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F\BFI\BUDŻET 2025\SPRAWOZDANIE 2024\"/>
    </mc:Choice>
  </mc:AlternateContent>
  <xr:revisionPtr revIDLastSave="0" documentId="13_ncr:1_{4AD94C70-9E62-4938-9740-975C68D960E1}" xr6:coauthVersionLast="36" xr6:coauthVersionMax="47" xr10:uidLastSave="{00000000-0000-0000-0000-000000000000}"/>
  <bookViews>
    <workbookView xWindow="-120" yWindow="-120" windowWidth="29040" windowHeight="15720" tabRatio="866" xr2:uid="{00000000-000D-0000-FFFF-FFFF00000000}"/>
  </bookViews>
  <sheets>
    <sheet name="dochody" sheetId="1" r:id="rId1"/>
    <sheet name="wydatki " sheetId="13" r:id="rId2"/>
    <sheet name="adm.rząd.doch. " sheetId="11" r:id="rId3"/>
    <sheet name="adm.rzad.wyd." sheetId="12" r:id="rId4"/>
    <sheet name="ustawy szczegól." sheetId="8" r:id="rId5"/>
    <sheet name="dotacjena podst. porozumień " sheetId="7" r:id="rId6"/>
    <sheet name="dotacje udzielone innym jst" sheetId="9" r:id="rId7"/>
    <sheet name="przych i rozch." sheetId="14" r:id="rId8"/>
    <sheet name="wyodrębniony rachunek" sheetId="10" r:id="rId9"/>
  </sheets>
  <definedNames>
    <definedName name="nowwa" localSheetId="5">#REF!</definedName>
    <definedName name="nowwa" localSheetId="7">#REF!</definedName>
    <definedName name="nowwa" localSheetId="1">#REF!</definedName>
    <definedName name="nowwa" localSheetId="8">#REF!</definedName>
    <definedName name="nowwa">#REF!</definedName>
    <definedName name="Obszar_1093uku" localSheetId="3">#REF!</definedName>
    <definedName name="Obszar_1093uku" localSheetId="2">#REF!</definedName>
    <definedName name="Obszar_1093uku" localSheetId="5">#REF!</definedName>
    <definedName name="Obszar_1093uku" localSheetId="7">#REF!</definedName>
    <definedName name="Obszar_1093uku" localSheetId="1">#REF!</definedName>
    <definedName name="Obszar_1093uku" localSheetId="8">#REF!</definedName>
    <definedName name="Obszar_1093uku">#REF!</definedName>
    <definedName name="_xlnm.Print_Area" localSheetId="3">adm.rzad.wyd.!$A$1:$O$127</definedName>
    <definedName name="_xlnm.Print_Area" localSheetId="2">'adm.rząd.doch. '!$A$1:$H$54</definedName>
    <definedName name="_xlnm.Print_Area" localSheetId="0">dochody!$A$1:$H$632</definedName>
    <definedName name="_xlnm.Print_Area" localSheetId="6">'dotacje udzielone innym jst'!$A$1:$I$99</definedName>
    <definedName name="_xlnm.Print_Area" localSheetId="5">'dotacjena podst. porozumień '!$A$1:$L$34</definedName>
    <definedName name="_xlnm.Print_Area" localSheetId="7">'przych i rozch.'!$A$1:$D$23</definedName>
    <definedName name="_xlnm.Print_Area" localSheetId="4">'ustawy szczegól.'!$A$1:$L$71</definedName>
    <definedName name="_xlnm.Print_Area" localSheetId="1">'wydatki '!$A$1:$I$1975</definedName>
    <definedName name="_xlnm.Print_Area" localSheetId="8">'wyodrębniony rachunek'!$A$1:$H$17</definedName>
    <definedName name="q" localSheetId="7">#REF!</definedName>
    <definedName name="q" localSheetId="8">#REF!</definedName>
    <definedName name="q">#REF!</definedName>
    <definedName name="_xlnm.Print_Titles" localSheetId="3">adm.rzad.wyd.!$1:$6</definedName>
    <definedName name="_xlnm.Print_Titles" localSheetId="2">'adm.rząd.doch. '!$3:$4</definedName>
    <definedName name="_xlnm.Print_Titles" localSheetId="0">dochody!$3:$5</definedName>
    <definedName name="_xlnm.Print_Titles" localSheetId="6">'dotacje udzielone innym jst'!$4:$6</definedName>
    <definedName name="_xlnm.Print_Titles" localSheetId="5">'dotacjena podst. porozumień '!$4:$6</definedName>
    <definedName name="_xlnm.Print_Titles" localSheetId="4">'ustawy szczegól.'!$4:$6</definedName>
    <definedName name="_xlnm.Print_Titles" localSheetId="1">'wydatki '!$3:$4</definedName>
    <definedName name="wydatki" localSheetId="7">#REF!</definedName>
    <definedName name="wydatki" localSheetId="8">#REF!</definedName>
    <definedName name="wydatk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8" l="1"/>
  <c r="H21" i="8"/>
  <c r="I22" i="8"/>
  <c r="K32" i="8"/>
  <c r="J32" i="8"/>
  <c r="I32" i="8"/>
  <c r="H32" i="8"/>
  <c r="E84" i="9"/>
  <c r="G84" i="9"/>
  <c r="H84" i="9"/>
  <c r="I18" i="7" l="1"/>
  <c r="I21" i="7"/>
  <c r="J328" i="14" l="1"/>
  <c r="C23" i="14"/>
  <c r="B23" i="14"/>
  <c r="D22" i="14"/>
  <c r="D21" i="14"/>
  <c r="D20" i="14"/>
  <c r="C13" i="14"/>
  <c r="D13" i="14" s="1"/>
  <c r="B13" i="14"/>
  <c r="D12" i="14"/>
  <c r="D11" i="14"/>
  <c r="D9" i="14"/>
  <c r="D8" i="14"/>
  <c r="D23" i="14" l="1"/>
  <c r="F27" i="9"/>
  <c r="F26" i="9" s="1"/>
  <c r="H26" i="9"/>
  <c r="G26" i="9"/>
  <c r="E26" i="9"/>
  <c r="H71" i="9" l="1"/>
  <c r="G71" i="9"/>
  <c r="E71" i="9"/>
  <c r="F43" i="9"/>
  <c r="F42" i="9"/>
  <c r="H41" i="9"/>
  <c r="G41" i="9"/>
  <c r="E41" i="9"/>
  <c r="H37" i="9"/>
  <c r="G37" i="9"/>
  <c r="E37" i="9"/>
  <c r="F35" i="9"/>
  <c r="F34" i="9" s="1"/>
  <c r="H34" i="9"/>
  <c r="G34" i="9"/>
  <c r="E34" i="9"/>
  <c r="E29" i="9"/>
  <c r="F32" i="9"/>
  <c r="F33" i="9"/>
  <c r="F30" i="9"/>
  <c r="H29" i="9"/>
  <c r="G29" i="9"/>
  <c r="E50" i="8"/>
  <c r="I69" i="8"/>
  <c r="E36" i="9" l="1"/>
  <c r="G36" i="9"/>
  <c r="G28" i="9"/>
  <c r="H36" i="9"/>
  <c r="H28" i="9"/>
  <c r="E28" i="9"/>
  <c r="F41" i="9"/>
  <c r="F29" i="9"/>
  <c r="F28" i="9" s="1"/>
  <c r="F53" i="8"/>
  <c r="G1970" i="13" l="1"/>
  <c r="F1970" i="13"/>
  <c r="G1969" i="13"/>
  <c r="F1969" i="13"/>
  <c r="AM1959" i="13"/>
  <c r="AL1959" i="13"/>
  <c r="AK1959" i="13"/>
  <c r="AJ1959" i="13"/>
  <c r="AI1959" i="13"/>
  <c r="AH1959" i="13"/>
  <c r="AG1959" i="13"/>
  <c r="AF1959" i="13"/>
  <c r="AE1959" i="13"/>
  <c r="AD1959" i="13"/>
  <c r="AC1959" i="13"/>
  <c r="AB1959" i="13"/>
  <c r="AA1959" i="13"/>
  <c r="Z1959" i="13"/>
  <c r="Y1959" i="13"/>
  <c r="X1959" i="13"/>
  <c r="W1959" i="13"/>
  <c r="V1959" i="13"/>
  <c r="U1959" i="13"/>
  <c r="T1959" i="13"/>
  <c r="S1959" i="13"/>
  <c r="R1959" i="13"/>
  <c r="Q1959" i="13"/>
  <c r="P1959" i="13"/>
  <c r="O1959" i="13"/>
  <c r="N1959" i="13"/>
  <c r="M1959" i="13"/>
  <c r="L1959" i="13"/>
  <c r="K1959" i="13"/>
  <c r="J1959" i="13"/>
  <c r="I1958" i="13"/>
  <c r="E1958" i="13" s="1"/>
  <c r="E1957" i="13" s="1"/>
  <c r="E1956" i="13" s="1"/>
  <c r="H1958" i="13"/>
  <c r="I1957" i="13"/>
  <c r="G1957" i="13"/>
  <c r="F1957" i="13"/>
  <c r="F1956" i="13" s="1"/>
  <c r="I1956" i="13"/>
  <c r="I1955" i="13"/>
  <c r="E1955" i="13" s="1"/>
  <c r="E1954" i="13" s="1"/>
  <c r="E1953" i="13" s="1"/>
  <c r="H1955" i="13"/>
  <c r="I1954" i="13"/>
  <c r="G1954" i="13"/>
  <c r="F1954" i="13"/>
  <c r="I1953" i="13"/>
  <c r="F1953" i="13"/>
  <c r="I1952" i="13"/>
  <c r="I1951" i="13"/>
  <c r="H1951" i="13"/>
  <c r="I1950" i="13"/>
  <c r="E1950" i="13" s="1"/>
  <c r="E1949" i="13" s="1"/>
  <c r="H1950" i="13"/>
  <c r="I1949" i="13"/>
  <c r="G1949" i="13"/>
  <c r="F1949" i="13"/>
  <c r="F1948" i="13" s="1"/>
  <c r="I1948" i="13"/>
  <c r="E1948" i="13"/>
  <c r="I1947" i="13"/>
  <c r="I1946" i="13"/>
  <c r="E1946" i="13" s="1"/>
  <c r="H1946" i="13"/>
  <c r="I1945" i="13"/>
  <c r="E1945" i="13" s="1"/>
  <c r="H1945" i="13"/>
  <c r="I1944" i="13"/>
  <c r="G1944" i="13"/>
  <c r="F1944" i="13"/>
  <c r="I1943" i="13"/>
  <c r="I1942" i="13"/>
  <c r="E1942" i="13" s="1"/>
  <c r="E1940" i="13" s="1"/>
  <c r="H1942" i="13"/>
  <c r="I1941" i="13"/>
  <c r="E1941" i="13" s="1"/>
  <c r="H1941" i="13"/>
  <c r="I1940" i="13"/>
  <c r="G1940" i="13"/>
  <c r="F1940" i="13"/>
  <c r="I1939" i="13"/>
  <c r="I1938" i="13"/>
  <c r="E1938" i="13" s="1"/>
  <c r="H1938" i="13"/>
  <c r="I1937" i="13"/>
  <c r="E1937" i="13" s="1"/>
  <c r="H1937" i="13"/>
  <c r="I1936" i="13"/>
  <c r="G1936" i="13"/>
  <c r="F1936" i="13"/>
  <c r="H1935" i="13"/>
  <c r="I1934" i="13"/>
  <c r="E1934" i="13" s="1"/>
  <c r="H1934" i="13"/>
  <c r="I1933" i="13"/>
  <c r="E1933" i="13" s="1"/>
  <c r="H1933" i="13"/>
  <c r="I1932" i="13"/>
  <c r="G1932" i="13"/>
  <c r="F1932" i="13"/>
  <c r="H1932" i="13" s="1"/>
  <c r="I1931" i="13"/>
  <c r="I1930" i="13"/>
  <c r="I1929" i="13"/>
  <c r="I1928" i="13"/>
  <c r="E1928" i="13" s="1"/>
  <c r="E1927" i="13" s="1"/>
  <c r="E1926" i="13" s="1"/>
  <c r="H1928" i="13"/>
  <c r="I1927" i="13"/>
  <c r="G1927" i="13"/>
  <c r="G1926" i="13" s="1"/>
  <c r="F1927" i="13"/>
  <c r="F1926" i="13" s="1"/>
  <c r="I1926" i="13"/>
  <c r="I1924" i="13"/>
  <c r="H1924" i="13"/>
  <c r="I1923" i="13"/>
  <c r="G1923" i="13"/>
  <c r="G1922" i="13" s="1"/>
  <c r="F1923" i="13"/>
  <c r="F1922" i="13" s="1"/>
  <c r="F1921" i="13" s="1"/>
  <c r="E1923" i="13"/>
  <c r="E1922" i="13" s="1"/>
  <c r="I1922" i="13"/>
  <c r="I1921" i="13"/>
  <c r="I1920" i="13"/>
  <c r="I1919" i="13"/>
  <c r="E1919" i="13" s="1"/>
  <c r="E1918" i="13" s="1"/>
  <c r="H1919" i="13"/>
  <c r="I1918" i="13"/>
  <c r="G1918" i="13"/>
  <c r="F1918" i="13"/>
  <c r="I1917" i="13"/>
  <c r="I1916" i="13"/>
  <c r="E1916" i="13" s="1"/>
  <c r="H1916" i="13"/>
  <c r="I1915" i="13"/>
  <c r="E1915" i="13" s="1"/>
  <c r="H1915" i="13"/>
  <c r="I1914" i="13"/>
  <c r="G1914" i="13"/>
  <c r="F1914" i="13"/>
  <c r="F1913" i="13" s="1"/>
  <c r="I1913" i="13"/>
  <c r="I1912" i="13"/>
  <c r="I1911" i="13"/>
  <c r="I1910" i="13"/>
  <c r="E1910" i="13" s="1"/>
  <c r="E1909" i="13" s="1"/>
  <c r="E1908" i="13" s="1"/>
  <c r="H1910" i="13"/>
  <c r="I1909" i="13"/>
  <c r="G1909" i="13"/>
  <c r="G1908" i="13" s="1"/>
  <c r="F1909" i="13"/>
  <c r="F1908" i="13" s="1"/>
  <c r="I1908" i="13"/>
  <c r="I1907" i="13"/>
  <c r="I1906" i="13"/>
  <c r="E1906" i="13" s="1"/>
  <c r="E1905" i="13" s="1"/>
  <c r="H1906" i="13"/>
  <c r="I1905" i="13"/>
  <c r="G1905" i="13"/>
  <c r="F1905" i="13"/>
  <c r="I1904" i="13"/>
  <c r="I1903" i="13"/>
  <c r="E1903" i="13" s="1"/>
  <c r="H1903" i="13"/>
  <c r="I1902" i="13"/>
  <c r="E1902" i="13" s="1"/>
  <c r="H1902" i="13"/>
  <c r="I1901" i="13"/>
  <c r="E1901" i="13" s="1"/>
  <c r="H1901" i="13"/>
  <c r="I1900" i="13"/>
  <c r="E1900" i="13" s="1"/>
  <c r="H1900" i="13"/>
  <c r="I1899" i="13"/>
  <c r="E1899" i="13" s="1"/>
  <c r="H1899" i="13"/>
  <c r="I1898" i="13"/>
  <c r="E1898" i="13" s="1"/>
  <c r="I1897" i="13"/>
  <c r="E1897" i="13" s="1"/>
  <c r="H1897" i="13"/>
  <c r="I1896" i="13"/>
  <c r="E1896" i="13" s="1"/>
  <c r="H1896" i="13"/>
  <c r="I1895" i="13"/>
  <c r="E1895" i="13" s="1"/>
  <c r="H1895" i="13"/>
  <c r="I1894" i="13"/>
  <c r="E1894" i="13" s="1"/>
  <c r="H1894" i="13"/>
  <c r="I1893" i="13"/>
  <c r="E1893" i="13" s="1"/>
  <c r="H1893" i="13"/>
  <c r="I1892" i="13"/>
  <c r="E1892" i="13" s="1"/>
  <c r="H1892" i="13"/>
  <c r="I1891" i="13"/>
  <c r="E1891" i="13" s="1"/>
  <c r="H1891" i="13"/>
  <c r="I1890" i="13"/>
  <c r="E1890" i="13" s="1"/>
  <c r="H1890" i="13"/>
  <c r="I1889" i="13"/>
  <c r="H1889" i="13"/>
  <c r="E1889" i="13"/>
  <c r="I1888" i="13"/>
  <c r="G1888" i="13"/>
  <c r="F1888" i="13"/>
  <c r="I1887" i="13"/>
  <c r="I1886" i="13"/>
  <c r="E1886" i="13" s="1"/>
  <c r="H1886" i="13"/>
  <c r="I1885" i="13"/>
  <c r="E1885" i="13" s="1"/>
  <c r="H1885" i="13"/>
  <c r="I1884" i="13"/>
  <c r="E1884" i="13" s="1"/>
  <c r="H1884" i="13"/>
  <c r="I1883" i="13"/>
  <c r="E1883" i="13" s="1"/>
  <c r="H1883" i="13"/>
  <c r="I1882" i="13"/>
  <c r="E1882" i="13" s="1"/>
  <c r="H1882" i="13"/>
  <c r="I1881" i="13"/>
  <c r="E1881" i="13" s="1"/>
  <c r="H1881" i="13"/>
  <c r="I1880" i="13"/>
  <c r="G1880" i="13"/>
  <c r="F1880" i="13"/>
  <c r="I1879" i="13"/>
  <c r="I1878" i="13"/>
  <c r="I1877" i="13"/>
  <c r="I1876" i="13"/>
  <c r="I1875" i="13"/>
  <c r="E1875" i="13" s="1"/>
  <c r="E1874" i="13" s="1"/>
  <c r="E1873" i="13" s="1"/>
  <c r="H1875" i="13"/>
  <c r="I1874" i="13"/>
  <c r="G1874" i="13"/>
  <c r="G1873" i="13" s="1"/>
  <c r="F1874" i="13"/>
  <c r="F1873" i="13" s="1"/>
  <c r="I1873" i="13"/>
  <c r="I1872" i="13"/>
  <c r="I1871" i="13"/>
  <c r="E1871" i="13" s="1"/>
  <c r="H1871" i="13"/>
  <c r="I1870" i="13"/>
  <c r="E1870" i="13" s="1"/>
  <c r="H1870" i="13"/>
  <c r="I1869" i="13"/>
  <c r="G1869" i="13"/>
  <c r="F1869" i="13"/>
  <c r="I1868" i="13"/>
  <c r="I1867" i="13"/>
  <c r="E1867" i="13" s="1"/>
  <c r="H1867" i="13"/>
  <c r="I1866" i="13"/>
  <c r="E1866" i="13" s="1"/>
  <c r="H1866" i="13"/>
  <c r="I1865" i="13"/>
  <c r="G1865" i="13"/>
  <c r="F1865" i="13"/>
  <c r="I1864" i="13"/>
  <c r="I1863" i="13"/>
  <c r="E1863" i="13" s="1"/>
  <c r="H1863" i="13"/>
  <c r="I1862" i="13"/>
  <c r="E1862" i="13" s="1"/>
  <c r="H1862" i="13"/>
  <c r="I1861" i="13"/>
  <c r="E1861" i="13" s="1"/>
  <c r="H1861" i="13"/>
  <c r="I1860" i="13"/>
  <c r="G1860" i="13"/>
  <c r="F1860" i="13"/>
  <c r="I1859" i="13"/>
  <c r="I1858" i="13"/>
  <c r="I1857" i="13"/>
  <c r="I1856" i="13"/>
  <c r="E1856" i="13" s="1"/>
  <c r="E1855" i="13" s="1"/>
  <c r="E1854" i="13" s="1"/>
  <c r="E1853" i="13" s="1"/>
  <c r="H1856" i="13"/>
  <c r="I1855" i="13"/>
  <c r="G1855" i="13"/>
  <c r="G1854" i="13" s="1"/>
  <c r="G1853" i="13" s="1"/>
  <c r="F1855" i="13"/>
  <c r="F1854" i="13" s="1"/>
  <c r="F1853" i="13" s="1"/>
  <c r="I1854" i="13"/>
  <c r="I1853" i="13"/>
  <c r="I1852" i="13"/>
  <c r="E1852" i="13" s="1"/>
  <c r="H1852" i="13"/>
  <c r="I1851" i="13"/>
  <c r="E1851" i="13" s="1"/>
  <c r="H1851" i="13"/>
  <c r="I1850" i="13"/>
  <c r="G1850" i="13"/>
  <c r="G1849" i="13" s="1"/>
  <c r="F1850" i="13"/>
  <c r="F1849" i="13" s="1"/>
  <c r="I1849" i="13"/>
  <c r="I1848" i="13"/>
  <c r="I1847" i="13"/>
  <c r="E1847" i="13" s="1"/>
  <c r="H1847" i="13"/>
  <c r="I1846" i="13"/>
  <c r="E1846" i="13" s="1"/>
  <c r="H1846" i="13"/>
  <c r="I1845" i="13"/>
  <c r="E1845" i="13" s="1"/>
  <c r="H1845" i="13"/>
  <c r="I1844" i="13"/>
  <c r="G1844" i="13"/>
  <c r="F1844" i="13"/>
  <c r="F1843" i="13" s="1"/>
  <c r="I1843" i="13"/>
  <c r="I1842" i="13"/>
  <c r="I1841" i="13"/>
  <c r="E1841" i="13" s="1"/>
  <c r="E1840" i="13" s="1"/>
  <c r="E1839" i="13" s="1"/>
  <c r="H1841" i="13"/>
  <c r="I1840" i="13"/>
  <c r="G1840" i="13"/>
  <c r="F1840" i="13"/>
  <c r="F1839" i="13" s="1"/>
  <c r="I1839" i="13"/>
  <c r="I1838" i="13"/>
  <c r="E1838" i="13" s="1"/>
  <c r="H1838" i="13"/>
  <c r="I1837" i="13"/>
  <c r="E1837" i="13" s="1"/>
  <c r="H1837" i="13"/>
  <c r="I1836" i="13"/>
  <c r="G1836" i="13"/>
  <c r="F1836" i="13"/>
  <c r="F1835" i="13" s="1"/>
  <c r="I1835" i="13"/>
  <c r="I1834" i="13"/>
  <c r="I1833" i="13"/>
  <c r="H1833" i="13"/>
  <c r="I1832" i="13"/>
  <c r="E1832" i="13" s="1"/>
  <c r="E1831" i="13" s="1"/>
  <c r="E1830" i="13" s="1"/>
  <c r="H1832" i="13"/>
  <c r="I1831" i="13"/>
  <c r="G1831" i="13"/>
  <c r="G1830" i="13" s="1"/>
  <c r="F1831" i="13"/>
  <c r="F1830" i="13" s="1"/>
  <c r="I1830" i="13"/>
  <c r="I1829" i="13"/>
  <c r="I1828" i="13"/>
  <c r="E1828" i="13" s="1"/>
  <c r="H1828" i="13"/>
  <c r="I1827" i="13"/>
  <c r="E1827" i="13" s="1"/>
  <c r="H1827" i="13"/>
  <c r="I1826" i="13"/>
  <c r="E1826" i="13" s="1"/>
  <c r="H1826" i="13"/>
  <c r="I1825" i="13"/>
  <c r="G1825" i="13"/>
  <c r="G1824" i="13" s="1"/>
  <c r="F1825" i="13"/>
  <c r="F1824" i="13" s="1"/>
  <c r="I1824" i="13"/>
  <c r="I1823" i="13"/>
  <c r="I1822" i="13"/>
  <c r="E1822" i="13" s="1"/>
  <c r="E1821" i="13" s="1"/>
  <c r="E1820" i="13" s="1"/>
  <c r="H1822" i="13"/>
  <c r="I1821" i="13"/>
  <c r="G1821" i="13"/>
  <c r="F1821" i="13"/>
  <c r="F1820" i="13" s="1"/>
  <c r="I1820" i="13"/>
  <c r="I1819" i="13"/>
  <c r="I1818" i="13"/>
  <c r="E1818" i="13" s="1"/>
  <c r="H1818" i="13"/>
  <c r="I1817" i="13"/>
  <c r="E1817" i="13" s="1"/>
  <c r="H1817" i="13"/>
  <c r="I1816" i="13"/>
  <c r="G1816" i="13"/>
  <c r="G1815" i="13" s="1"/>
  <c r="F1816" i="13"/>
  <c r="F1815" i="13" s="1"/>
  <c r="I1815" i="13"/>
  <c r="I1814" i="13"/>
  <c r="I1813" i="13"/>
  <c r="E1813" i="13" s="1"/>
  <c r="E1812" i="13" s="1"/>
  <c r="E1811" i="13" s="1"/>
  <c r="H1813" i="13"/>
  <c r="I1812" i="13"/>
  <c r="G1812" i="13"/>
  <c r="F1812" i="13"/>
  <c r="F1811" i="13" s="1"/>
  <c r="I1811" i="13"/>
  <c r="I1810" i="13"/>
  <c r="I1809" i="13"/>
  <c r="E1809" i="13" s="1"/>
  <c r="H1809" i="13"/>
  <c r="I1808" i="13"/>
  <c r="E1808" i="13" s="1"/>
  <c r="H1808" i="13"/>
  <c r="I1807" i="13"/>
  <c r="G1807" i="13"/>
  <c r="G1806" i="13" s="1"/>
  <c r="F1807" i="13"/>
  <c r="F1806" i="13" s="1"/>
  <c r="I1806" i="13"/>
  <c r="I1805" i="13"/>
  <c r="I1804" i="13"/>
  <c r="E1804" i="13" s="1"/>
  <c r="H1804" i="13"/>
  <c r="I1803" i="13"/>
  <c r="E1803" i="13" s="1"/>
  <c r="H1803" i="13"/>
  <c r="I1802" i="13"/>
  <c r="G1802" i="13"/>
  <c r="F1802" i="13"/>
  <c r="F1801" i="13" s="1"/>
  <c r="I1801" i="13"/>
  <c r="I1800" i="13"/>
  <c r="I1799" i="13"/>
  <c r="E1799" i="13" s="1"/>
  <c r="H1799" i="13"/>
  <c r="I1798" i="13"/>
  <c r="E1798" i="13" s="1"/>
  <c r="H1798" i="13"/>
  <c r="I1797" i="13"/>
  <c r="E1797" i="13" s="1"/>
  <c r="H1797" i="13"/>
  <c r="I1796" i="13"/>
  <c r="G1796" i="13"/>
  <c r="F1796" i="13"/>
  <c r="F1795" i="13" s="1"/>
  <c r="I1795" i="13"/>
  <c r="I1794" i="13"/>
  <c r="I1793" i="13"/>
  <c r="E1793" i="13" s="1"/>
  <c r="E1792" i="13" s="1"/>
  <c r="E1791" i="13" s="1"/>
  <c r="H1793" i="13"/>
  <c r="I1792" i="13"/>
  <c r="G1792" i="13"/>
  <c r="F1792" i="13"/>
  <c r="F1791" i="13" s="1"/>
  <c r="I1791" i="13"/>
  <c r="I1790" i="13"/>
  <c r="I1789" i="13"/>
  <c r="E1789" i="13" s="1"/>
  <c r="H1789" i="13"/>
  <c r="I1788" i="13"/>
  <c r="E1788" i="13" s="1"/>
  <c r="H1788" i="13"/>
  <c r="I1787" i="13"/>
  <c r="G1787" i="13"/>
  <c r="F1787" i="13"/>
  <c r="F1786" i="13" s="1"/>
  <c r="I1786" i="13"/>
  <c r="I1785" i="13"/>
  <c r="I1784" i="13"/>
  <c r="E1784" i="13" s="1"/>
  <c r="E1783" i="13" s="1"/>
  <c r="E1782" i="13" s="1"/>
  <c r="H1784" i="13"/>
  <c r="I1783" i="13"/>
  <c r="G1783" i="13"/>
  <c r="G1782" i="13" s="1"/>
  <c r="F1783" i="13"/>
  <c r="I1782" i="13"/>
  <c r="I1781" i="13"/>
  <c r="I1780" i="13"/>
  <c r="E1780" i="13" s="1"/>
  <c r="H1780" i="13"/>
  <c r="I1779" i="13"/>
  <c r="E1779" i="13" s="1"/>
  <c r="H1779" i="13"/>
  <c r="I1778" i="13"/>
  <c r="G1778" i="13"/>
  <c r="F1778" i="13"/>
  <c r="F1777" i="13" s="1"/>
  <c r="I1777" i="13"/>
  <c r="I1776" i="13"/>
  <c r="I1775" i="13"/>
  <c r="E1775" i="13" s="1"/>
  <c r="H1775" i="13"/>
  <c r="I1774" i="13"/>
  <c r="E1774" i="13" s="1"/>
  <c r="H1774" i="13"/>
  <c r="I1773" i="13"/>
  <c r="G1773" i="13"/>
  <c r="F1773" i="13"/>
  <c r="H1773" i="13" s="1"/>
  <c r="I1772" i="13"/>
  <c r="I1771" i="13"/>
  <c r="E1771" i="13" s="1"/>
  <c r="H1771" i="13"/>
  <c r="I1770" i="13"/>
  <c r="E1770" i="13" s="1"/>
  <c r="H1770" i="13"/>
  <c r="I1769" i="13"/>
  <c r="G1769" i="13"/>
  <c r="F1769" i="13"/>
  <c r="I1768" i="13"/>
  <c r="I1767" i="13"/>
  <c r="E1767" i="13" s="1"/>
  <c r="E1766" i="13" s="1"/>
  <c r="E1765" i="13" s="1"/>
  <c r="H1767" i="13"/>
  <c r="I1766" i="13"/>
  <c r="G1766" i="13"/>
  <c r="F1766" i="13"/>
  <c r="F1765" i="13" s="1"/>
  <c r="I1765" i="13"/>
  <c r="I1764" i="13"/>
  <c r="I1763" i="13"/>
  <c r="I1762" i="13"/>
  <c r="I1761" i="13"/>
  <c r="E1761" i="13" s="1"/>
  <c r="E1760" i="13" s="1"/>
  <c r="E1759" i="13" s="1"/>
  <c r="H1761" i="13"/>
  <c r="I1760" i="13"/>
  <c r="G1760" i="13"/>
  <c r="F1760" i="13"/>
  <c r="F1759" i="13" s="1"/>
  <c r="I1759" i="13"/>
  <c r="I1758" i="13"/>
  <c r="I1757" i="13"/>
  <c r="E1757" i="13" s="1"/>
  <c r="E1756" i="13" s="1"/>
  <c r="H1757" i="13"/>
  <c r="I1756" i="13"/>
  <c r="G1756" i="13"/>
  <c r="F1756" i="13"/>
  <c r="I1755" i="13"/>
  <c r="I1754" i="13"/>
  <c r="E1754" i="13" s="1"/>
  <c r="H1754" i="13"/>
  <c r="I1753" i="13"/>
  <c r="E1753" i="13" s="1"/>
  <c r="H1753" i="13"/>
  <c r="I1752" i="13"/>
  <c r="G1752" i="13"/>
  <c r="F1752" i="13"/>
  <c r="I1751" i="13"/>
  <c r="I1750" i="13"/>
  <c r="E1750" i="13" s="1"/>
  <c r="E1749" i="13" s="1"/>
  <c r="H1750" i="13"/>
  <c r="I1749" i="13"/>
  <c r="G1749" i="13"/>
  <c r="F1749" i="13"/>
  <c r="I1748" i="13"/>
  <c r="I1747" i="13"/>
  <c r="I1746" i="13"/>
  <c r="I1745" i="13"/>
  <c r="E1745" i="13" s="1"/>
  <c r="E1743" i="13" s="1"/>
  <c r="H1745" i="13"/>
  <c r="I1744" i="13"/>
  <c r="H1744" i="13"/>
  <c r="I1743" i="13"/>
  <c r="G1743" i="13"/>
  <c r="F1743" i="13"/>
  <c r="I1742" i="13"/>
  <c r="I1741" i="13"/>
  <c r="E1741" i="13" s="1"/>
  <c r="H1741" i="13"/>
  <c r="I1740" i="13"/>
  <c r="E1740" i="13" s="1"/>
  <c r="H1740" i="13"/>
  <c r="I1739" i="13"/>
  <c r="E1739" i="13" s="1"/>
  <c r="H1739" i="13"/>
  <c r="I1738" i="13"/>
  <c r="G1738" i="13"/>
  <c r="F1738" i="13"/>
  <c r="I1737" i="13"/>
  <c r="I1736" i="13"/>
  <c r="I1735" i="13"/>
  <c r="I1734" i="13"/>
  <c r="E1734" i="13" s="1"/>
  <c r="E1733" i="13" s="1"/>
  <c r="H1734" i="13"/>
  <c r="I1733" i="13"/>
  <c r="G1733" i="13"/>
  <c r="F1733" i="13"/>
  <c r="I1732" i="13"/>
  <c r="I1731" i="13"/>
  <c r="E1731" i="13" s="1"/>
  <c r="H1731" i="13"/>
  <c r="I1730" i="13"/>
  <c r="E1730" i="13" s="1"/>
  <c r="H1730" i="13"/>
  <c r="I1729" i="13"/>
  <c r="H1729" i="13"/>
  <c r="E1729" i="13"/>
  <c r="I1728" i="13"/>
  <c r="G1728" i="13"/>
  <c r="F1728" i="13"/>
  <c r="I1727" i="13"/>
  <c r="I1726" i="13"/>
  <c r="I1725" i="13"/>
  <c r="I1724" i="13"/>
  <c r="E1724" i="13" s="1"/>
  <c r="E1723" i="13" s="1"/>
  <c r="H1724" i="13"/>
  <c r="I1723" i="13"/>
  <c r="G1723" i="13"/>
  <c r="F1723" i="13"/>
  <c r="I1722" i="13"/>
  <c r="I1721" i="13"/>
  <c r="E1721" i="13" s="1"/>
  <c r="H1721" i="13"/>
  <c r="I1720" i="13"/>
  <c r="E1720" i="13" s="1"/>
  <c r="H1720" i="13"/>
  <c r="I1719" i="13"/>
  <c r="E1719" i="13" s="1"/>
  <c r="H1719" i="13"/>
  <c r="I1718" i="13"/>
  <c r="G1718" i="13"/>
  <c r="F1718" i="13"/>
  <c r="I1717" i="13"/>
  <c r="I1716" i="13"/>
  <c r="I1715" i="13"/>
  <c r="I1714" i="13"/>
  <c r="E1714" i="13" s="1"/>
  <c r="H1714" i="13"/>
  <c r="I1713" i="13"/>
  <c r="G1713" i="13"/>
  <c r="F1713" i="13"/>
  <c r="E1713" i="13"/>
  <c r="I1712" i="13"/>
  <c r="I1711" i="13"/>
  <c r="E1711" i="13" s="1"/>
  <c r="H1711" i="13"/>
  <c r="I1710" i="13"/>
  <c r="E1710" i="13" s="1"/>
  <c r="H1710" i="13"/>
  <c r="I1709" i="13"/>
  <c r="E1709" i="13" s="1"/>
  <c r="H1709" i="13"/>
  <c r="I1708" i="13"/>
  <c r="G1708" i="13"/>
  <c r="F1708" i="13"/>
  <c r="F1707" i="13" s="1"/>
  <c r="F1706" i="13" s="1"/>
  <c r="F1705" i="13" s="1"/>
  <c r="I1707" i="13"/>
  <c r="I1706" i="13"/>
  <c r="I1705" i="13"/>
  <c r="I1704" i="13"/>
  <c r="E1704" i="13" s="1"/>
  <c r="H1704" i="13"/>
  <c r="I1703" i="13"/>
  <c r="E1703" i="13" s="1"/>
  <c r="H1703" i="13"/>
  <c r="I1702" i="13"/>
  <c r="E1702" i="13" s="1"/>
  <c r="H1702" i="13"/>
  <c r="I1701" i="13"/>
  <c r="E1701" i="13" s="1"/>
  <c r="H1701" i="13"/>
  <c r="H1700" i="13"/>
  <c r="H1699" i="13"/>
  <c r="I1698" i="13"/>
  <c r="E1698" i="13" s="1"/>
  <c r="I1697" i="13"/>
  <c r="E1697" i="13"/>
  <c r="I1696" i="13"/>
  <c r="E1696" i="13" s="1"/>
  <c r="H1696" i="13"/>
  <c r="I1695" i="13"/>
  <c r="E1695" i="13" s="1"/>
  <c r="H1695" i="13"/>
  <c r="I1694" i="13"/>
  <c r="E1694" i="13" s="1"/>
  <c r="I1693" i="13"/>
  <c r="E1693" i="13" s="1"/>
  <c r="I1692" i="13"/>
  <c r="E1692" i="13" s="1"/>
  <c r="H1692" i="13"/>
  <c r="I1691" i="13"/>
  <c r="E1691" i="13" s="1"/>
  <c r="H1691" i="13"/>
  <c r="I1690" i="13"/>
  <c r="E1690" i="13" s="1"/>
  <c r="H1690" i="13"/>
  <c r="I1689" i="13"/>
  <c r="E1689" i="13" s="1"/>
  <c r="H1689" i="13"/>
  <c r="I1688" i="13"/>
  <c r="E1688" i="13" s="1"/>
  <c r="H1688" i="13"/>
  <c r="I1687" i="13"/>
  <c r="E1687" i="13" s="1"/>
  <c r="H1687" i="13"/>
  <c r="I1686" i="13"/>
  <c r="G1686" i="13"/>
  <c r="F1686" i="13"/>
  <c r="I1685" i="13"/>
  <c r="H1685" i="13"/>
  <c r="I1684" i="13"/>
  <c r="G1684" i="13"/>
  <c r="F1684" i="13"/>
  <c r="F1683" i="13" s="1"/>
  <c r="E1684" i="13"/>
  <c r="E1683" i="13" s="1"/>
  <c r="I1683" i="13"/>
  <c r="I1682" i="13"/>
  <c r="I1681" i="13"/>
  <c r="I1680" i="13"/>
  <c r="E1680" i="13" s="1"/>
  <c r="H1680" i="13"/>
  <c r="I1679" i="13"/>
  <c r="E1679" i="13" s="1"/>
  <c r="H1679" i="13"/>
  <c r="I1678" i="13"/>
  <c r="G1678" i="13"/>
  <c r="F1678" i="13"/>
  <c r="F1677" i="13" s="1"/>
  <c r="F1676" i="13" s="1"/>
  <c r="F1675" i="13" s="1"/>
  <c r="I1677" i="13"/>
  <c r="I1676" i="13"/>
  <c r="I1675" i="13"/>
  <c r="I1674" i="13"/>
  <c r="H1674" i="13"/>
  <c r="I1673" i="13"/>
  <c r="H1673" i="13"/>
  <c r="H1672" i="13"/>
  <c r="H1671" i="13"/>
  <c r="H1670" i="13"/>
  <c r="I1669" i="13"/>
  <c r="H1669" i="13"/>
  <c r="I1668" i="13"/>
  <c r="H1668" i="13"/>
  <c r="I1667" i="13"/>
  <c r="H1667" i="13"/>
  <c r="I1666" i="13"/>
  <c r="H1666" i="13"/>
  <c r="H1665" i="13"/>
  <c r="I1664" i="13"/>
  <c r="H1664" i="13"/>
  <c r="I1663" i="13"/>
  <c r="H1663" i="13"/>
  <c r="H1662" i="13"/>
  <c r="H1661" i="13"/>
  <c r="H1660" i="13"/>
  <c r="I1659" i="13"/>
  <c r="H1659" i="13"/>
  <c r="I1658" i="13"/>
  <c r="H1658" i="13"/>
  <c r="I1657" i="13"/>
  <c r="H1657" i="13"/>
  <c r="I1656" i="13"/>
  <c r="H1656" i="13"/>
  <c r="I1655" i="13"/>
  <c r="H1655" i="13"/>
  <c r="I1654" i="13"/>
  <c r="H1654" i="13"/>
  <c r="H1653" i="13"/>
  <c r="H1652" i="13"/>
  <c r="I1651" i="13"/>
  <c r="H1651" i="13"/>
  <c r="I1650" i="13"/>
  <c r="H1650" i="13"/>
  <c r="H1649" i="13"/>
  <c r="H1648" i="13"/>
  <c r="I1647" i="13"/>
  <c r="H1647" i="13"/>
  <c r="I1646" i="13"/>
  <c r="H1646" i="13"/>
  <c r="H1645" i="13"/>
  <c r="H1644" i="13"/>
  <c r="H1643" i="13"/>
  <c r="H1642" i="13"/>
  <c r="I1641" i="13"/>
  <c r="G1641" i="13"/>
  <c r="F1641" i="13"/>
  <c r="E1641" i="13"/>
  <c r="I1639" i="13"/>
  <c r="E1639" i="13" s="1"/>
  <c r="E1638" i="13" s="1"/>
  <c r="H1639" i="13"/>
  <c r="I1638" i="13"/>
  <c r="G1638" i="13"/>
  <c r="H1638" i="13" s="1"/>
  <c r="F1638" i="13"/>
  <c r="I1637" i="13"/>
  <c r="I1636" i="13"/>
  <c r="E1636" i="13" s="1"/>
  <c r="H1636" i="13"/>
  <c r="I1635" i="13"/>
  <c r="E1635" i="13" s="1"/>
  <c r="H1635" i="13"/>
  <c r="I1634" i="13"/>
  <c r="E1634" i="13" s="1"/>
  <c r="H1634" i="13"/>
  <c r="I1633" i="13"/>
  <c r="G1633" i="13"/>
  <c r="F1633" i="13"/>
  <c r="I1632" i="13"/>
  <c r="E1632" i="13" s="1"/>
  <c r="H1632" i="13"/>
  <c r="I1631" i="13"/>
  <c r="E1631" i="13" s="1"/>
  <c r="H1631" i="13"/>
  <c r="I1630" i="13"/>
  <c r="E1630" i="13" s="1"/>
  <c r="H1630" i="13"/>
  <c r="I1629" i="13"/>
  <c r="E1629" i="13" s="1"/>
  <c r="H1629" i="13"/>
  <c r="I1628" i="13"/>
  <c r="G1628" i="13"/>
  <c r="F1628" i="13"/>
  <c r="I1627" i="13"/>
  <c r="I1626" i="13"/>
  <c r="I1625" i="13"/>
  <c r="I1624" i="13"/>
  <c r="I1623" i="13"/>
  <c r="E1623" i="13" s="1"/>
  <c r="E1622" i="13" s="1"/>
  <c r="H1623" i="13"/>
  <c r="I1622" i="13"/>
  <c r="G1622" i="13"/>
  <c r="F1622" i="13"/>
  <c r="I1621" i="13"/>
  <c r="I1619" i="13"/>
  <c r="H1619" i="13"/>
  <c r="I1618" i="13"/>
  <c r="G1618" i="13"/>
  <c r="F1618" i="13"/>
  <c r="E1618" i="13"/>
  <c r="H1616" i="13"/>
  <c r="H1615" i="13"/>
  <c r="H1614" i="13"/>
  <c r="G1613" i="13"/>
  <c r="F1613" i="13"/>
  <c r="E1613" i="13"/>
  <c r="I1612" i="13"/>
  <c r="I1611" i="13"/>
  <c r="I1610" i="13"/>
  <c r="I1609" i="13"/>
  <c r="E1609" i="13" s="1"/>
  <c r="E1608" i="13" s="1"/>
  <c r="H1609" i="13"/>
  <c r="I1608" i="13"/>
  <c r="G1608" i="13"/>
  <c r="F1608" i="13"/>
  <c r="I1607" i="13"/>
  <c r="I1606" i="13"/>
  <c r="E1606" i="13" s="1"/>
  <c r="H1606" i="13"/>
  <c r="I1605" i="13"/>
  <c r="E1605" i="13" s="1"/>
  <c r="I1604" i="13"/>
  <c r="E1604" i="13" s="1"/>
  <c r="H1604" i="13"/>
  <c r="I1603" i="13"/>
  <c r="E1603" i="13" s="1"/>
  <c r="H1603" i="13"/>
  <c r="I1602" i="13"/>
  <c r="E1602" i="13" s="1"/>
  <c r="H1602" i="13"/>
  <c r="I1601" i="13"/>
  <c r="E1601" i="13" s="1"/>
  <c r="H1601" i="13"/>
  <c r="I1600" i="13"/>
  <c r="E1600" i="13" s="1"/>
  <c r="H1600" i="13"/>
  <c r="I1599" i="13"/>
  <c r="E1599" i="13" s="1"/>
  <c r="H1599" i="13"/>
  <c r="I1598" i="13"/>
  <c r="E1598" i="13" s="1"/>
  <c r="H1598" i="13"/>
  <c r="I1597" i="13"/>
  <c r="E1597" i="13" s="1"/>
  <c r="H1597" i="13"/>
  <c r="I1596" i="13"/>
  <c r="E1596" i="13" s="1"/>
  <c r="H1596" i="13"/>
  <c r="I1595" i="13"/>
  <c r="E1595" i="13" s="1"/>
  <c r="H1595" i="13"/>
  <c r="I1594" i="13"/>
  <c r="E1594" i="13" s="1"/>
  <c r="H1594" i="13"/>
  <c r="I1593" i="13"/>
  <c r="E1593" i="13" s="1"/>
  <c r="H1593" i="13"/>
  <c r="I1592" i="13"/>
  <c r="E1592" i="13" s="1"/>
  <c r="H1592" i="13"/>
  <c r="I1591" i="13"/>
  <c r="E1591" i="13" s="1"/>
  <c r="H1591" i="13"/>
  <c r="I1590" i="13"/>
  <c r="G1590" i="13"/>
  <c r="F1590" i="13"/>
  <c r="I1589" i="13"/>
  <c r="I1588" i="13"/>
  <c r="E1588" i="13" s="1"/>
  <c r="H1588" i="13"/>
  <c r="I1587" i="13"/>
  <c r="E1587" i="13" s="1"/>
  <c r="H1587" i="13"/>
  <c r="I1586" i="13"/>
  <c r="E1586" i="13" s="1"/>
  <c r="H1586" i="13"/>
  <c r="I1585" i="13"/>
  <c r="E1585" i="13" s="1"/>
  <c r="H1585" i="13"/>
  <c r="I1584" i="13"/>
  <c r="E1584" i="13" s="1"/>
  <c r="H1584" i="13"/>
  <c r="I1583" i="13"/>
  <c r="E1583" i="13" s="1"/>
  <c r="H1583" i="13"/>
  <c r="I1582" i="13"/>
  <c r="G1582" i="13"/>
  <c r="F1582" i="13"/>
  <c r="I1581" i="13"/>
  <c r="I1580" i="13"/>
  <c r="I1579" i="13"/>
  <c r="I1578" i="13"/>
  <c r="E1578" i="13" s="1"/>
  <c r="E1577" i="13" s="1"/>
  <c r="E1576" i="13" s="1"/>
  <c r="E1575" i="13" s="1"/>
  <c r="H1578" i="13"/>
  <c r="I1577" i="13"/>
  <c r="G1577" i="13"/>
  <c r="G1576" i="13" s="1"/>
  <c r="G1575" i="13" s="1"/>
  <c r="F1577" i="13"/>
  <c r="I1576" i="13"/>
  <c r="I1575" i="13"/>
  <c r="I1574" i="13"/>
  <c r="E1574" i="13" s="1"/>
  <c r="H1574" i="13"/>
  <c r="I1573" i="13"/>
  <c r="E1573" i="13" s="1"/>
  <c r="H1573" i="13"/>
  <c r="I1572" i="13"/>
  <c r="G1572" i="13"/>
  <c r="F1572" i="13"/>
  <c r="F1571" i="13" s="1"/>
  <c r="F1570" i="13" s="1"/>
  <c r="F1569" i="13" s="1"/>
  <c r="I1571" i="13"/>
  <c r="I1570" i="13"/>
  <c r="I1569" i="13"/>
  <c r="I1568" i="13"/>
  <c r="I1567" i="13"/>
  <c r="E1567" i="13" s="1"/>
  <c r="E1566" i="13" s="1"/>
  <c r="E1565" i="13" s="1"/>
  <c r="E1564" i="13" s="1"/>
  <c r="H1567" i="13"/>
  <c r="I1566" i="13"/>
  <c r="G1566" i="13"/>
  <c r="G1565" i="13" s="1"/>
  <c r="G1564" i="13" s="1"/>
  <c r="F1566" i="13"/>
  <c r="F1565" i="13" s="1"/>
  <c r="I1565" i="13"/>
  <c r="I1564" i="13"/>
  <c r="I1563" i="13"/>
  <c r="H1563" i="13"/>
  <c r="I1562" i="13"/>
  <c r="G1562" i="13"/>
  <c r="G1561" i="13" s="1"/>
  <c r="F1562" i="13"/>
  <c r="F1561" i="13" s="1"/>
  <c r="E1562" i="13"/>
  <c r="E1561" i="13" s="1"/>
  <c r="I1561" i="13"/>
  <c r="I1560" i="13"/>
  <c r="I1559" i="13"/>
  <c r="E1559" i="13" s="1"/>
  <c r="E1558" i="13" s="1"/>
  <c r="H1559" i="13"/>
  <c r="I1558" i="13"/>
  <c r="G1558" i="13"/>
  <c r="F1558" i="13"/>
  <c r="I1557" i="13"/>
  <c r="I1556" i="13"/>
  <c r="E1556" i="13" s="1"/>
  <c r="H1556" i="13"/>
  <c r="I1555" i="13"/>
  <c r="E1555" i="13" s="1"/>
  <c r="H1555" i="13"/>
  <c r="I1554" i="13"/>
  <c r="E1554" i="13" s="1"/>
  <c r="H1554" i="13"/>
  <c r="I1553" i="13"/>
  <c r="E1553" i="13" s="1"/>
  <c r="H1553" i="13"/>
  <c r="I1552" i="13"/>
  <c r="E1552" i="13" s="1"/>
  <c r="H1552" i="13"/>
  <c r="I1551" i="13"/>
  <c r="E1551" i="13" s="1"/>
  <c r="H1551" i="13"/>
  <c r="H1550" i="13"/>
  <c r="I1549" i="13"/>
  <c r="E1549" i="13" s="1"/>
  <c r="H1549" i="13"/>
  <c r="I1548" i="13"/>
  <c r="G1548" i="13"/>
  <c r="F1548" i="13"/>
  <c r="I1547" i="13"/>
  <c r="E1547" i="13" s="1"/>
  <c r="H1547" i="13"/>
  <c r="I1546" i="13"/>
  <c r="E1546" i="13" s="1"/>
  <c r="H1546" i="13"/>
  <c r="I1545" i="13"/>
  <c r="E1545" i="13" s="1"/>
  <c r="H1545" i="13"/>
  <c r="I1544" i="13"/>
  <c r="E1544" i="13" s="1"/>
  <c r="H1544" i="13"/>
  <c r="I1543" i="13"/>
  <c r="G1543" i="13"/>
  <c r="F1543" i="13"/>
  <c r="I1542" i="13"/>
  <c r="I1541" i="13"/>
  <c r="I1540" i="13"/>
  <c r="I1539" i="13"/>
  <c r="E1539" i="13" s="1"/>
  <c r="H1539" i="13"/>
  <c r="I1538" i="13"/>
  <c r="E1538" i="13" s="1"/>
  <c r="H1538" i="13"/>
  <c r="I1537" i="13"/>
  <c r="E1537" i="13" s="1"/>
  <c r="H1537" i="13"/>
  <c r="I1536" i="13"/>
  <c r="E1536" i="13" s="1"/>
  <c r="H1536" i="13"/>
  <c r="I1535" i="13"/>
  <c r="E1535" i="13" s="1"/>
  <c r="H1535" i="13"/>
  <c r="I1534" i="13"/>
  <c r="E1534" i="13" s="1"/>
  <c r="H1534" i="13"/>
  <c r="I1533" i="13"/>
  <c r="E1533" i="13" s="1"/>
  <c r="H1533" i="13"/>
  <c r="I1532" i="13"/>
  <c r="E1532" i="13" s="1"/>
  <c r="H1532" i="13"/>
  <c r="I1531" i="13"/>
  <c r="E1531" i="13" s="1"/>
  <c r="H1531" i="13"/>
  <c r="I1530" i="13"/>
  <c r="H1530" i="13"/>
  <c r="E1530" i="13"/>
  <c r="I1529" i="13"/>
  <c r="E1529" i="13" s="1"/>
  <c r="H1529" i="13"/>
  <c r="I1528" i="13"/>
  <c r="E1528" i="13" s="1"/>
  <c r="H1528" i="13"/>
  <c r="I1527" i="13"/>
  <c r="E1527" i="13" s="1"/>
  <c r="H1527" i="13"/>
  <c r="I1526" i="13"/>
  <c r="E1526" i="13" s="1"/>
  <c r="H1526" i="13"/>
  <c r="I1525" i="13"/>
  <c r="E1525" i="13" s="1"/>
  <c r="H1525" i="13"/>
  <c r="I1524" i="13"/>
  <c r="E1524" i="13" s="1"/>
  <c r="H1524" i="13"/>
  <c r="I1523" i="13"/>
  <c r="G1523" i="13"/>
  <c r="F1523" i="13"/>
  <c r="F1522" i="13" s="1"/>
  <c r="F1521" i="13" s="1"/>
  <c r="I1522" i="13"/>
  <c r="I1521" i="13"/>
  <c r="I1520" i="13"/>
  <c r="E1520" i="13" s="1"/>
  <c r="E1519" i="13" s="1"/>
  <c r="H1520" i="13"/>
  <c r="I1519" i="13"/>
  <c r="G1519" i="13"/>
  <c r="F1519" i="13"/>
  <c r="I1518" i="13"/>
  <c r="E1518" i="13" s="1"/>
  <c r="H1518" i="13"/>
  <c r="I1517" i="13"/>
  <c r="E1517" i="13" s="1"/>
  <c r="H1517" i="13"/>
  <c r="I1516" i="13"/>
  <c r="E1516" i="13" s="1"/>
  <c r="H1516" i="13"/>
  <c r="I1515" i="13"/>
  <c r="E1515" i="13" s="1"/>
  <c r="H1515" i="13"/>
  <c r="I1514" i="13"/>
  <c r="E1514" i="13" s="1"/>
  <c r="H1514" i="13"/>
  <c r="I1513" i="13"/>
  <c r="E1513" i="13" s="1"/>
  <c r="H1513" i="13"/>
  <c r="I1512" i="13"/>
  <c r="G1512" i="13"/>
  <c r="F1512" i="13"/>
  <c r="I1511" i="13"/>
  <c r="I1510" i="13"/>
  <c r="E1510" i="13" s="1"/>
  <c r="H1510" i="13"/>
  <c r="I1509" i="13"/>
  <c r="E1509" i="13" s="1"/>
  <c r="H1509" i="13"/>
  <c r="I1508" i="13"/>
  <c r="E1508" i="13" s="1"/>
  <c r="H1508" i="13"/>
  <c r="I1507" i="13"/>
  <c r="E1507" i="13" s="1"/>
  <c r="H1507" i="13"/>
  <c r="I1506" i="13"/>
  <c r="E1506" i="13" s="1"/>
  <c r="H1506" i="13"/>
  <c r="I1505" i="13"/>
  <c r="E1505" i="13" s="1"/>
  <c r="H1505" i="13"/>
  <c r="I1504" i="13"/>
  <c r="E1504" i="13" s="1"/>
  <c r="H1504" i="13"/>
  <c r="I1503" i="13"/>
  <c r="G1503" i="13"/>
  <c r="F1503" i="13"/>
  <c r="I1502" i="13"/>
  <c r="I1501" i="13"/>
  <c r="I1500" i="13"/>
  <c r="I1499" i="13"/>
  <c r="I1498" i="13"/>
  <c r="E1498" i="13" s="1"/>
  <c r="H1498" i="13"/>
  <c r="I1497" i="13"/>
  <c r="E1497" i="13" s="1"/>
  <c r="H1497" i="13"/>
  <c r="I1496" i="13"/>
  <c r="E1496" i="13" s="1"/>
  <c r="H1496" i="13"/>
  <c r="I1495" i="13"/>
  <c r="E1495" i="13" s="1"/>
  <c r="I1494" i="13"/>
  <c r="E1494" i="13" s="1"/>
  <c r="H1494" i="13"/>
  <c r="I1493" i="13"/>
  <c r="G1493" i="13"/>
  <c r="F1493" i="13"/>
  <c r="I1492" i="13"/>
  <c r="I1491" i="13"/>
  <c r="E1491" i="13" s="1"/>
  <c r="E1490" i="13" s="1"/>
  <c r="H1491" i="13"/>
  <c r="I1490" i="13"/>
  <c r="G1490" i="13"/>
  <c r="F1490" i="13"/>
  <c r="I1489" i="13"/>
  <c r="I1488" i="13"/>
  <c r="I1487" i="13"/>
  <c r="E1487" i="13" s="1"/>
  <c r="H1487" i="13"/>
  <c r="I1486" i="13"/>
  <c r="E1486" i="13" s="1"/>
  <c r="H1486" i="13"/>
  <c r="I1485" i="13"/>
  <c r="E1485" i="13" s="1"/>
  <c r="H1485" i="13"/>
  <c r="I1484" i="13"/>
  <c r="E1484" i="13" s="1"/>
  <c r="H1484" i="13"/>
  <c r="I1483" i="13"/>
  <c r="E1483" i="13" s="1"/>
  <c r="H1483" i="13"/>
  <c r="I1482" i="13"/>
  <c r="E1482" i="13" s="1"/>
  <c r="H1482" i="13"/>
  <c r="I1481" i="13"/>
  <c r="E1481" i="13" s="1"/>
  <c r="H1481" i="13"/>
  <c r="I1480" i="13"/>
  <c r="E1480" i="13" s="1"/>
  <c r="H1480" i="13"/>
  <c r="H1479" i="13"/>
  <c r="H1478" i="13"/>
  <c r="I1477" i="13"/>
  <c r="E1477" i="13" s="1"/>
  <c r="H1477" i="13"/>
  <c r="I1476" i="13"/>
  <c r="E1476" i="13" s="1"/>
  <c r="H1476" i="13"/>
  <c r="I1475" i="13"/>
  <c r="E1475" i="13" s="1"/>
  <c r="H1475" i="13"/>
  <c r="I1474" i="13"/>
  <c r="E1474" i="13" s="1"/>
  <c r="H1474" i="13"/>
  <c r="I1473" i="13"/>
  <c r="E1473" i="13" s="1"/>
  <c r="H1473" i="13"/>
  <c r="I1472" i="13"/>
  <c r="E1472" i="13" s="1"/>
  <c r="H1472" i="13"/>
  <c r="I1471" i="13"/>
  <c r="E1471" i="13" s="1"/>
  <c r="H1471" i="13"/>
  <c r="I1470" i="13"/>
  <c r="E1470" i="13" s="1"/>
  <c r="H1470" i="13"/>
  <c r="I1469" i="13"/>
  <c r="E1469" i="13" s="1"/>
  <c r="H1469" i="13"/>
  <c r="I1468" i="13"/>
  <c r="E1468" i="13" s="1"/>
  <c r="H1468" i="13"/>
  <c r="I1467" i="13"/>
  <c r="E1467" i="13" s="1"/>
  <c r="H1467" i="13"/>
  <c r="I1466" i="13"/>
  <c r="E1466" i="13" s="1"/>
  <c r="H1466" i="13"/>
  <c r="I1465" i="13"/>
  <c r="E1465" i="13" s="1"/>
  <c r="H1465" i="13"/>
  <c r="I1464" i="13"/>
  <c r="E1464" i="13" s="1"/>
  <c r="H1464" i="13"/>
  <c r="I1463" i="13"/>
  <c r="E1463" i="13" s="1"/>
  <c r="H1463" i="13"/>
  <c r="I1462" i="13"/>
  <c r="E1462" i="13" s="1"/>
  <c r="H1462" i="13"/>
  <c r="I1461" i="13"/>
  <c r="E1461" i="13" s="1"/>
  <c r="H1461" i="13"/>
  <c r="I1460" i="13"/>
  <c r="E1460" i="13" s="1"/>
  <c r="H1460" i="13"/>
  <c r="I1459" i="13"/>
  <c r="E1459" i="13" s="1"/>
  <c r="H1459" i="13"/>
  <c r="I1458" i="13"/>
  <c r="E1458" i="13" s="1"/>
  <c r="H1458" i="13"/>
  <c r="I1457" i="13"/>
  <c r="E1457" i="13" s="1"/>
  <c r="H1457" i="13"/>
  <c r="I1456" i="13"/>
  <c r="E1456" i="13" s="1"/>
  <c r="H1456" i="13"/>
  <c r="I1455" i="13"/>
  <c r="E1455" i="13" s="1"/>
  <c r="H1455" i="13"/>
  <c r="I1454" i="13"/>
  <c r="E1454" i="13" s="1"/>
  <c r="H1454" i="13"/>
  <c r="I1453" i="13"/>
  <c r="E1453" i="13" s="1"/>
  <c r="H1453" i="13"/>
  <c r="I1452" i="13"/>
  <c r="E1452" i="13" s="1"/>
  <c r="H1452" i="13"/>
  <c r="I1451" i="13"/>
  <c r="E1451" i="13" s="1"/>
  <c r="H1451" i="13"/>
  <c r="I1450" i="13"/>
  <c r="E1450" i="13" s="1"/>
  <c r="H1450" i="13"/>
  <c r="I1449" i="13"/>
  <c r="G1449" i="13"/>
  <c r="F1449" i="13"/>
  <c r="I1448" i="13"/>
  <c r="I1447" i="13"/>
  <c r="E1447" i="13" s="1"/>
  <c r="H1447" i="13"/>
  <c r="I1446" i="13"/>
  <c r="E1446" i="13" s="1"/>
  <c r="H1446" i="13"/>
  <c r="I1445" i="13"/>
  <c r="G1445" i="13"/>
  <c r="F1445" i="13"/>
  <c r="I1444" i="13"/>
  <c r="I1443" i="13"/>
  <c r="E1443" i="13" s="1"/>
  <c r="H1443" i="13"/>
  <c r="I1442" i="13"/>
  <c r="E1442" i="13" s="1"/>
  <c r="H1442" i="13"/>
  <c r="I1441" i="13"/>
  <c r="E1441" i="13" s="1"/>
  <c r="H1441" i="13"/>
  <c r="I1440" i="13"/>
  <c r="E1440" i="13" s="1"/>
  <c r="H1440" i="13"/>
  <c r="I1439" i="13"/>
  <c r="E1439" i="13" s="1"/>
  <c r="H1439" i="13"/>
  <c r="I1438" i="13"/>
  <c r="E1438" i="13" s="1"/>
  <c r="H1438" i="13"/>
  <c r="I1437" i="13"/>
  <c r="E1437" i="13" s="1"/>
  <c r="H1437" i="13"/>
  <c r="I1436" i="13"/>
  <c r="E1436" i="13" s="1"/>
  <c r="H1436" i="13"/>
  <c r="I1435" i="13"/>
  <c r="E1435" i="13" s="1"/>
  <c r="H1435" i="13"/>
  <c r="I1434" i="13"/>
  <c r="E1434" i="13" s="1"/>
  <c r="H1434" i="13"/>
  <c r="I1433" i="13"/>
  <c r="E1433" i="13" s="1"/>
  <c r="H1433" i="13"/>
  <c r="I1432" i="13"/>
  <c r="E1432" i="13" s="1"/>
  <c r="H1432" i="13"/>
  <c r="I1431" i="13"/>
  <c r="E1431" i="13" s="1"/>
  <c r="H1431" i="13"/>
  <c r="I1430" i="13"/>
  <c r="E1430" i="13" s="1"/>
  <c r="H1430" i="13"/>
  <c r="I1429" i="13"/>
  <c r="E1429" i="13" s="1"/>
  <c r="H1429" i="13"/>
  <c r="I1428" i="13"/>
  <c r="E1428" i="13" s="1"/>
  <c r="H1428" i="13"/>
  <c r="I1427" i="13"/>
  <c r="E1427" i="13" s="1"/>
  <c r="H1427" i="13"/>
  <c r="I1426" i="13"/>
  <c r="E1426" i="13" s="1"/>
  <c r="H1426" i="13"/>
  <c r="I1425" i="13"/>
  <c r="G1425" i="13"/>
  <c r="F1425" i="13"/>
  <c r="I1424" i="13"/>
  <c r="I1423" i="13"/>
  <c r="E1423" i="13" s="1"/>
  <c r="H1423" i="13"/>
  <c r="I1422" i="13"/>
  <c r="E1422" i="13" s="1"/>
  <c r="H1422" i="13"/>
  <c r="I1421" i="13"/>
  <c r="E1421" i="13" s="1"/>
  <c r="H1421" i="13"/>
  <c r="I1420" i="13"/>
  <c r="E1420" i="13" s="1"/>
  <c r="H1420" i="13"/>
  <c r="I1419" i="13"/>
  <c r="E1419" i="13" s="1"/>
  <c r="H1419" i="13"/>
  <c r="I1418" i="13"/>
  <c r="E1418" i="13" s="1"/>
  <c r="H1418" i="13"/>
  <c r="I1417" i="13"/>
  <c r="G1417" i="13"/>
  <c r="F1417" i="13"/>
  <c r="I1416" i="13"/>
  <c r="I1415" i="13"/>
  <c r="I1414" i="13"/>
  <c r="H1413" i="13"/>
  <c r="I1412" i="13"/>
  <c r="H1412" i="13"/>
  <c r="I1411" i="13"/>
  <c r="G1411" i="13"/>
  <c r="F1411" i="13"/>
  <c r="F1410" i="13" s="1"/>
  <c r="E1411" i="13"/>
  <c r="E1410" i="13" s="1"/>
  <c r="I1410" i="13"/>
  <c r="I1409" i="13"/>
  <c r="I1408" i="13"/>
  <c r="E1408" i="13" s="1"/>
  <c r="H1408" i="13"/>
  <c r="I1407" i="13"/>
  <c r="E1407" i="13" s="1"/>
  <c r="H1407" i="13"/>
  <c r="I1406" i="13"/>
  <c r="E1406" i="13" s="1"/>
  <c r="H1406" i="13"/>
  <c r="I1405" i="13"/>
  <c r="G1405" i="13"/>
  <c r="G1404" i="13" s="1"/>
  <c r="F1405" i="13"/>
  <c r="F1404" i="13" s="1"/>
  <c r="I1404" i="13"/>
  <c r="I1403" i="13"/>
  <c r="I1402" i="13"/>
  <c r="H1401" i="13"/>
  <c r="I1400" i="13"/>
  <c r="H1400" i="13"/>
  <c r="I1399" i="13"/>
  <c r="H1399" i="13"/>
  <c r="I1398" i="13"/>
  <c r="H1398" i="13"/>
  <c r="I1397" i="13"/>
  <c r="G1397" i="13"/>
  <c r="F1397" i="13"/>
  <c r="E1397" i="13"/>
  <c r="I1396" i="13"/>
  <c r="E1396" i="13" s="1"/>
  <c r="H1396" i="13"/>
  <c r="I1395" i="13"/>
  <c r="E1395" i="13" s="1"/>
  <c r="H1395" i="13"/>
  <c r="I1394" i="13"/>
  <c r="H1394" i="13"/>
  <c r="I1393" i="13"/>
  <c r="E1393" i="13" s="1"/>
  <c r="H1393" i="13"/>
  <c r="I1392" i="13"/>
  <c r="G1392" i="13"/>
  <c r="F1392" i="13"/>
  <c r="F1391" i="13" s="1"/>
  <c r="I1391" i="13"/>
  <c r="I1390" i="13"/>
  <c r="I1389" i="13"/>
  <c r="E1389" i="13" s="1"/>
  <c r="H1389" i="13"/>
  <c r="I1388" i="13"/>
  <c r="E1388" i="13" s="1"/>
  <c r="H1388" i="13"/>
  <c r="I1387" i="13"/>
  <c r="H1387" i="13"/>
  <c r="I1386" i="13"/>
  <c r="E1386" i="13" s="1"/>
  <c r="H1386" i="13"/>
  <c r="I1385" i="13"/>
  <c r="H1385" i="13"/>
  <c r="I1384" i="13"/>
  <c r="H1384" i="13"/>
  <c r="I1383" i="13"/>
  <c r="E1383" i="13" s="1"/>
  <c r="H1383" i="13"/>
  <c r="I1382" i="13"/>
  <c r="E1382" i="13" s="1"/>
  <c r="H1382" i="13"/>
  <c r="H1381" i="13"/>
  <c r="I1380" i="13"/>
  <c r="H1380" i="13"/>
  <c r="I1379" i="13"/>
  <c r="H1379" i="13"/>
  <c r="I1378" i="13"/>
  <c r="H1378" i="13"/>
  <c r="I1377" i="13"/>
  <c r="H1377" i="13"/>
  <c r="I1376" i="13"/>
  <c r="H1376" i="13"/>
  <c r="I1375" i="13"/>
  <c r="H1375" i="13"/>
  <c r="I1374" i="13"/>
  <c r="E1374" i="13" s="1"/>
  <c r="H1374" i="13"/>
  <c r="I1373" i="13"/>
  <c r="E1373" i="13" s="1"/>
  <c r="H1373" i="13"/>
  <c r="I1372" i="13"/>
  <c r="H1372" i="13"/>
  <c r="I1371" i="13"/>
  <c r="H1371" i="13"/>
  <c r="I1370" i="13"/>
  <c r="H1370" i="13"/>
  <c r="I1369" i="13"/>
  <c r="H1369" i="13"/>
  <c r="I1368" i="13"/>
  <c r="H1368" i="13"/>
  <c r="H1367" i="13"/>
  <c r="H1366" i="13"/>
  <c r="I1365" i="13"/>
  <c r="H1365" i="13"/>
  <c r="I1364" i="13"/>
  <c r="H1364" i="13"/>
  <c r="I1363" i="13"/>
  <c r="E1363" i="13" s="1"/>
  <c r="H1363" i="13"/>
  <c r="I1362" i="13"/>
  <c r="E1362" i="13" s="1"/>
  <c r="H1362" i="13"/>
  <c r="I1361" i="13"/>
  <c r="H1361" i="13"/>
  <c r="I1360" i="13"/>
  <c r="E1360" i="13" s="1"/>
  <c r="H1360" i="13"/>
  <c r="I1359" i="13"/>
  <c r="E1359" i="13" s="1"/>
  <c r="H1359" i="13"/>
  <c r="I1358" i="13"/>
  <c r="H1358" i="13"/>
  <c r="I1357" i="13"/>
  <c r="H1357" i="13"/>
  <c r="I1356" i="13"/>
  <c r="H1356" i="13"/>
  <c r="I1355" i="13"/>
  <c r="E1355" i="13" s="1"/>
  <c r="H1355" i="13"/>
  <c r="I1354" i="13"/>
  <c r="E1354" i="13" s="1"/>
  <c r="H1354" i="13"/>
  <c r="I1353" i="13"/>
  <c r="H1353" i="13"/>
  <c r="I1352" i="13"/>
  <c r="E1352" i="13" s="1"/>
  <c r="H1352" i="13"/>
  <c r="I1351" i="13"/>
  <c r="E1351" i="13" s="1"/>
  <c r="H1351" i="13"/>
  <c r="I1350" i="13"/>
  <c r="E1350" i="13" s="1"/>
  <c r="H1350" i="13"/>
  <c r="I1349" i="13"/>
  <c r="E1349" i="13" s="1"/>
  <c r="H1349" i="13"/>
  <c r="I1348" i="13"/>
  <c r="H1348" i="13"/>
  <c r="I1347" i="13"/>
  <c r="E1347" i="13" s="1"/>
  <c r="H1347" i="13"/>
  <c r="I1346" i="13"/>
  <c r="H1346" i="13"/>
  <c r="I1345" i="13"/>
  <c r="G1345" i="13"/>
  <c r="G1340" i="13" s="1"/>
  <c r="F1345" i="13"/>
  <c r="I1344" i="13"/>
  <c r="I1343" i="13"/>
  <c r="E1343" i="13" s="1"/>
  <c r="H1343" i="13"/>
  <c r="I1342" i="13"/>
  <c r="E1342" i="13" s="1"/>
  <c r="I1341" i="13"/>
  <c r="G1341" i="13"/>
  <c r="F1341" i="13"/>
  <c r="I1340" i="13"/>
  <c r="I1339" i="13"/>
  <c r="I1338" i="13"/>
  <c r="H1338" i="13"/>
  <c r="E1338" i="13"/>
  <c r="E1337" i="13" s="1"/>
  <c r="E1336" i="13" s="1"/>
  <c r="E1335" i="13" s="1"/>
  <c r="E1334" i="13" s="1"/>
  <c r="I1337" i="13"/>
  <c r="G1337" i="13"/>
  <c r="F1337" i="13"/>
  <c r="F1336" i="13" s="1"/>
  <c r="F1335" i="13" s="1"/>
  <c r="F1334" i="13" s="1"/>
  <c r="I1336" i="13"/>
  <c r="I1335" i="13"/>
  <c r="I1334" i="13"/>
  <c r="I1333" i="13"/>
  <c r="E1333" i="13" s="1"/>
  <c r="H1333" i="13"/>
  <c r="I1332" i="13"/>
  <c r="E1332" i="13" s="1"/>
  <c r="H1332" i="13"/>
  <c r="I1331" i="13"/>
  <c r="E1331" i="13" s="1"/>
  <c r="H1331" i="13"/>
  <c r="I1330" i="13"/>
  <c r="E1330" i="13" s="1"/>
  <c r="H1330" i="13"/>
  <c r="I1329" i="13"/>
  <c r="E1329" i="13" s="1"/>
  <c r="H1329" i="13"/>
  <c r="I1328" i="13"/>
  <c r="E1328" i="13" s="1"/>
  <c r="H1328" i="13"/>
  <c r="I1327" i="13"/>
  <c r="E1327" i="13" s="1"/>
  <c r="H1327" i="13"/>
  <c r="I1326" i="13"/>
  <c r="E1326" i="13" s="1"/>
  <c r="H1326" i="13"/>
  <c r="I1325" i="13"/>
  <c r="E1325" i="13" s="1"/>
  <c r="H1325" i="13"/>
  <c r="I1324" i="13"/>
  <c r="E1324" i="13" s="1"/>
  <c r="H1324" i="13"/>
  <c r="I1323" i="13"/>
  <c r="E1323" i="13" s="1"/>
  <c r="H1323" i="13"/>
  <c r="I1322" i="13"/>
  <c r="E1322" i="13" s="1"/>
  <c r="H1322" i="13"/>
  <c r="I1321" i="13"/>
  <c r="E1321" i="13" s="1"/>
  <c r="H1321" i="13"/>
  <c r="I1320" i="13"/>
  <c r="E1320" i="13" s="1"/>
  <c r="H1320" i="13"/>
  <c r="I1319" i="13"/>
  <c r="E1319" i="13" s="1"/>
  <c r="H1319" i="13"/>
  <c r="I1318" i="13"/>
  <c r="E1318" i="13" s="1"/>
  <c r="H1318" i="13"/>
  <c r="I1317" i="13"/>
  <c r="E1317" i="13" s="1"/>
  <c r="H1317" i="13"/>
  <c r="I1316" i="13"/>
  <c r="E1316" i="13" s="1"/>
  <c r="H1316" i="13"/>
  <c r="I1315" i="13"/>
  <c r="E1315" i="13" s="1"/>
  <c r="H1315" i="13"/>
  <c r="I1314" i="13"/>
  <c r="E1314" i="13" s="1"/>
  <c r="H1314" i="13"/>
  <c r="I1313" i="13"/>
  <c r="E1313" i="13" s="1"/>
  <c r="H1313" i="13"/>
  <c r="I1312" i="13"/>
  <c r="E1312" i="13" s="1"/>
  <c r="H1312" i="13"/>
  <c r="I1311" i="13"/>
  <c r="E1311" i="13" s="1"/>
  <c r="H1311" i="13"/>
  <c r="I1310" i="13"/>
  <c r="E1310" i="13" s="1"/>
  <c r="H1310" i="13"/>
  <c r="I1309" i="13"/>
  <c r="E1309" i="13" s="1"/>
  <c r="H1309" i="13"/>
  <c r="I1308" i="13"/>
  <c r="E1308" i="13" s="1"/>
  <c r="H1308" i="13"/>
  <c r="I1307" i="13"/>
  <c r="E1307" i="13" s="1"/>
  <c r="H1307" i="13"/>
  <c r="I1306" i="13"/>
  <c r="E1306" i="13" s="1"/>
  <c r="H1306" i="13"/>
  <c r="I1305" i="13"/>
  <c r="G1305" i="13"/>
  <c r="G1304" i="13" s="1"/>
  <c r="G1303" i="13" s="1"/>
  <c r="F1305" i="13"/>
  <c r="I1304" i="13"/>
  <c r="I1303" i="13"/>
  <c r="I1302" i="13"/>
  <c r="E1302" i="13" s="1"/>
  <c r="H1302" i="13"/>
  <c r="I1301" i="13"/>
  <c r="E1301" i="13" s="1"/>
  <c r="H1301" i="13"/>
  <c r="I1300" i="13"/>
  <c r="G1300" i="13"/>
  <c r="F1300" i="13"/>
  <c r="F1299" i="13" s="1"/>
  <c r="I1299" i="13"/>
  <c r="I1298" i="13"/>
  <c r="I1297" i="13"/>
  <c r="E1297" i="13" s="1"/>
  <c r="E1296" i="13" s="1"/>
  <c r="H1297" i="13"/>
  <c r="I1296" i="13"/>
  <c r="G1296" i="13"/>
  <c r="F1296" i="13"/>
  <c r="I1295" i="13"/>
  <c r="I1294" i="13"/>
  <c r="E1294" i="13" s="1"/>
  <c r="E1293" i="13" s="1"/>
  <c r="H1294" i="13"/>
  <c r="I1293" i="13"/>
  <c r="G1293" i="13"/>
  <c r="F1293" i="13"/>
  <c r="I1292" i="13"/>
  <c r="I1291" i="13"/>
  <c r="E1291" i="13" s="1"/>
  <c r="H1291" i="13"/>
  <c r="I1290" i="13"/>
  <c r="E1290" i="13" s="1"/>
  <c r="H1290" i="13"/>
  <c r="I1289" i="13"/>
  <c r="E1289" i="13" s="1"/>
  <c r="I1288" i="13"/>
  <c r="E1288" i="13" s="1"/>
  <c r="H1288" i="13"/>
  <c r="I1287" i="13"/>
  <c r="E1287" i="13" s="1"/>
  <c r="H1287" i="13"/>
  <c r="I1286" i="13"/>
  <c r="E1286" i="13" s="1"/>
  <c r="H1286" i="13"/>
  <c r="I1285" i="13"/>
  <c r="E1285" i="13" s="1"/>
  <c r="H1285" i="13"/>
  <c r="I1284" i="13"/>
  <c r="E1284" i="13" s="1"/>
  <c r="H1284" i="13"/>
  <c r="I1283" i="13"/>
  <c r="E1283" i="13" s="1"/>
  <c r="H1283" i="13"/>
  <c r="I1282" i="13"/>
  <c r="E1282" i="13" s="1"/>
  <c r="H1282" i="13"/>
  <c r="I1281" i="13"/>
  <c r="E1281" i="13" s="1"/>
  <c r="H1281" i="13"/>
  <c r="I1280" i="13"/>
  <c r="E1280" i="13" s="1"/>
  <c r="H1280" i="13"/>
  <c r="I1279" i="13"/>
  <c r="E1279" i="13" s="1"/>
  <c r="H1279" i="13"/>
  <c r="I1278" i="13"/>
  <c r="H1278" i="13"/>
  <c r="E1278" i="13"/>
  <c r="I1277" i="13"/>
  <c r="E1277" i="13" s="1"/>
  <c r="H1277" i="13"/>
  <c r="I1276" i="13"/>
  <c r="E1276" i="13" s="1"/>
  <c r="H1276" i="13"/>
  <c r="I1275" i="13"/>
  <c r="E1275" i="13" s="1"/>
  <c r="H1275" i="13"/>
  <c r="I1274" i="13"/>
  <c r="E1274" i="13" s="1"/>
  <c r="H1274" i="13"/>
  <c r="I1273" i="13"/>
  <c r="E1273" i="13" s="1"/>
  <c r="H1273" i="13"/>
  <c r="I1272" i="13"/>
  <c r="G1272" i="13"/>
  <c r="F1272" i="13"/>
  <c r="I1271" i="13"/>
  <c r="I1270" i="13"/>
  <c r="E1270" i="13" s="1"/>
  <c r="H1270" i="13"/>
  <c r="I1269" i="13"/>
  <c r="E1269" i="13" s="1"/>
  <c r="H1269" i="13"/>
  <c r="I1268" i="13"/>
  <c r="E1268" i="13" s="1"/>
  <c r="H1268" i="13"/>
  <c r="I1267" i="13"/>
  <c r="E1267" i="13" s="1"/>
  <c r="H1267" i="13"/>
  <c r="I1266" i="13"/>
  <c r="E1266" i="13" s="1"/>
  <c r="H1266" i="13"/>
  <c r="I1265" i="13"/>
  <c r="E1265" i="13" s="1"/>
  <c r="H1265" i="13"/>
  <c r="I1264" i="13"/>
  <c r="G1264" i="13"/>
  <c r="F1264" i="13"/>
  <c r="I1263" i="13"/>
  <c r="I1262" i="13"/>
  <c r="I1261" i="13"/>
  <c r="I1260" i="13"/>
  <c r="E1260" i="13" s="1"/>
  <c r="H1260" i="13"/>
  <c r="I1259" i="13"/>
  <c r="G1259" i="13"/>
  <c r="G1258" i="13" s="1"/>
  <c r="G1257" i="13" s="1"/>
  <c r="F1259" i="13"/>
  <c r="F1258" i="13" s="1"/>
  <c r="F1257" i="13" s="1"/>
  <c r="E1259" i="13"/>
  <c r="E1258" i="13" s="1"/>
  <c r="E1257" i="13" s="1"/>
  <c r="I1258" i="13"/>
  <c r="I1257" i="13"/>
  <c r="I1256" i="13"/>
  <c r="I1255" i="13"/>
  <c r="I1254" i="13"/>
  <c r="I1253" i="13"/>
  <c r="G1253" i="13"/>
  <c r="F1253" i="13"/>
  <c r="E1253" i="13"/>
  <c r="I1252" i="13"/>
  <c r="I1251" i="13"/>
  <c r="E1251" i="13" s="1"/>
  <c r="I1250" i="13"/>
  <c r="E1250" i="13" s="1"/>
  <c r="H1250" i="13"/>
  <c r="I1249" i="13"/>
  <c r="E1249" i="13" s="1"/>
  <c r="H1249" i="13"/>
  <c r="I1248" i="13"/>
  <c r="E1248" i="13" s="1"/>
  <c r="I1247" i="13"/>
  <c r="G1247" i="13"/>
  <c r="G1246" i="13" s="1"/>
  <c r="F1247" i="13"/>
  <c r="I1246" i="13"/>
  <c r="I1245" i="13"/>
  <c r="I1244" i="13"/>
  <c r="E1244" i="13" s="1"/>
  <c r="I1243" i="13"/>
  <c r="E1243" i="13" s="1"/>
  <c r="I1242" i="13"/>
  <c r="G1242" i="13"/>
  <c r="F1242" i="13"/>
  <c r="I1241" i="13"/>
  <c r="I1240" i="13"/>
  <c r="E1240" i="13" s="1"/>
  <c r="E1239" i="13" s="1"/>
  <c r="H1240" i="13"/>
  <c r="I1239" i="13"/>
  <c r="G1239" i="13"/>
  <c r="F1239" i="13"/>
  <c r="I1238" i="13"/>
  <c r="I1237" i="13"/>
  <c r="E1237" i="13" s="1"/>
  <c r="E1236" i="13" s="1"/>
  <c r="H1237" i="13"/>
  <c r="I1236" i="13"/>
  <c r="G1236" i="13"/>
  <c r="F1236" i="13"/>
  <c r="I1235" i="13"/>
  <c r="I1234" i="13"/>
  <c r="E1234" i="13" s="1"/>
  <c r="E1233" i="13" s="1"/>
  <c r="H1234" i="13"/>
  <c r="I1233" i="13"/>
  <c r="G1233" i="13"/>
  <c r="F1233" i="13"/>
  <c r="I1232" i="13"/>
  <c r="I1231" i="13"/>
  <c r="I1230" i="13"/>
  <c r="H1229" i="13"/>
  <c r="I1228" i="13"/>
  <c r="E1228" i="13" s="1"/>
  <c r="E1226" i="13" s="1"/>
  <c r="H1228" i="13"/>
  <c r="H1227" i="13"/>
  <c r="I1226" i="13"/>
  <c r="G1226" i="13"/>
  <c r="F1226" i="13"/>
  <c r="I1225" i="13"/>
  <c r="I1224" i="13"/>
  <c r="H1224" i="13"/>
  <c r="I1223" i="13"/>
  <c r="H1223" i="13"/>
  <c r="I1222" i="13"/>
  <c r="H1222" i="13"/>
  <c r="I1221" i="13"/>
  <c r="H1221" i="13"/>
  <c r="I1220" i="13"/>
  <c r="G1220" i="13"/>
  <c r="F1220" i="13"/>
  <c r="F1219" i="13" s="1"/>
  <c r="F1218" i="13" s="1"/>
  <c r="F1217" i="13" s="1"/>
  <c r="E1220" i="13"/>
  <c r="I1219" i="13"/>
  <c r="I1218" i="13"/>
  <c r="I1217" i="13"/>
  <c r="I1216" i="13"/>
  <c r="E1216" i="13" s="1"/>
  <c r="E1215" i="13" s="1"/>
  <c r="E1214" i="13" s="1"/>
  <c r="H1216" i="13"/>
  <c r="I1215" i="13"/>
  <c r="G1215" i="13"/>
  <c r="G1214" i="13" s="1"/>
  <c r="F1215" i="13"/>
  <c r="F1214" i="13" s="1"/>
  <c r="I1214" i="13"/>
  <c r="I1213" i="13"/>
  <c r="I1212" i="13"/>
  <c r="E1212" i="13" s="1"/>
  <c r="E1211" i="13" s="1"/>
  <c r="H1212" i="13"/>
  <c r="I1211" i="13"/>
  <c r="G1211" i="13"/>
  <c r="F1211" i="13"/>
  <c r="I1210" i="13"/>
  <c r="I1209" i="13"/>
  <c r="E1209" i="13" s="1"/>
  <c r="H1209" i="13"/>
  <c r="I1208" i="13"/>
  <c r="E1208" i="13" s="1"/>
  <c r="H1208" i="13"/>
  <c r="I1207" i="13"/>
  <c r="E1207" i="13" s="1"/>
  <c r="H1207" i="13"/>
  <c r="I1206" i="13"/>
  <c r="G1206" i="13"/>
  <c r="G1205" i="13" s="1"/>
  <c r="F1206" i="13"/>
  <c r="F1205" i="13" s="1"/>
  <c r="I1205" i="13"/>
  <c r="I1204" i="13"/>
  <c r="I1203" i="13"/>
  <c r="I1202" i="13"/>
  <c r="E1202" i="13" s="1"/>
  <c r="E1201" i="13" s="1"/>
  <c r="E1200" i="13" s="1"/>
  <c r="E1199" i="13" s="1"/>
  <c r="H1202" i="13"/>
  <c r="I1201" i="13"/>
  <c r="G1201" i="13"/>
  <c r="F1201" i="13"/>
  <c r="F1200" i="13" s="1"/>
  <c r="F1199" i="13" s="1"/>
  <c r="I1200" i="13"/>
  <c r="I1199" i="13"/>
  <c r="I1198" i="13"/>
  <c r="E1198" i="13" s="1"/>
  <c r="E1197" i="13" s="1"/>
  <c r="E1196" i="13" s="1"/>
  <c r="H1198" i="13"/>
  <c r="I1197" i="13"/>
  <c r="G1197" i="13"/>
  <c r="G1196" i="13" s="1"/>
  <c r="F1197" i="13"/>
  <c r="F1196" i="13" s="1"/>
  <c r="I1196" i="13"/>
  <c r="I1195" i="13"/>
  <c r="I1194" i="13"/>
  <c r="E1194" i="13" s="1"/>
  <c r="E1193" i="13" s="1"/>
  <c r="H1194" i="13"/>
  <c r="I1193" i="13"/>
  <c r="G1193" i="13"/>
  <c r="F1193" i="13"/>
  <c r="I1192" i="13"/>
  <c r="I1191" i="13"/>
  <c r="E1191" i="13" s="1"/>
  <c r="E1190" i="13" s="1"/>
  <c r="E1189" i="13" s="1"/>
  <c r="H1191" i="13"/>
  <c r="I1190" i="13"/>
  <c r="G1190" i="13"/>
  <c r="G1189" i="13" s="1"/>
  <c r="F1190" i="13"/>
  <c r="I1189" i="13"/>
  <c r="I1188" i="13"/>
  <c r="I1187" i="13"/>
  <c r="I1186" i="13"/>
  <c r="E1186" i="13" s="1"/>
  <c r="E1185" i="13" s="1"/>
  <c r="E1184" i="13" s="1"/>
  <c r="H1186" i="13"/>
  <c r="I1185" i="13"/>
  <c r="G1185" i="13"/>
  <c r="G1184" i="13" s="1"/>
  <c r="F1185" i="13"/>
  <c r="F1184" i="13" s="1"/>
  <c r="I1184" i="13"/>
  <c r="I1183" i="13"/>
  <c r="I1182" i="13"/>
  <c r="E1182" i="13" s="1"/>
  <c r="E1181" i="13" s="1"/>
  <c r="E1180" i="13" s="1"/>
  <c r="H1182" i="13"/>
  <c r="I1181" i="13"/>
  <c r="G1181" i="13"/>
  <c r="G1180" i="13" s="1"/>
  <c r="F1181" i="13"/>
  <c r="F1180" i="13" s="1"/>
  <c r="I1180" i="13"/>
  <c r="I1179" i="13"/>
  <c r="I1178" i="13"/>
  <c r="E1178" i="13" s="1"/>
  <c r="E1177" i="13" s="1"/>
  <c r="E1176" i="13" s="1"/>
  <c r="H1178" i="13"/>
  <c r="I1177" i="13"/>
  <c r="G1177" i="13"/>
  <c r="G1176" i="13" s="1"/>
  <c r="F1177" i="13"/>
  <c r="F1176" i="13" s="1"/>
  <c r="I1176" i="13"/>
  <c r="I1175" i="13"/>
  <c r="E1175" i="13" s="1"/>
  <c r="E1174" i="13" s="1"/>
  <c r="E1173" i="13" s="1"/>
  <c r="H1175" i="13"/>
  <c r="I1174" i="13"/>
  <c r="G1174" i="13"/>
  <c r="G1173" i="13" s="1"/>
  <c r="F1174" i="13"/>
  <c r="F1173" i="13" s="1"/>
  <c r="I1173" i="13"/>
  <c r="I1172" i="13"/>
  <c r="I1171" i="13"/>
  <c r="E1171" i="13" s="1"/>
  <c r="E1169" i="13" s="1"/>
  <c r="E1168" i="13" s="1"/>
  <c r="H1171" i="13"/>
  <c r="H1170" i="13"/>
  <c r="I1169" i="13"/>
  <c r="G1169" i="13"/>
  <c r="G1168" i="13" s="1"/>
  <c r="F1169" i="13"/>
  <c r="F1168" i="13" s="1"/>
  <c r="I1168" i="13"/>
  <c r="I1167" i="13"/>
  <c r="I1166" i="13"/>
  <c r="E1166" i="13" s="1"/>
  <c r="E1165" i="13" s="1"/>
  <c r="E1164" i="13" s="1"/>
  <c r="H1166" i="13"/>
  <c r="I1165" i="13"/>
  <c r="G1165" i="13"/>
  <c r="F1165" i="13"/>
  <c r="F1164" i="13" s="1"/>
  <c r="I1164" i="13"/>
  <c r="G1164" i="13"/>
  <c r="I1163" i="13"/>
  <c r="H1162" i="13"/>
  <c r="I1161" i="13"/>
  <c r="G1161" i="13"/>
  <c r="F1161" i="13"/>
  <c r="E1161" i="13"/>
  <c r="I1159" i="13"/>
  <c r="E1159" i="13" s="1"/>
  <c r="H1159" i="13"/>
  <c r="I1158" i="13"/>
  <c r="H1158" i="13"/>
  <c r="E1158" i="13"/>
  <c r="H1157" i="13"/>
  <c r="I1156" i="13"/>
  <c r="G1156" i="13"/>
  <c r="G1155" i="13" s="1"/>
  <c r="F1156" i="13"/>
  <c r="F1155" i="13" s="1"/>
  <c r="I1155" i="13"/>
  <c r="I1154" i="13"/>
  <c r="I1153" i="13"/>
  <c r="H1153" i="13"/>
  <c r="I1152" i="13"/>
  <c r="G1152" i="13"/>
  <c r="G1151" i="13" s="1"/>
  <c r="F1152" i="13"/>
  <c r="E1152" i="13"/>
  <c r="E1151" i="13" s="1"/>
  <c r="I1151" i="13"/>
  <c r="I1150" i="13"/>
  <c r="I1149" i="13"/>
  <c r="I1148" i="13"/>
  <c r="G1148" i="13"/>
  <c r="F1148" i="13"/>
  <c r="E1148" i="13"/>
  <c r="I1146" i="13"/>
  <c r="E1146" i="13" s="1"/>
  <c r="H1146" i="13"/>
  <c r="I1145" i="13"/>
  <c r="H1145" i="13"/>
  <c r="E1145" i="13"/>
  <c r="I1144" i="13"/>
  <c r="E1144" i="13" s="1"/>
  <c r="I1143" i="13"/>
  <c r="G1143" i="13"/>
  <c r="G1142" i="13" s="1"/>
  <c r="F1143" i="13"/>
  <c r="F1142" i="13" s="1"/>
  <c r="I1142" i="13"/>
  <c r="I1141" i="13"/>
  <c r="E1141" i="13" s="1"/>
  <c r="E1140" i="13" s="1"/>
  <c r="H1141" i="13"/>
  <c r="I1140" i="13"/>
  <c r="G1140" i="13"/>
  <c r="F1140" i="13"/>
  <c r="I1139" i="13"/>
  <c r="I1138" i="13"/>
  <c r="E1138" i="13" s="1"/>
  <c r="E1137" i="13" s="1"/>
  <c r="E1136" i="13" s="1"/>
  <c r="H1138" i="13"/>
  <c r="I1137" i="13"/>
  <c r="G1137" i="13"/>
  <c r="G1136" i="13" s="1"/>
  <c r="F1137" i="13"/>
  <c r="I1136" i="13"/>
  <c r="I1135" i="13"/>
  <c r="I1134" i="13"/>
  <c r="I1133" i="13"/>
  <c r="I1132" i="13"/>
  <c r="E1132" i="13" s="1"/>
  <c r="E1127" i="13" s="1"/>
  <c r="H1132" i="13"/>
  <c r="I1131" i="13"/>
  <c r="H1131" i="13"/>
  <c r="H1130" i="13"/>
  <c r="I1129" i="13"/>
  <c r="I1128" i="13"/>
  <c r="I1127" i="13"/>
  <c r="G1127" i="13"/>
  <c r="F1127" i="13"/>
  <c r="I1126" i="13"/>
  <c r="I1125" i="13"/>
  <c r="E1125" i="13" s="1"/>
  <c r="H1125" i="13"/>
  <c r="I1124" i="13"/>
  <c r="E1124" i="13" s="1"/>
  <c r="H1124" i="13"/>
  <c r="I1123" i="13"/>
  <c r="E1123" i="13" s="1"/>
  <c r="H1123" i="13"/>
  <c r="H1122" i="13"/>
  <c r="I1121" i="13"/>
  <c r="E1121" i="13" s="1"/>
  <c r="I1120" i="13"/>
  <c r="E1120" i="13" s="1"/>
  <c r="I1119" i="13"/>
  <c r="G1119" i="13"/>
  <c r="G1118" i="13" s="1"/>
  <c r="F1119" i="13"/>
  <c r="I1118" i="13"/>
  <c r="I1117" i="13"/>
  <c r="I1116" i="13"/>
  <c r="E1116" i="13" s="1"/>
  <c r="H1116" i="13"/>
  <c r="I1115" i="13"/>
  <c r="E1115" i="13" s="1"/>
  <c r="H1115" i="13"/>
  <c r="I1114" i="13"/>
  <c r="E1114" i="13" s="1"/>
  <c r="H1114" i="13"/>
  <c r="I1113" i="13"/>
  <c r="E1113" i="13" s="1"/>
  <c r="H1113" i="13"/>
  <c r="I1112" i="13"/>
  <c r="E1112" i="13" s="1"/>
  <c r="H1112" i="13"/>
  <c r="I1111" i="13"/>
  <c r="E1111" i="13" s="1"/>
  <c r="H1111" i="13"/>
  <c r="I1110" i="13"/>
  <c r="E1110" i="13" s="1"/>
  <c r="H1110" i="13"/>
  <c r="I1109" i="13"/>
  <c r="E1109" i="13" s="1"/>
  <c r="H1109" i="13"/>
  <c r="I1108" i="13"/>
  <c r="E1108" i="13" s="1"/>
  <c r="H1108" i="13"/>
  <c r="I1107" i="13"/>
  <c r="E1107" i="13" s="1"/>
  <c r="I1106" i="13"/>
  <c r="E1106" i="13" s="1"/>
  <c r="I1105" i="13"/>
  <c r="E1105" i="13" s="1"/>
  <c r="H1105" i="13"/>
  <c r="I1104" i="13"/>
  <c r="E1104" i="13" s="1"/>
  <c r="H1104" i="13"/>
  <c r="I1103" i="13"/>
  <c r="E1103" i="13" s="1"/>
  <c r="H1103" i="13"/>
  <c r="H1102" i="13"/>
  <c r="I1101" i="13"/>
  <c r="E1101" i="13" s="1"/>
  <c r="H1101" i="13"/>
  <c r="I1100" i="13"/>
  <c r="E1100" i="13" s="1"/>
  <c r="H1100" i="13"/>
  <c r="I1099" i="13"/>
  <c r="E1099" i="13" s="1"/>
  <c r="H1099" i="13"/>
  <c r="I1098" i="13"/>
  <c r="E1098" i="13" s="1"/>
  <c r="H1098" i="13"/>
  <c r="I1097" i="13"/>
  <c r="H1097" i="13"/>
  <c r="I1096" i="13"/>
  <c r="E1096" i="13" s="1"/>
  <c r="H1096" i="13"/>
  <c r="I1095" i="13"/>
  <c r="E1095" i="13" s="1"/>
  <c r="H1095" i="13"/>
  <c r="I1094" i="13"/>
  <c r="E1094" i="13" s="1"/>
  <c r="H1094" i="13"/>
  <c r="I1093" i="13"/>
  <c r="E1093" i="13" s="1"/>
  <c r="H1093" i="13"/>
  <c r="I1092" i="13"/>
  <c r="E1092" i="13" s="1"/>
  <c r="H1092" i="13"/>
  <c r="I1091" i="13"/>
  <c r="E1091" i="13" s="1"/>
  <c r="H1091" i="13"/>
  <c r="I1090" i="13"/>
  <c r="E1090" i="13" s="1"/>
  <c r="H1090" i="13"/>
  <c r="I1089" i="13"/>
  <c r="E1089" i="13" s="1"/>
  <c r="H1089" i="13"/>
  <c r="I1088" i="13"/>
  <c r="E1088" i="13" s="1"/>
  <c r="H1088" i="13"/>
  <c r="H1087" i="13"/>
  <c r="H1086" i="13"/>
  <c r="I1085" i="13"/>
  <c r="E1085" i="13" s="1"/>
  <c r="H1085" i="13"/>
  <c r="I1084" i="13"/>
  <c r="E1084" i="13" s="1"/>
  <c r="H1084" i="13"/>
  <c r="I1083" i="13"/>
  <c r="E1083" i="13" s="1"/>
  <c r="H1083" i="13"/>
  <c r="I1082" i="13"/>
  <c r="E1082" i="13" s="1"/>
  <c r="H1082" i="13"/>
  <c r="I1081" i="13"/>
  <c r="E1081" i="13" s="1"/>
  <c r="H1081" i="13"/>
  <c r="I1080" i="13"/>
  <c r="E1080" i="13" s="1"/>
  <c r="H1080" i="13"/>
  <c r="I1079" i="13"/>
  <c r="E1079" i="13" s="1"/>
  <c r="H1079" i="13"/>
  <c r="I1078" i="13"/>
  <c r="E1078" i="13" s="1"/>
  <c r="H1078" i="13"/>
  <c r="I1077" i="13"/>
  <c r="E1077" i="13" s="1"/>
  <c r="H1077" i="13"/>
  <c r="I1076" i="13"/>
  <c r="E1076" i="13" s="1"/>
  <c r="H1076" i="13"/>
  <c r="I1075" i="13"/>
  <c r="E1075" i="13" s="1"/>
  <c r="H1075" i="13"/>
  <c r="I1074" i="13"/>
  <c r="H1074" i="13"/>
  <c r="I1073" i="13"/>
  <c r="H1073" i="13"/>
  <c r="I1072" i="13"/>
  <c r="H1072" i="13"/>
  <c r="I1071" i="13"/>
  <c r="E1071" i="13" s="1"/>
  <c r="H1071" i="13"/>
  <c r="I1070" i="13"/>
  <c r="E1070" i="13" s="1"/>
  <c r="H1070" i="13"/>
  <c r="I1069" i="13"/>
  <c r="E1069" i="13" s="1"/>
  <c r="H1069" i="13"/>
  <c r="I1068" i="13"/>
  <c r="E1068" i="13" s="1"/>
  <c r="H1068" i="13"/>
  <c r="I1067" i="13"/>
  <c r="E1067" i="13" s="1"/>
  <c r="H1067" i="13"/>
  <c r="I1066" i="13"/>
  <c r="E1066" i="13" s="1"/>
  <c r="H1066" i="13"/>
  <c r="I1065" i="13"/>
  <c r="E1065" i="13" s="1"/>
  <c r="H1065" i="13"/>
  <c r="I1064" i="13"/>
  <c r="G1064" i="13"/>
  <c r="F1064" i="13"/>
  <c r="I1063" i="13"/>
  <c r="I1062" i="13"/>
  <c r="E1062" i="13" s="1"/>
  <c r="H1062" i="13"/>
  <c r="I1061" i="13"/>
  <c r="E1061" i="13" s="1"/>
  <c r="H1061" i="13"/>
  <c r="I1060" i="13"/>
  <c r="E1060" i="13" s="1"/>
  <c r="H1060" i="13"/>
  <c r="I1059" i="13"/>
  <c r="G1059" i="13"/>
  <c r="F1059" i="13"/>
  <c r="I1058" i="13"/>
  <c r="I1057" i="13"/>
  <c r="E1057" i="13" s="1"/>
  <c r="E1056" i="13" s="1"/>
  <c r="H1057" i="13"/>
  <c r="I1056" i="13"/>
  <c r="G1056" i="13"/>
  <c r="F1056" i="13"/>
  <c r="I1055" i="13"/>
  <c r="I1054" i="13"/>
  <c r="E1054" i="13" s="1"/>
  <c r="H1054" i="13"/>
  <c r="H1053" i="13"/>
  <c r="I1052" i="13"/>
  <c r="E1052" i="13" s="1"/>
  <c r="H1052" i="13"/>
  <c r="I1051" i="13"/>
  <c r="E1051" i="13" s="1"/>
  <c r="H1051" i="13"/>
  <c r="I1050" i="13"/>
  <c r="E1050" i="13" s="1"/>
  <c r="H1050" i="13"/>
  <c r="I1049" i="13"/>
  <c r="G1049" i="13"/>
  <c r="F1049" i="13"/>
  <c r="I1048" i="13"/>
  <c r="I1047" i="13"/>
  <c r="E1047" i="13" s="1"/>
  <c r="H1047" i="13"/>
  <c r="I1046" i="13"/>
  <c r="E1046" i="13" s="1"/>
  <c r="H1046" i="13"/>
  <c r="I1045" i="13"/>
  <c r="E1045" i="13" s="1"/>
  <c r="H1045" i="13"/>
  <c r="H1044" i="13"/>
  <c r="I1043" i="13"/>
  <c r="E1043" i="13" s="1"/>
  <c r="H1043" i="13"/>
  <c r="I1042" i="13"/>
  <c r="H1042" i="13"/>
  <c r="I1041" i="13"/>
  <c r="H1041" i="13"/>
  <c r="I1040" i="13"/>
  <c r="G1040" i="13"/>
  <c r="F1040" i="13"/>
  <c r="I1039" i="13"/>
  <c r="I1038" i="13"/>
  <c r="I1037" i="13"/>
  <c r="I1036" i="13"/>
  <c r="E1036" i="13" s="1"/>
  <c r="E1035" i="13" s="1"/>
  <c r="E1034" i="13" s="1"/>
  <c r="E1033" i="13" s="1"/>
  <c r="H1036" i="13"/>
  <c r="I1035" i="13"/>
  <c r="G1035" i="13"/>
  <c r="G1034" i="13" s="1"/>
  <c r="F1035" i="13"/>
  <c r="I1034" i="13"/>
  <c r="I1033" i="13"/>
  <c r="I1032" i="13"/>
  <c r="E1032" i="13" s="1"/>
  <c r="E1031" i="13" s="1"/>
  <c r="E1030" i="13" s="1"/>
  <c r="E1029" i="13" s="1"/>
  <c r="E1028" i="13" s="1"/>
  <c r="H1032" i="13"/>
  <c r="I1031" i="13"/>
  <c r="G1031" i="13"/>
  <c r="F1031" i="13"/>
  <c r="F1030" i="13" s="1"/>
  <c r="F1029" i="13" s="1"/>
  <c r="F1028" i="13" s="1"/>
  <c r="I1030" i="13"/>
  <c r="I1029" i="13"/>
  <c r="I1028" i="13"/>
  <c r="I1027" i="13"/>
  <c r="E1027" i="13" s="1"/>
  <c r="E1026" i="13" s="1"/>
  <c r="H1027" i="13"/>
  <c r="I1026" i="13"/>
  <c r="G1026" i="13"/>
  <c r="F1026" i="13"/>
  <c r="I1025" i="13"/>
  <c r="E1025" i="13" s="1"/>
  <c r="H1025" i="13"/>
  <c r="I1024" i="13"/>
  <c r="E1024" i="13" s="1"/>
  <c r="H1024" i="13"/>
  <c r="I1023" i="13"/>
  <c r="E1023" i="13" s="1"/>
  <c r="H1023" i="13"/>
  <c r="I1022" i="13"/>
  <c r="E1022" i="13" s="1"/>
  <c r="H1022" i="13"/>
  <c r="I1021" i="13"/>
  <c r="E1021" i="13" s="1"/>
  <c r="H1021" i="13"/>
  <c r="I1020" i="13"/>
  <c r="E1020" i="13" s="1"/>
  <c r="H1020" i="13"/>
  <c r="I1019" i="13"/>
  <c r="E1019" i="13" s="1"/>
  <c r="H1019" i="13"/>
  <c r="I1018" i="13"/>
  <c r="E1018" i="13" s="1"/>
  <c r="H1018" i="13"/>
  <c r="I1017" i="13"/>
  <c r="E1017" i="13" s="1"/>
  <c r="H1017" i="13"/>
  <c r="I1016" i="13"/>
  <c r="E1016" i="13" s="1"/>
  <c r="H1016" i="13"/>
  <c r="I1015" i="13"/>
  <c r="E1015" i="13" s="1"/>
  <c r="H1015" i="13"/>
  <c r="I1014" i="13"/>
  <c r="E1014" i="13" s="1"/>
  <c r="H1014" i="13"/>
  <c r="I1013" i="13"/>
  <c r="E1013" i="13" s="1"/>
  <c r="H1013" i="13"/>
  <c r="I1012" i="13"/>
  <c r="E1012" i="13" s="1"/>
  <c r="H1012" i="13"/>
  <c r="I1011" i="13"/>
  <c r="E1011" i="13" s="1"/>
  <c r="H1011" i="13"/>
  <c r="I1010" i="13"/>
  <c r="G1010" i="13"/>
  <c r="F1010" i="13"/>
  <c r="I1009" i="13"/>
  <c r="I1008" i="13"/>
  <c r="E1008" i="13" s="1"/>
  <c r="H1008" i="13"/>
  <c r="I1007" i="13"/>
  <c r="E1007" i="13" s="1"/>
  <c r="H1007" i="13"/>
  <c r="I1006" i="13"/>
  <c r="E1006" i="13" s="1"/>
  <c r="H1006" i="13"/>
  <c r="I1005" i="13"/>
  <c r="E1005" i="13" s="1"/>
  <c r="H1005" i="13"/>
  <c r="I1004" i="13"/>
  <c r="E1004" i="13" s="1"/>
  <c r="H1004" i="13"/>
  <c r="I1003" i="13"/>
  <c r="E1003" i="13" s="1"/>
  <c r="H1003" i="13"/>
  <c r="I1002" i="13"/>
  <c r="G1002" i="13"/>
  <c r="F1002" i="13"/>
  <c r="I1001" i="13"/>
  <c r="I1000" i="13"/>
  <c r="I999" i="13"/>
  <c r="I998" i="13"/>
  <c r="E998" i="13" s="1"/>
  <c r="E997" i="13" s="1"/>
  <c r="E996" i="13" s="1"/>
  <c r="H998" i="13"/>
  <c r="I997" i="13"/>
  <c r="G997" i="13"/>
  <c r="G996" i="13" s="1"/>
  <c r="F997" i="13"/>
  <c r="F996" i="13" s="1"/>
  <c r="I996" i="13"/>
  <c r="I995" i="13"/>
  <c r="E995" i="13" s="1"/>
  <c r="H995" i="13"/>
  <c r="I994" i="13"/>
  <c r="E994" i="13" s="1"/>
  <c r="H994" i="13"/>
  <c r="I993" i="13"/>
  <c r="E993" i="13" s="1"/>
  <c r="H993" i="13"/>
  <c r="I992" i="13"/>
  <c r="E992" i="13" s="1"/>
  <c r="H992" i="13"/>
  <c r="I991" i="13"/>
  <c r="E991" i="13" s="1"/>
  <c r="H991" i="13"/>
  <c r="I990" i="13"/>
  <c r="E990" i="13" s="1"/>
  <c r="H990" i="13"/>
  <c r="I989" i="13"/>
  <c r="E989" i="13" s="1"/>
  <c r="H989" i="13"/>
  <c r="I988" i="13"/>
  <c r="E988" i="13" s="1"/>
  <c r="H988" i="13"/>
  <c r="I987" i="13"/>
  <c r="E987" i="13" s="1"/>
  <c r="H987" i="13"/>
  <c r="I986" i="13"/>
  <c r="E986" i="13" s="1"/>
  <c r="H986" i="13"/>
  <c r="I985" i="13"/>
  <c r="E985" i="13" s="1"/>
  <c r="H985" i="13"/>
  <c r="I984" i="13"/>
  <c r="E984" i="13" s="1"/>
  <c r="H984" i="13"/>
  <c r="I983" i="13"/>
  <c r="E983" i="13" s="1"/>
  <c r="H983" i="13"/>
  <c r="I982" i="13"/>
  <c r="E982" i="13" s="1"/>
  <c r="H982" i="13"/>
  <c r="I981" i="13"/>
  <c r="E981" i="13" s="1"/>
  <c r="H981" i="13"/>
  <c r="I980" i="13"/>
  <c r="E980" i="13" s="1"/>
  <c r="H980" i="13"/>
  <c r="I979" i="13"/>
  <c r="E979" i="13" s="1"/>
  <c r="H979" i="13"/>
  <c r="I978" i="13"/>
  <c r="E978" i="13" s="1"/>
  <c r="H978" i="13"/>
  <c r="I977" i="13"/>
  <c r="E977" i="13" s="1"/>
  <c r="H977" i="13"/>
  <c r="I976" i="13"/>
  <c r="E976" i="13" s="1"/>
  <c r="H976" i="13"/>
  <c r="I975" i="13"/>
  <c r="E975" i="13" s="1"/>
  <c r="H975" i="13"/>
  <c r="I974" i="13"/>
  <c r="E974" i="13" s="1"/>
  <c r="H974" i="13"/>
  <c r="I973" i="13"/>
  <c r="E973" i="13" s="1"/>
  <c r="H973" i="13"/>
  <c r="I972" i="13"/>
  <c r="E972" i="13" s="1"/>
  <c r="H972" i="13"/>
  <c r="I971" i="13"/>
  <c r="E971" i="13" s="1"/>
  <c r="H971" i="13"/>
  <c r="I970" i="13"/>
  <c r="E970" i="13" s="1"/>
  <c r="H970" i="13"/>
  <c r="I969" i="13"/>
  <c r="E969" i="13" s="1"/>
  <c r="H969" i="13"/>
  <c r="I968" i="13"/>
  <c r="E968" i="13" s="1"/>
  <c r="H968" i="13"/>
  <c r="I967" i="13"/>
  <c r="E967" i="13" s="1"/>
  <c r="H967" i="13"/>
  <c r="I966" i="13"/>
  <c r="E966" i="13" s="1"/>
  <c r="H966" i="13"/>
  <c r="I965" i="13"/>
  <c r="E965" i="13" s="1"/>
  <c r="H965" i="13"/>
  <c r="I964" i="13"/>
  <c r="H964" i="13"/>
  <c r="E964" i="13"/>
  <c r="I963" i="13"/>
  <c r="G963" i="13"/>
  <c r="F963" i="13"/>
  <c r="I962" i="13"/>
  <c r="I961" i="13"/>
  <c r="E961" i="13" s="1"/>
  <c r="E960" i="13" s="1"/>
  <c r="H961" i="13"/>
  <c r="I960" i="13"/>
  <c r="G960" i="13"/>
  <c r="F960" i="13"/>
  <c r="I959" i="13"/>
  <c r="I958" i="13"/>
  <c r="E958" i="13" s="1"/>
  <c r="H958" i="13"/>
  <c r="H957" i="13"/>
  <c r="I956" i="13"/>
  <c r="E956" i="13" s="1"/>
  <c r="H956" i="13"/>
  <c r="I955" i="13"/>
  <c r="E955" i="13" s="1"/>
  <c r="H955" i="13"/>
  <c r="I954" i="13"/>
  <c r="E954" i="13" s="1"/>
  <c r="H954" i="13"/>
  <c r="I953" i="13"/>
  <c r="E953" i="13" s="1"/>
  <c r="H953" i="13"/>
  <c r="I952" i="13"/>
  <c r="E952" i="13" s="1"/>
  <c r="H952" i="13"/>
  <c r="I951" i="13"/>
  <c r="E951" i="13" s="1"/>
  <c r="H951" i="13"/>
  <c r="I950" i="13"/>
  <c r="E950" i="13" s="1"/>
  <c r="H950" i="13"/>
  <c r="I949" i="13"/>
  <c r="E949" i="13" s="1"/>
  <c r="H949" i="13"/>
  <c r="I948" i="13"/>
  <c r="E948" i="13" s="1"/>
  <c r="H948" i="13"/>
  <c r="I947" i="13"/>
  <c r="E947" i="13" s="1"/>
  <c r="H947" i="13"/>
  <c r="I946" i="13"/>
  <c r="E946" i="13" s="1"/>
  <c r="H946" i="13"/>
  <c r="I945" i="13"/>
  <c r="E945" i="13" s="1"/>
  <c r="H945" i="13"/>
  <c r="I944" i="13"/>
  <c r="G944" i="13"/>
  <c r="F944" i="13"/>
  <c r="I943" i="13"/>
  <c r="I942" i="13"/>
  <c r="E942" i="13" s="1"/>
  <c r="H942" i="13"/>
  <c r="I941" i="13"/>
  <c r="E941" i="13" s="1"/>
  <c r="H941" i="13"/>
  <c r="I940" i="13"/>
  <c r="E940" i="13" s="1"/>
  <c r="H940" i="13"/>
  <c r="I939" i="13"/>
  <c r="E939" i="13" s="1"/>
  <c r="H939" i="13"/>
  <c r="I938" i="13"/>
  <c r="E938" i="13" s="1"/>
  <c r="H938" i="13"/>
  <c r="I937" i="13"/>
  <c r="E937" i="13" s="1"/>
  <c r="H937" i="13"/>
  <c r="I936" i="13"/>
  <c r="E936" i="13" s="1"/>
  <c r="H936" i="13"/>
  <c r="I935" i="13"/>
  <c r="E935" i="13" s="1"/>
  <c r="H935" i="13"/>
  <c r="I934" i="13"/>
  <c r="G934" i="13"/>
  <c r="F934" i="13"/>
  <c r="I933" i="13"/>
  <c r="I932" i="13"/>
  <c r="I931" i="13"/>
  <c r="I930" i="13"/>
  <c r="H930" i="13"/>
  <c r="H929" i="13"/>
  <c r="H928" i="13"/>
  <c r="H927" i="13"/>
  <c r="I926" i="13"/>
  <c r="G926" i="13"/>
  <c r="F926" i="13"/>
  <c r="E926" i="13"/>
  <c r="I925" i="13"/>
  <c r="I924" i="13"/>
  <c r="H924" i="13"/>
  <c r="H923" i="13"/>
  <c r="I922" i="13"/>
  <c r="E922" i="13" s="1"/>
  <c r="H922" i="13"/>
  <c r="H921" i="13"/>
  <c r="H920" i="13"/>
  <c r="I919" i="13"/>
  <c r="E919" i="13" s="1"/>
  <c r="H919" i="13"/>
  <c r="I918" i="13"/>
  <c r="G918" i="13"/>
  <c r="F918" i="13"/>
  <c r="F917" i="13" s="1"/>
  <c r="I917" i="13"/>
  <c r="I916" i="13"/>
  <c r="H916" i="13"/>
  <c r="H915" i="13"/>
  <c r="H914" i="13"/>
  <c r="I913" i="13"/>
  <c r="H913" i="13"/>
  <c r="I912" i="13"/>
  <c r="H912" i="13"/>
  <c r="H911" i="13"/>
  <c r="H910" i="13"/>
  <c r="H909" i="13"/>
  <c r="H908" i="13"/>
  <c r="I907" i="13"/>
  <c r="H907" i="13"/>
  <c r="I906" i="13"/>
  <c r="H906" i="13"/>
  <c r="I905" i="13"/>
  <c r="H905" i="13"/>
  <c r="I904" i="13"/>
  <c r="H904" i="13"/>
  <c r="I903" i="13"/>
  <c r="H903" i="13"/>
  <c r="I902" i="13"/>
  <c r="H902" i="13"/>
  <c r="I901" i="13"/>
  <c r="H901" i="13"/>
  <c r="I900" i="13"/>
  <c r="G900" i="13"/>
  <c r="F900" i="13"/>
  <c r="E900" i="13"/>
  <c r="I899" i="13"/>
  <c r="I898" i="13"/>
  <c r="E898" i="13" s="1"/>
  <c r="H898" i="13"/>
  <c r="I897" i="13"/>
  <c r="E897" i="13" s="1"/>
  <c r="H897" i="13"/>
  <c r="I896" i="13"/>
  <c r="G896" i="13"/>
  <c r="F896" i="13"/>
  <c r="I895" i="13"/>
  <c r="E895" i="13" s="1"/>
  <c r="H895" i="13"/>
  <c r="I894" i="13"/>
  <c r="E894" i="13" s="1"/>
  <c r="H894" i="13"/>
  <c r="I893" i="13"/>
  <c r="E893" i="13" s="1"/>
  <c r="H893" i="13"/>
  <c r="I892" i="13"/>
  <c r="E892" i="13" s="1"/>
  <c r="H892" i="13"/>
  <c r="I891" i="13"/>
  <c r="E891" i="13" s="1"/>
  <c r="H891" i="13"/>
  <c r="I890" i="13"/>
  <c r="E890" i="13" s="1"/>
  <c r="H890" i="13"/>
  <c r="I889" i="13"/>
  <c r="E889" i="13" s="1"/>
  <c r="H889" i="13"/>
  <c r="I888" i="13"/>
  <c r="E888" i="13" s="1"/>
  <c r="H888" i="13"/>
  <c r="I887" i="13"/>
  <c r="E887" i="13" s="1"/>
  <c r="H887" i="13"/>
  <c r="I886" i="13"/>
  <c r="E886" i="13" s="1"/>
  <c r="H886" i="13"/>
  <c r="I885" i="13"/>
  <c r="E885" i="13" s="1"/>
  <c r="H885" i="13"/>
  <c r="I884" i="13"/>
  <c r="E884" i="13" s="1"/>
  <c r="H884" i="13"/>
  <c r="I883" i="13"/>
  <c r="E883" i="13" s="1"/>
  <c r="H883" i="13"/>
  <c r="I882" i="13"/>
  <c r="E882" i="13" s="1"/>
  <c r="H882" i="13"/>
  <c r="I881" i="13"/>
  <c r="E881" i="13" s="1"/>
  <c r="H881" i="13"/>
  <c r="I880" i="13"/>
  <c r="G880" i="13"/>
  <c r="F880" i="13"/>
  <c r="I879" i="13"/>
  <c r="I878" i="13"/>
  <c r="E878" i="13" s="1"/>
  <c r="H878" i="13"/>
  <c r="I877" i="13"/>
  <c r="E877" i="13" s="1"/>
  <c r="H877" i="13"/>
  <c r="I876" i="13"/>
  <c r="E876" i="13" s="1"/>
  <c r="H876" i="13"/>
  <c r="I875" i="13"/>
  <c r="E875" i="13" s="1"/>
  <c r="H875" i="13"/>
  <c r="I874" i="13"/>
  <c r="E874" i="13" s="1"/>
  <c r="H874" i="13"/>
  <c r="I873" i="13"/>
  <c r="E873" i="13" s="1"/>
  <c r="H873" i="13"/>
  <c r="I872" i="13"/>
  <c r="E872" i="13" s="1"/>
  <c r="H872" i="13"/>
  <c r="I871" i="13"/>
  <c r="E871" i="13" s="1"/>
  <c r="H871" i="13"/>
  <c r="I870" i="13"/>
  <c r="G870" i="13"/>
  <c r="F870" i="13"/>
  <c r="F869" i="13" s="1"/>
  <c r="I869" i="13"/>
  <c r="I868" i="13"/>
  <c r="I867" i="13"/>
  <c r="I866" i="13"/>
  <c r="E866" i="13" s="1"/>
  <c r="E865" i="13" s="1"/>
  <c r="H866" i="13"/>
  <c r="I865" i="13"/>
  <c r="G865" i="13"/>
  <c r="F865" i="13"/>
  <c r="I864" i="13"/>
  <c r="I863" i="13"/>
  <c r="E863" i="13" s="1"/>
  <c r="H863" i="13"/>
  <c r="I862" i="13"/>
  <c r="E862" i="13" s="1"/>
  <c r="H862" i="13"/>
  <c r="I861" i="13"/>
  <c r="E861" i="13" s="1"/>
  <c r="H861" i="13"/>
  <c r="I860" i="13"/>
  <c r="E860" i="13" s="1"/>
  <c r="H860" i="13"/>
  <c r="I859" i="13"/>
  <c r="G859" i="13"/>
  <c r="F859" i="13"/>
  <c r="I858" i="13"/>
  <c r="I857" i="13"/>
  <c r="E857" i="13" s="1"/>
  <c r="H857" i="13"/>
  <c r="I856" i="13"/>
  <c r="E856" i="13" s="1"/>
  <c r="H856" i="13"/>
  <c r="I855" i="13"/>
  <c r="E855" i="13" s="1"/>
  <c r="H855" i="13"/>
  <c r="I854" i="13"/>
  <c r="E854" i="13" s="1"/>
  <c r="H854" i="13"/>
  <c r="I853" i="13"/>
  <c r="E853" i="13" s="1"/>
  <c r="H853" i="13"/>
  <c r="I852" i="13"/>
  <c r="G852" i="13"/>
  <c r="F852" i="13"/>
  <c r="I851" i="13"/>
  <c r="I850" i="13"/>
  <c r="I849" i="13"/>
  <c r="I848" i="13"/>
  <c r="H848" i="13"/>
  <c r="H847" i="13"/>
  <c r="H846" i="13"/>
  <c r="I845" i="13"/>
  <c r="G845" i="13"/>
  <c r="F845" i="13"/>
  <c r="F844" i="13" s="1"/>
  <c r="F843" i="13" s="1"/>
  <c r="F842" i="13" s="1"/>
  <c r="E845" i="13"/>
  <c r="E844" i="13" s="1"/>
  <c r="E843" i="13" s="1"/>
  <c r="E842" i="13" s="1"/>
  <c r="I844" i="13"/>
  <c r="I843" i="13"/>
  <c r="I842" i="13"/>
  <c r="I841" i="13"/>
  <c r="E841" i="13" s="1"/>
  <c r="E840" i="13" s="1"/>
  <c r="H841" i="13"/>
  <c r="I840" i="13"/>
  <c r="G840" i="13"/>
  <c r="F840" i="13"/>
  <c r="I839" i="13"/>
  <c r="I838" i="13"/>
  <c r="E838" i="13" s="1"/>
  <c r="H838" i="13"/>
  <c r="I837" i="13"/>
  <c r="E837" i="13" s="1"/>
  <c r="H837" i="13"/>
  <c r="I836" i="13"/>
  <c r="E836" i="13" s="1"/>
  <c r="H836" i="13"/>
  <c r="I835" i="13"/>
  <c r="E835" i="13" s="1"/>
  <c r="H835" i="13"/>
  <c r="I834" i="13"/>
  <c r="E834" i="13" s="1"/>
  <c r="H834" i="13"/>
  <c r="I833" i="13"/>
  <c r="E833" i="13" s="1"/>
  <c r="H833" i="13"/>
  <c r="I832" i="13"/>
  <c r="E832" i="13" s="1"/>
  <c r="H832" i="13"/>
  <c r="I831" i="13"/>
  <c r="E831" i="13" s="1"/>
  <c r="H831" i="13"/>
  <c r="I830" i="13"/>
  <c r="E830" i="13" s="1"/>
  <c r="H830" i="13"/>
  <c r="I829" i="13"/>
  <c r="E829" i="13" s="1"/>
  <c r="H829" i="13"/>
  <c r="I828" i="13"/>
  <c r="E828" i="13" s="1"/>
  <c r="H828" i="13"/>
  <c r="I827" i="13"/>
  <c r="E827" i="13" s="1"/>
  <c r="H827" i="13"/>
  <c r="I826" i="13"/>
  <c r="G826" i="13"/>
  <c r="F826" i="13"/>
  <c r="I825" i="13"/>
  <c r="I824" i="13"/>
  <c r="E824" i="13" s="1"/>
  <c r="H824" i="13"/>
  <c r="I823" i="13"/>
  <c r="E823" i="13" s="1"/>
  <c r="H823" i="13"/>
  <c r="I822" i="13"/>
  <c r="E822" i="13" s="1"/>
  <c r="H822" i="13"/>
  <c r="I821" i="13"/>
  <c r="E821" i="13" s="1"/>
  <c r="H821" i="13"/>
  <c r="I820" i="13"/>
  <c r="E820" i="13" s="1"/>
  <c r="H820" i="13"/>
  <c r="I819" i="13"/>
  <c r="E819" i="13" s="1"/>
  <c r="H819" i="13"/>
  <c r="I818" i="13"/>
  <c r="E818" i="13" s="1"/>
  <c r="H818" i="13"/>
  <c r="I817" i="13"/>
  <c r="E817" i="13" s="1"/>
  <c r="H817" i="13"/>
  <c r="I816" i="13"/>
  <c r="G816" i="13"/>
  <c r="G815" i="13" s="1"/>
  <c r="F816" i="13"/>
  <c r="I815" i="13"/>
  <c r="I814" i="13"/>
  <c r="I813" i="13"/>
  <c r="I812" i="13"/>
  <c r="H812" i="13"/>
  <c r="I811" i="13"/>
  <c r="G811" i="13"/>
  <c r="G810" i="13" s="1"/>
  <c r="F811" i="13"/>
  <c r="F810" i="13" s="1"/>
  <c r="F809" i="13" s="1"/>
  <c r="E811" i="13"/>
  <c r="E810" i="13" s="1"/>
  <c r="E809" i="13" s="1"/>
  <c r="I810" i="13"/>
  <c r="I809" i="13"/>
  <c r="I808" i="13"/>
  <c r="I807" i="13"/>
  <c r="H807" i="13"/>
  <c r="E807" i="13"/>
  <c r="E806" i="13" s="1"/>
  <c r="E805" i="13" s="1"/>
  <c r="I806" i="13"/>
  <c r="G806" i="13"/>
  <c r="F806" i="13"/>
  <c r="F805" i="13" s="1"/>
  <c r="I805" i="13"/>
  <c r="I804" i="13"/>
  <c r="I803" i="13"/>
  <c r="H803" i="13"/>
  <c r="E803" i="13"/>
  <c r="E802" i="13" s="1"/>
  <c r="E801" i="13" s="1"/>
  <c r="E800" i="13" s="1"/>
  <c r="I802" i="13"/>
  <c r="G802" i="13"/>
  <c r="F802" i="13"/>
  <c r="F801" i="13" s="1"/>
  <c r="F800" i="13" s="1"/>
  <c r="I801" i="13"/>
  <c r="I800" i="13"/>
  <c r="I799" i="13"/>
  <c r="I798" i="13"/>
  <c r="I797" i="13"/>
  <c r="E797" i="13" s="1"/>
  <c r="E1969" i="13" s="1"/>
  <c r="H797" i="13"/>
  <c r="I796" i="13"/>
  <c r="G796" i="13"/>
  <c r="G795" i="13" s="1"/>
  <c r="G794" i="13" s="1"/>
  <c r="F796" i="13"/>
  <c r="F795" i="13" s="1"/>
  <c r="F794" i="13" s="1"/>
  <c r="I795" i="13"/>
  <c r="I794" i="13"/>
  <c r="I793" i="13"/>
  <c r="E793" i="13" s="1"/>
  <c r="E1970" i="13" s="1"/>
  <c r="H793" i="13"/>
  <c r="I792" i="13"/>
  <c r="G792" i="13"/>
  <c r="F792" i="13"/>
  <c r="F791" i="13" s="1"/>
  <c r="F790" i="13" s="1"/>
  <c r="I791" i="13"/>
  <c r="I790" i="13"/>
  <c r="I789" i="13"/>
  <c r="I788" i="13"/>
  <c r="E788" i="13" s="1"/>
  <c r="E787" i="13" s="1"/>
  <c r="E786" i="13" s="1"/>
  <c r="E785" i="13" s="1"/>
  <c r="H788" i="13"/>
  <c r="I787" i="13"/>
  <c r="G787" i="13"/>
  <c r="G786" i="13" s="1"/>
  <c r="F787" i="13"/>
  <c r="I786" i="13"/>
  <c r="I785" i="13"/>
  <c r="I784" i="13"/>
  <c r="E784" i="13" s="1"/>
  <c r="E783" i="13" s="1"/>
  <c r="E782" i="13" s="1"/>
  <c r="E781" i="13" s="1"/>
  <c r="H784" i="13"/>
  <c r="I783" i="13"/>
  <c r="G783" i="13"/>
  <c r="G782" i="13" s="1"/>
  <c r="F783" i="13"/>
  <c r="F782" i="13" s="1"/>
  <c r="F781" i="13" s="1"/>
  <c r="I782" i="13"/>
  <c r="I781" i="13"/>
  <c r="I780" i="13"/>
  <c r="E780" i="13" s="1"/>
  <c r="E779" i="13" s="1"/>
  <c r="E778" i="13" s="1"/>
  <c r="E777" i="13" s="1"/>
  <c r="H780" i="13"/>
  <c r="I779" i="13"/>
  <c r="G779" i="13"/>
  <c r="G778" i="13" s="1"/>
  <c r="F779" i="13"/>
  <c r="I778" i="13"/>
  <c r="I777" i="13"/>
  <c r="I776" i="13"/>
  <c r="E776" i="13" s="1"/>
  <c r="E775" i="13" s="1"/>
  <c r="E774" i="13" s="1"/>
  <c r="E773" i="13" s="1"/>
  <c r="H776" i="13"/>
  <c r="I775" i="13"/>
  <c r="G775" i="13"/>
  <c r="G774" i="13" s="1"/>
  <c r="F775" i="13"/>
  <c r="I774" i="13"/>
  <c r="I773" i="13"/>
  <c r="I772" i="13"/>
  <c r="E772" i="13" s="1"/>
  <c r="E771" i="13" s="1"/>
  <c r="E770" i="13" s="1"/>
  <c r="E769" i="13" s="1"/>
  <c r="H772" i="13"/>
  <c r="I771" i="13"/>
  <c r="G771" i="13"/>
  <c r="G770" i="13" s="1"/>
  <c r="F771" i="13"/>
  <c r="I770" i="13"/>
  <c r="I769" i="13"/>
  <c r="I768" i="13"/>
  <c r="I767" i="13"/>
  <c r="H767" i="13"/>
  <c r="I766" i="13"/>
  <c r="H766" i="13"/>
  <c r="I765" i="13"/>
  <c r="G765" i="13"/>
  <c r="G764" i="13" s="1"/>
  <c r="F765" i="13"/>
  <c r="E765" i="13"/>
  <c r="E764" i="13" s="1"/>
  <c r="E763" i="13" s="1"/>
  <c r="E762" i="13" s="1"/>
  <c r="I764" i="13"/>
  <c r="I763" i="13"/>
  <c r="I762" i="13"/>
  <c r="I761" i="13"/>
  <c r="H760" i="13"/>
  <c r="E760" i="13"/>
  <c r="E759" i="13" s="1"/>
  <c r="G759" i="13"/>
  <c r="H759" i="13" s="1"/>
  <c r="F759" i="13"/>
  <c r="H757" i="13"/>
  <c r="H756" i="13"/>
  <c r="H755" i="13"/>
  <c r="G754" i="13"/>
  <c r="F754" i="13"/>
  <c r="E754" i="13"/>
  <c r="H752" i="13"/>
  <c r="H751" i="13"/>
  <c r="H750" i="13"/>
  <c r="H749" i="13"/>
  <c r="G748" i="13"/>
  <c r="F748" i="13"/>
  <c r="E748" i="13"/>
  <c r="I743" i="13"/>
  <c r="E743" i="13" s="1"/>
  <c r="E741" i="13" s="1"/>
  <c r="H743" i="13"/>
  <c r="I742" i="13"/>
  <c r="H742" i="13"/>
  <c r="I741" i="13"/>
  <c r="G741" i="13"/>
  <c r="F741" i="13"/>
  <c r="I740" i="13"/>
  <c r="I739" i="13"/>
  <c r="H739" i="13"/>
  <c r="I738" i="13"/>
  <c r="G738" i="13"/>
  <c r="F738" i="13"/>
  <c r="E738" i="13"/>
  <c r="I737" i="13"/>
  <c r="E737" i="13" s="1"/>
  <c r="H737" i="13"/>
  <c r="I736" i="13"/>
  <c r="E736" i="13" s="1"/>
  <c r="H736" i="13"/>
  <c r="I735" i="13"/>
  <c r="E735" i="13" s="1"/>
  <c r="H735" i="13"/>
  <c r="I734" i="13"/>
  <c r="G734" i="13"/>
  <c r="F734" i="13"/>
  <c r="I733" i="13"/>
  <c r="F733" i="13"/>
  <c r="I732" i="13"/>
  <c r="I731" i="13"/>
  <c r="E731" i="13" s="1"/>
  <c r="H731" i="13"/>
  <c r="I730" i="13"/>
  <c r="E730" i="13" s="1"/>
  <c r="H730" i="13"/>
  <c r="I729" i="13"/>
  <c r="E729" i="13" s="1"/>
  <c r="H729" i="13"/>
  <c r="I728" i="13"/>
  <c r="E728" i="13" s="1"/>
  <c r="H728" i="13"/>
  <c r="I727" i="13"/>
  <c r="E727" i="13" s="1"/>
  <c r="H727" i="13"/>
  <c r="I726" i="13"/>
  <c r="E726" i="13" s="1"/>
  <c r="H726" i="13"/>
  <c r="I725" i="13"/>
  <c r="E725" i="13" s="1"/>
  <c r="H725" i="13"/>
  <c r="I724" i="13"/>
  <c r="E724" i="13" s="1"/>
  <c r="H724" i="13"/>
  <c r="I723" i="13"/>
  <c r="E723" i="13" s="1"/>
  <c r="H723" i="13"/>
  <c r="I722" i="13"/>
  <c r="E722" i="13" s="1"/>
  <c r="H722" i="13"/>
  <c r="I721" i="13"/>
  <c r="E721" i="13" s="1"/>
  <c r="H721" i="13"/>
  <c r="I720" i="13"/>
  <c r="E720" i="13" s="1"/>
  <c r="H720" i="13"/>
  <c r="I719" i="13"/>
  <c r="E719" i="13" s="1"/>
  <c r="H719" i="13"/>
  <c r="I718" i="13"/>
  <c r="E718" i="13" s="1"/>
  <c r="H718" i="13"/>
  <c r="I717" i="13"/>
  <c r="E717" i="13" s="1"/>
  <c r="H717" i="13"/>
  <c r="I716" i="13"/>
  <c r="E716" i="13" s="1"/>
  <c r="H716" i="13"/>
  <c r="I715" i="13"/>
  <c r="H715" i="13"/>
  <c r="E715" i="13"/>
  <c r="I714" i="13"/>
  <c r="E714" i="13" s="1"/>
  <c r="H714" i="13"/>
  <c r="I713" i="13"/>
  <c r="E713" i="13" s="1"/>
  <c r="H713" i="13"/>
  <c r="I712" i="13"/>
  <c r="E712" i="13" s="1"/>
  <c r="H712" i="13"/>
  <c r="I711" i="13"/>
  <c r="E711" i="13" s="1"/>
  <c r="H711" i="13"/>
  <c r="I710" i="13"/>
  <c r="E710" i="13" s="1"/>
  <c r="H710" i="13"/>
  <c r="I709" i="13"/>
  <c r="E709" i="13" s="1"/>
  <c r="H709" i="13"/>
  <c r="I708" i="13"/>
  <c r="E708" i="13" s="1"/>
  <c r="H708" i="13"/>
  <c r="I707" i="13"/>
  <c r="H707" i="13"/>
  <c r="E707" i="13"/>
  <c r="I706" i="13"/>
  <c r="E706" i="13" s="1"/>
  <c r="H706" i="13"/>
  <c r="I705" i="13"/>
  <c r="E705" i="13" s="1"/>
  <c r="H705" i="13"/>
  <c r="I704" i="13"/>
  <c r="E704" i="13" s="1"/>
  <c r="H704" i="13"/>
  <c r="I703" i="13"/>
  <c r="E703" i="13" s="1"/>
  <c r="H703" i="13"/>
  <c r="I702" i="13"/>
  <c r="E702" i="13" s="1"/>
  <c r="H702" i="13"/>
  <c r="I701" i="13"/>
  <c r="E701" i="13" s="1"/>
  <c r="H701" i="13"/>
  <c r="I700" i="13"/>
  <c r="E700" i="13" s="1"/>
  <c r="H700" i="13"/>
  <c r="I699" i="13"/>
  <c r="E699" i="13" s="1"/>
  <c r="H699" i="13"/>
  <c r="I698" i="13"/>
  <c r="E698" i="13" s="1"/>
  <c r="H698" i="13"/>
  <c r="I697" i="13"/>
  <c r="E697" i="13" s="1"/>
  <c r="H697" i="13"/>
  <c r="I696" i="13"/>
  <c r="E696" i="13" s="1"/>
  <c r="H696" i="13"/>
  <c r="I695" i="13"/>
  <c r="E695" i="13" s="1"/>
  <c r="H695" i="13"/>
  <c r="I694" i="13"/>
  <c r="E694" i="13" s="1"/>
  <c r="H694" i="13"/>
  <c r="I693" i="13"/>
  <c r="G693" i="13"/>
  <c r="F693" i="13"/>
  <c r="I692" i="13"/>
  <c r="I691" i="13"/>
  <c r="E691" i="13" s="1"/>
  <c r="E690" i="13" s="1"/>
  <c r="H691" i="13"/>
  <c r="I690" i="13"/>
  <c r="G690" i="13"/>
  <c r="F690" i="13"/>
  <c r="I689" i="13"/>
  <c r="I688" i="13"/>
  <c r="E688" i="13" s="1"/>
  <c r="E687" i="13" s="1"/>
  <c r="H688" i="13"/>
  <c r="I687" i="13"/>
  <c r="G687" i="13"/>
  <c r="F687" i="13"/>
  <c r="I686" i="13"/>
  <c r="I685" i="13"/>
  <c r="E685" i="13" s="1"/>
  <c r="I684" i="13"/>
  <c r="E684" i="13" s="1"/>
  <c r="H684" i="13"/>
  <c r="I683" i="13"/>
  <c r="E683" i="13" s="1"/>
  <c r="H683" i="13"/>
  <c r="I682" i="13"/>
  <c r="E682" i="13" s="1"/>
  <c r="H682" i="13"/>
  <c r="I681" i="13"/>
  <c r="E681" i="13" s="1"/>
  <c r="H681" i="13"/>
  <c r="I680" i="13"/>
  <c r="E680" i="13" s="1"/>
  <c r="H680" i="13"/>
  <c r="I679" i="13"/>
  <c r="E679" i="13" s="1"/>
  <c r="H679" i="13"/>
  <c r="I678" i="13"/>
  <c r="E678" i="13" s="1"/>
  <c r="H678" i="13"/>
  <c r="I677" i="13"/>
  <c r="E677" i="13" s="1"/>
  <c r="I676" i="13"/>
  <c r="E676" i="13" s="1"/>
  <c r="H676" i="13"/>
  <c r="I675" i="13"/>
  <c r="E675" i="13" s="1"/>
  <c r="I674" i="13"/>
  <c r="E674" i="13" s="1"/>
  <c r="H674" i="13"/>
  <c r="I673" i="13"/>
  <c r="G673" i="13"/>
  <c r="F673" i="13"/>
  <c r="I672" i="13"/>
  <c r="I671" i="13"/>
  <c r="E671" i="13" s="1"/>
  <c r="I670" i="13"/>
  <c r="E670" i="13" s="1"/>
  <c r="H670" i="13"/>
  <c r="I669" i="13"/>
  <c r="E669" i="13" s="1"/>
  <c r="I668" i="13"/>
  <c r="E668" i="13" s="1"/>
  <c r="I667" i="13"/>
  <c r="E667" i="13" s="1"/>
  <c r="I666" i="13"/>
  <c r="E666" i="13" s="1"/>
  <c r="I665" i="13"/>
  <c r="G665" i="13"/>
  <c r="F665" i="13"/>
  <c r="I664" i="13"/>
  <c r="I663" i="13"/>
  <c r="I662" i="13"/>
  <c r="I661" i="13"/>
  <c r="E661" i="13" s="1"/>
  <c r="E660" i="13" s="1"/>
  <c r="H661" i="13"/>
  <c r="I660" i="13"/>
  <c r="G660" i="13"/>
  <c r="F660" i="13"/>
  <c r="I659" i="13"/>
  <c r="I658" i="13"/>
  <c r="E658" i="13" s="1"/>
  <c r="H658" i="13"/>
  <c r="I657" i="13"/>
  <c r="E657" i="13" s="1"/>
  <c r="I656" i="13"/>
  <c r="E656" i="13" s="1"/>
  <c r="I655" i="13"/>
  <c r="E655" i="13" s="1"/>
  <c r="H655" i="13"/>
  <c r="I654" i="13"/>
  <c r="E654" i="13" s="1"/>
  <c r="H654" i="13"/>
  <c r="I653" i="13"/>
  <c r="E653" i="13" s="1"/>
  <c r="H653" i="13"/>
  <c r="I652" i="13"/>
  <c r="G652" i="13"/>
  <c r="F652" i="13"/>
  <c r="I651" i="13"/>
  <c r="E651" i="13" s="1"/>
  <c r="I650" i="13"/>
  <c r="E650" i="13" s="1"/>
  <c r="H650" i="13"/>
  <c r="I649" i="13"/>
  <c r="E649" i="13" s="1"/>
  <c r="H649" i="13"/>
  <c r="I648" i="13"/>
  <c r="E648" i="13" s="1"/>
  <c r="H648" i="13"/>
  <c r="I647" i="13"/>
  <c r="G647" i="13"/>
  <c r="F647" i="13"/>
  <c r="I646" i="13"/>
  <c r="I645" i="13"/>
  <c r="I644" i="13"/>
  <c r="I643" i="13"/>
  <c r="H643" i="13"/>
  <c r="I642" i="13"/>
  <c r="G642" i="13"/>
  <c r="G641" i="13" s="1"/>
  <c r="F642" i="13"/>
  <c r="E642" i="13"/>
  <c r="E641" i="13" s="1"/>
  <c r="I641" i="13"/>
  <c r="I640" i="13"/>
  <c r="I639" i="13"/>
  <c r="H639" i="13"/>
  <c r="I638" i="13"/>
  <c r="H638" i="13"/>
  <c r="I637" i="13"/>
  <c r="H637" i="13"/>
  <c r="I636" i="13"/>
  <c r="H636" i="13"/>
  <c r="I635" i="13"/>
  <c r="G635" i="13"/>
  <c r="F635" i="13"/>
  <c r="E635" i="13"/>
  <c r="E630" i="13" s="1"/>
  <c r="E629" i="13" s="1"/>
  <c r="I634" i="13"/>
  <c r="I633" i="13"/>
  <c r="H633" i="13"/>
  <c r="H632" i="13"/>
  <c r="I631" i="13"/>
  <c r="G631" i="13"/>
  <c r="F631" i="13"/>
  <c r="E631" i="13"/>
  <c r="I630" i="13"/>
  <c r="I629" i="13"/>
  <c r="I628" i="13"/>
  <c r="I627" i="13"/>
  <c r="E627" i="13" s="1"/>
  <c r="E626" i="13" s="1"/>
  <c r="E625" i="13" s="1"/>
  <c r="H627" i="13"/>
  <c r="I626" i="13"/>
  <c r="G626" i="13"/>
  <c r="F626" i="13"/>
  <c r="F625" i="13" s="1"/>
  <c r="I625" i="13"/>
  <c r="I624" i="13"/>
  <c r="I623" i="13"/>
  <c r="E623" i="13" s="1"/>
  <c r="H623" i="13"/>
  <c r="I622" i="13"/>
  <c r="E622" i="13" s="1"/>
  <c r="H622" i="13"/>
  <c r="I621" i="13"/>
  <c r="E621" i="13" s="1"/>
  <c r="H621" i="13"/>
  <c r="I620" i="13"/>
  <c r="E620" i="13" s="1"/>
  <c r="H620" i="13"/>
  <c r="I619" i="13"/>
  <c r="E619" i="13" s="1"/>
  <c r="H619" i="13"/>
  <c r="I618" i="13"/>
  <c r="E618" i="13" s="1"/>
  <c r="H618" i="13"/>
  <c r="I617" i="13"/>
  <c r="G617" i="13"/>
  <c r="F617" i="13"/>
  <c r="I616" i="13"/>
  <c r="I615" i="13"/>
  <c r="E615" i="13" s="1"/>
  <c r="H615" i="13"/>
  <c r="I614" i="13"/>
  <c r="E614" i="13" s="1"/>
  <c r="H614" i="13"/>
  <c r="I613" i="13"/>
  <c r="G613" i="13"/>
  <c r="F613" i="13"/>
  <c r="I612" i="13"/>
  <c r="I611" i="13"/>
  <c r="E611" i="13" s="1"/>
  <c r="H611" i="13"/>
  <c r="I610" i="13"/>
  <c r="E610" i="13" s="1"/>
  <c r="H610" i="13"/>
  <c r="I609" i="13"/>
  <c r="E609" i="13" s="1"/>
  <c r="H609" i="13"/>
  <c r="I608" i="13"/>
  <c r="E608" i="13" s="1"/>
  <c r="H608" i="13"/>
  <c r="I607" i="13"/>
  <c r="E607" i="13" s="1"/>
  <c r="H607" i="13"/>
  <c r="I606" i="13"/>
  <c r="E606" i="13" s="1"/>
  <c r="H606" i="13"/>
  <c r="I605" i="13"/>
  <c r="E605" i="13" s="1"/>
  <c r="H605" i="13"/>
  <c r="I604" i="13"/>
  <c r="E604" i="13" s="1"/>
  <c r="H604" i="13"/>
  <c r="I603" i="13"/>
  <c r="G603" i="13"/>
  <c r="F603" i="13"/>
  <c r="I602" i="13"/>
  <c r="I601" i="13"/>
  <c r="E601" i="13" s="1"/>
  <c r="H601" i="13"/>
  <c r="I600" i="13"/>
  <c r="E600" i="13" s="1"/>
  <c r="H600" i="13"/>
  <c r="I599" i="13"/>
  <c r="E599" i="13" s="1"/>
  <c r="H599" i="13"/>
  <c r="I598" i="13"/>
  <c r="G598" i="13"/>
  <c r="F598" i="13"/>
  <c r="I597" i="13"/>
  <c r="I596" i="13"/>
  <c r="I595" i="13"/>
  <c r="I594" i="13"/>
  <c r="E594" i="13" s="1"/>
  <c r="H594" i="13"/>
  <c r="I593" i="13"/>
  <c r="E593" i="13" s="1"/>
  <c r="H593" i="13"/>
  <c r="I592" i="13"/>
  <c r="G592" i="13"/>
  <c r="F592" i="13"/>
  <c r="I591" i="13"/>
  <c r="I590" i="13"/>
  <c r="E590" i="13" s="1"/>
  <c r="H590" i="13"/>
  <c r="I589" i="13"/>
  <c r="E589" i="13" s="1"/>
  <c r="H589" i="13"/>
  <c r="I588" i="13"/>
  <c r="E588" i="13" s="1"/>
  <c r="H588" i="13"/>
  <c r="I587" i="13"/>
  <c r="G587" i="13"/>
  <c r="F587" i="13"/>
  <c r="I586" i="13"/>
  <c r="I585" i="13"/>
  <c r="I584" i="13"/>
  <c r="I583" i="13"/>
  <c r="E583" i="13" s="1"/>
  <c r="H583" i="13"/>
  <c r="I582" i="13"/>
  <c r="E582" i="13" s="1"/>
  <c r="H582" i="13"/>
  <c r="I581" i="13"/>
  <c r="G581" i="13"/>
  <c r="F581" i="13"/>
  <c r="I580" i="13"/>
  <c r="I579" i="13"/>
  <c r="E579" i="13" s="1"/>
  <c r="H579" i="13"/>
  <c r="I578" i="13"/>
  <c r="E578" i="13" s="1"/>
  <c r="H578" i="13"/>
  <c r="I577" i="13"/>
  <c r="E577" i="13" s="1"/>
  <c r="H577" i="13"/>
  <c r="I576" i="13"/>
  <c r="E576" i="13" s="1"/>
  <c r="H576" i="13"/>
  <c r="I575" i="13"/>
  <c r="G575" i="13"/>
  <c r="G574" i="13" s="1"/>
  <c r="F575" i="13"/>
  <c r="I574" i="13"/>
  <c r="I573" i="13"/>
  <c r="I572" i="13"/>
  <c r="E572" i="13" s="1"/>
  <c r="H572" i="13"/>
  <c r="I571" i="13"/>
  <c r="E571" i="13" s="1"/>
  <c r="H571" i="13"/>
  <c r="I570" i="13"/>
  <c r="E570" i="13" s="1"/>
  <c r="H570" i="13"/>
  <c r="I569" i="13"/>
  <c r="E569" i="13" s="1"/>
  <c r="H569" i="13"/>
  <c r="I568" i="13"/>
  <c r="E568" i="13" s="1"/>
  <c r="H568" i="13"/>
  <c r="I567" i="13"/>
  <c r="E567" i="13" s="1"/>
  <c r="H567" i="13"/>
  <c r="I566" i="13"/>
  <c r="E566" i="13" s="1"/>
  <c r="H566" i="13"/>
  <c r="I565" i="13"/>
  <c r="E565" i="13" s="1"/>
  <c r="H565" i="13"/>
  <c r="I564" i="13"/>
  <c r="E564" i="13" s="1"/>
  <c r="H564" i="13"/>
  <c r="I563" i="13"/>
  <c r="E563" i="13" s="1"/>
  <c r="H563" i="13"/>
  <c r="I562" i="13"/>
  <c r="E562" i="13" s="1"/>
  <c r="H562" i="13"/>
  <c r="I561" i="13"/>
  <c r="E561" i="13" s="1"/>
  <c r="H561" i="13"/>
  <c r="I560" i="13"/>
  <c r="E560" i="13" s="1"/>
  <c r="H560" i="13"/>
  <c r="I559" i="13"/>
  <c r="E559" i="13" s="1"/>
  <c r="H559" i="13"/>
  <c r="I558" i="13"/>
  <c r="E558" i="13" s="1"/>
  <c r="H558" i="13"/>
  <c r="I557" i="13"/>
  <c r="E557" i="13" s="1"/>
  <c r="H557" i="13"/>
  <c r="I556" i="13"/>
  <c r="E556" i="13" s="1"/>
  <c r="H556" i="13"/>
  <c r="I555" i="13"/>
  <c r="E555" i="13" s="1"/>
  <c r="H555" i="13"/>
  <c r="I554" i="13"/>
  <c r="E554" i="13" s="1"/>
  <c r="H554" i="13"/>
  <c r="I553" i="13"/>
  <c r="E553" i="13" s="1"/>
  <c r="H553" i="13"/>
  <c r="I552" i="13"/>
  <c r="E552" i="13" s="1"/>
  <c r="H552" i="13"/>
  <c r="I551" i="13"/>
  <c r="E551" i="13" s="1"/>
  <c r="H551" i="13"/>
  <c r="I550" i="13"/>
  <c r="E550" i="13" s="1"/>
  <c r="H550" i="13"/>
  <c r="I549" i="13"/>
  <c r="E549" i="13" s="1"/>
  <c r="H549" i="13"/>
  <c r="I548" i="13"/>
  <c r="E548" i="13" s="1"/>
  <c r="H548" i="13"/>
  <c r="I547" i="13"/>
  <c r="E547" i="13" s="1"/>
  <c r="H547" i="13"/>
  <c r="I546" i="13"/>
  <c r="E546" i="13" s="1"/>
  <c r="H546" i="13"/>
  <c r="I545" i="13"/>
  <c r="E545" i="13" s="1"/>
  <c r="H545" i="13"/>
  <c r="I544" i="13"/>
  <c r="E544" i="13" s="1"/>
  <c r="H544" i="13"/>
  <c r="I543" i="13"/>
  <c r="E543" i="13" s="1"/>
  <c r="H543" i="13"/>
  <c r="I542" i="13"/>
  <c r="E542" i="13" s="1"/>
  <c r="H542" i="13"/>
  <c r="I541" i="13"/>
  <c r="E541" i="13" s="1"/>
  <c r="H541" i="13"/>
  <c r="I540" i="13"/>
  <c r="E540" i="13" s="1"/>
  <c r="H540" i="13"/>
  <c r="I539" i="13"/>
  <c r="E539" i="13" s="1"/>
  <c r="H539" i="13"/>
  <c r="I538" i="13"/>
  <c r="E538" i="13" s="1"/>
  <c r="H538" i="13"/>
  <c r="I537" i="13"/>
  <c r="E537" i="13" s="1"/>
  <c r="H537" i="13"/>
  <c r="I536" i="13"/>
  <c r="E536" i="13" s="1"/>
  <c r="H536" i="13"/>
  <c r="I535" i="13"/>
  <c r="E535" i="13" s="1"/>
  <c r="H535" i="13"/>
  <c r="I534" i="13"/>
  <c r="E534" i="13" s="1"/>
  <c r="H534" i="13"/>
  <c r="I533" i="13"/>
  <c r="E533" i="13" s="1"/>
  <c r="H533" i="13"/>
  <c r="I532" i="13"/>
  <c r="E532" i="13" s="1"/>
  <c r="H532" i="13"/>
  <c r="I531" i="13"/>
  <c r="G531" i="13"/>
  <c r="F531" i="13"/>
  <c r="I530" i="13"/>
  <c r="I529" i="13"/>
  <c r="E529" i="13" s="1"/>
  <c r="H529" i="13"/>
  <c r="I528" i="13"/>
  <c r="E528" i="13" s="1"/>
  <c r="H528" i="13"/>
  <c r="I527" i="13"/>
  <c r="G527" i="13"/>
  <c r="F527" i="13"/>
  <c r="I526" i="13"/>
  <c r="I525" i="13"/>
  <c r="E525" i="13" s="1"/>
  <c r="H525" i="13"/>
  <c r="I524" i="13"/>
  <c r="E524" i="13" s="1"/>
  <c r="H524" i="13"/>
  <c r="I523" i="13"/>
  <c r="E523" i="13" s="1"/>
  <c r="H523" i="13"/>
  <c r="I522" i="13"/>
  <c r="E522" i="13" s="1"/>
  <c r="H522" i="13"/>
  <c r="I521" i="13"/>
  <c r="E521" i="13" s="1"/>
  <c r="H521" i="13"/>
  <c r="I520" i="13"/>
  <c r="E520" i="13" s="1"/>
  <c r="H520" i="13"/>
  <c r="I519" i="13"/>
  <c r="E519" i="13" s="1"/>
  <c r="H519" i="13"/>
  <c r="I518" i="13"/>
  <c r="E518" i="13" s="1"/>
  <c r="H518" i="13"/>
  <c r="I517" i="13"/>
  <c r="E517" i="13" s="1"/>
  <c r="H517" i="13"/>
  <c r="I516" i="13"/>
  <c r="E516" i="13" s="1"/>
  <c r="H516" i="13"/>
  <c r="I515" i="13"/>
  <c r="E515" i="13" s="1"/>
  <c r="H515" i="13"/>
  <c r="I514" i="13"/>
  <c r="E514" i="13" s="1"/>
  <c r="H514" i="13"/>
  <c r="I513" i="13"/>
  <c r="E513" i="13" s="1"/>
  <c r="H513" i="13"/>
  <c r="I512" i="13"/>
  <c r="E512" i="13" s="1"/>
  <c r="H512" i="13"/>
  <c r="I511" i="13"/>
  <c r="E511" i="13" s="1"/>
  <c r="H511" i="13"/>
  <c r="I510" i="13"/>
  <c r="E510" i="13" s="1"/>
  <c r="H510" i="13"/>
  <c r="I509" i="13"/>
  <c r="E509" i="13" s="1"/>
  <c r="H509" i="13"/>
  <c r="I508" i="13"/>
  <c r="E508" i="13" s="1"/>
  <c r="H508" i="13"/>
  <c r="I507" i="13"/>
  <c r="E507" i="13" s="1"/>
  <c r="H507" i="13"/>
  <c r="I506" i="13"/>
  <c r="E506" i="13" s="1"/>
  <c r="H506" i="13"/>
  <c r="I505" i="13"/>
  <c r="E505" i="13" s="1"/>
  <c r="H505" i="13"/>
  <c r="I504" i="13"/>
  <c r="E504" i="13" s="1"/>
  <c r="H504" i="13"/>
  <c r="I503" i="13"/>
  <c r="G503" i="13"/>
  <c r="F503" i="13"/>
  <c r="I502" i="13"/>
  <c r="I501" i="13"/>
  <c r="E501" i="13" s="1"/>
  <c r="H501" i="13"/>
  <c r="I500" i="13"/>
  <c r="E500" i="13" s="1"/>
  <c r="H500" i="13"/>
  <c r="I499" i="13"/>
  <c r="E499" i="13" s="1"/>
  <c r="H499" i="13"/>
  <c r="I498" i="13"/>
  <c r="E498" i="13" s="1"/>
  <c r="H498" i="13"/>
  <c r="I497" i="13"/>
  <c r="E497" i="13" s="1"/>
  <c r="H497" i="13"/>
  <c r="I496" i="13"/>
  <c r="E496" i="13" s="1"/>
  <c r="H496" i="13"/>
  <c r="I495" i="13"/>
  <c r="G495" i="13"/>
  <c r="F495" i="13"/>
  <c r="I494" i="13"/>
  <c r="I493" i="13"/>
  <c r="I492" i="13"/>
  <c r="I491" i="13"/>
  <c r="E491" i="13" s="1"/>
  <c r="E490" i="13" s="1"/>
  <c r="H491" i="13"/>
  <c r="I490" i="13"/>
  <c r="G490" i="13"/>
  <c r="F490" i="13"/>
  <c r="I489" i="13"/>
  <c r="I488" i="13"/>
  <c r="E488" i="13" s="1"/>
  <c r="H488" i="13"/>
  <c r="I487" i="13"/>
  <c r="E487" i="13" s="1"/>
  <c r="H487" i="13"/>
  <c r="I486" i="13"/>
  <c r="E486" i="13" s="1"/>
  <c r="I485" i="13"/>
  <c r="E485" i="13" s="1"/>
  <c r="H485" i="13"/>
  <c r="I484" i="13"/>
  <c r="E484" i="13" s="1"/>
  <c r="H484" i="13"/>
  <c r="I483" i="13"/>
  <c r="G483" i="13"/>
  <c r="F483" i="13"/>
  <c r="I482" i="13"/>
  <c r="I481" i="13"/>
  <c r="E481" i="13" s="1"/>
  <c r="E480" i="13" s="1"/>
  <c r="I480" i="13"/>
  <c r="G480" i="13"/>
  <c r="F480" i="13"/>
  <c r="I479" i="13"/>
  <c r="I478" i="13"/>
  <c r="I477" i="13"/>
  <c r="I476" i="13"/>
  <c r="E476" i="13" s="1"/>
  <c r="H476" i="13"/>
  <c r="I475" i="13"/>
  <c r="E475" i="13" s="1"/>
  <c r="H475" i="13"/>
  <c r="I474" i="13"/>
  <c r="E474" i="13" s="1"/>
  <c r="H474" i="13"/>
  <c r="I473" i="13"/>
  <c r="E473" i="13" s="1"/>
  <c r="H473" i="13"/>
  <c r="I472" i="13"/>
  <c r="E472" i="13" s="1"/>
  <c r="H472" i="13"/>
  <c r="I471" i="13"/>
  <c r="E471" i="13" s="1"/>
  <c r="H471" i="13"/>
  <c r="I470" i="13"/>
  <c r="G470" i="13"/>
  <c r="G469" i="13" s="1"/>
  <c r="F470" i="13"/>
  <c r="F469" i="13" s="1"/>
  <c r="F468" i="13" s="1"/>
  <c r="F467" i="13" s="1"/>
  <c r="I469" i="13"/>
  <c r="I468" i="13"/>
  <c r="I467" i="13"/>
  <c r="I466" i="13"/>
  <c r="I465" i="13"/>
  <c r="I464" i="13"/>
  <c r="G464" i="13"/>
  <c r="F464" i="13"/>
  <c r="E464" i="13"/>
  <c r="I463" i="13"/>
  <c r="I462" i="13"/>
  <c r="E462" i="13" s="1"/>
  <c r="H462" i="13"/>
  <c r="I461" i="13"/>
  <c r="E461" i="13" s="1"/>
  <c r="H461" i="13"/>
  <c r="I460" i="13"/>
  <c r="I459" i="13"/>
  <c r="G459" i="13"/>
  <c r="G458" i="13" s="1"/>
  <c r="F459" i="13"/>
  <c r="F458" i="13" s="1"/>
  <c r="I458" i="13"/>
  <c r="I457" i="13"/>
  <c r="H456" i="13"/>
  <c r="I455" i="13"/>
  <c r="H455" i="13"/>
  <c r="I454" i="13"/>
  <c r="H454" i="13"/>
  <c r="I453" i="13"/>
  <c r="H453" i="13"/>
  <c r="I452" i="13"/>
  <c r="E452" i="13" s="1"/>
  <c r="E449" i="13" s="1"/>
  <c r="H452" i="13"/>
  <c r="I451" i="13"/>
  <c r="H451" i="13"/>
  <c r="I450" i="13"/>
  <c r="H450" i="13"/>
  <c r="I449" i="13"/>
  <c r="G449" i="13"/>
  <c r="F449" i="13"/>
  <c r="I448" i="13"/>
  <c r="I447" i="13"/>
  <c r="E447" i="13" s="1"/>
  <c r="H447" i="13"/>
  <c r="I446" i="13"/>
  <c r="E446" i="13" s="1"/>
  <c r="H446" i="13"/>
  <c r="I445" i="13"/>
  <c r="H445" i="13"/>
  <c r="I444" i="13"/>
  <c r="G444" i="13"/>
  <c r="F444" i="13"/>
  <c r="I443" i="13"/>
  <c r="I442" i="13"/>
  <c r="E442" i="13" s="1"/>
  <c r="E441" i="13" s="1"/>
  <c r="E440" i="13" s="1"/>
  <c r="I441" i="13"/>
  <c r="G441" i="13"/>
  <c r="G440" i="13" s="1"/>
  <c r="F441" i="13"/>
  <c r="F440" i="13" s="1"/>
  <c r="I440" i="13"/>
  <c r="I439" i="13"/>
  <c r="I438" i="13"/>
  <c r="I437" i="13"/>
  <c r="E437" i="13" s="1"/>
  <c r="H437" i="13"/>
  <c r="I436" i="13"/>
  <c r="H436" i="13"/>
  <c r="E436" i="13"/>
  <c r="I435" i="13"/>
  <c r="G435" i="13"/>
  <c r="F435" i="13"/>
  <c r="I434" i="13"/>
  <c r="I433" i="13"/>
  <c r="E433" i="13" s="1"/>
  <c r="E432" i="13" s="1"/>
  <c r="E431" i="13" s="1"/>
  <c r="H433" i="13"/>
  <c r="I432" i="13"/>
  <c r="G432" i="13"/>
  <c r="G431" i="13" s="1"/>
  <c r="F432" i="13"/>
  <c r="F431" i="13" s="1"/>
  <c r="I431" i="13"/>
  <c r="I430" i="13"/>
  <c r="I429" i="13"/>
  <c r="I428" i="13"/>
  <c r="I427" i="13"/>
  <c r="E427" i="13" s="1"/>
  <c r="H427" i="13"/>
  <c r="I426" i="13"/>
  <c r="E426" i="13" s="1"/>
  <c r="H426" i="13"/>
  <c r="I425" i="13"/>
  <c r="G425" i="13"/>
  <c r="F425" i="13"/>
  <c r="F424" i="13" s="1"/>
  <c r="I424" i="13"/>
  <c r="I423" i="13"/>
  <c r="I422" i="13"/>
  <c r="E422" i="13" s="1"/>
  <c r="H422" i="13"/>
  <c r="I421" i="13"/>
  <c r="E421" i="13" s="1"/>
  <c r="H421" i="13"/>
  <c r="I420" i="13"/>
  <c r="E420" i="13" s="1"/>
  <c r="H420" i="13"/>
  <c r="I419" i="13"/>
  <c r="E419" i="13" s="1"/>
  <c r="H419" i="13"/>
  <c r="I418" i="13"/>
  <c r="E418" i="13" s="1"/>
  <c r="H418" i="13"/>
  <c r="I417" i="13"/>
  <c r="E417" i="13" s="1"/>
  <c r="H417" i="13"/>
  <c r="I416" i="13"/>
  <c r="E416" i="13" s="1"/>
  <c r="H416" i="13"/>
  <c r="I415" i="13"/>
  <c r="E415" i="13" s="1"/>
  <c r="H415" i="13"/>
  <c r="I414" i="13"/>
  <c r="E414" i="13" s="1"/>
  <c r="H414" i="13"/>
  <c r="I413" i="13"/>
  <c r="G413" i="13"/>
  <c r="G412" i="13" s="1"/>
  <c r="F413" i="13"/>
  <c r="F412" i="13" s="1"/>
  <c r="F411" i="13" s="1"/>
  <c r="I412" i="13"/>
  <c r="I411" i="13"/>
  <c r="I410" i="13"/>
  <c r="I409" i="13"/>
  <c r="I408" i="13"/>
  <c r="H408" i="13"/>
  <c r="I407" i="13"/>
  <c r="G407" i="13"/>
  <c r="F407" i="13"/>
  <c r="F406" i="13" s="1"/>
  <c r="F405" i="13" s="1"/>
  <c r="E407" i="13"/>
  <c r="E406" i="13" s="1"/>
  <c r="E405" i="13" s="1"/>
  <c r="I406" i="13"/>
  <c r="G406" i="13"/>
  <c r="G405" i="13" s="1"/>
  <c r="I405" i="13"/>
  <c r="I404" i="13"/>
  <c r="E404" i="13" s="1"/>
  <c r="H404" i="13"/>
  <c r="I403" i="13"/>
  <c r="E403" i="13" s="1"/>
  <c r="H403" i="13"/>
  <c r="I402" i="13"/>
  <c r="E402" i="13" s="1"/>
  <c r="H402" i="13"/>
  <c r="I401" i="13"/>
  <c r="G401" i="13"/>
  <c r="F401" i="13"/>
  <c r="I400" i="13"/>
  <c r="E400" i="13" s="1"/>
  <c r="H400" i="13"/>
  <c r="I399" i="13"/>
  <c r="E399" i="13" s="1"/>
  <c r="H399" i="13"/>
  <c r="I398" i="13"/>
  <c r="E398" i="13" s="1"/>
  <c r="H398" i="13"/>
  <c r="I397" i="13"/>
  <c r="G397" i="13"/>
  <c r="F397" i="13"/>
  <c r="I396" i="13"/>
  <c r="I395" i="13"/>
  <c r="I394" i="13"/>
  <c r="I393" i="13"/>
  <c r="I392" i="13"/>
  <c r="H392" i="13"/>
  <c r="I391" i="13"/>
  <c r="G391" i="13"/>
  <c r="G390" i="13" s="1"/>
  <c r="F391" i="13"/>
  <c r="F390" i="13" s="1"/>
  <c r="E391" i="13"/>
  <c r="E390" i="13" s="1"/>
  <c r="I390" i="13"/>
  <c r="I389" i="13"/>
  <c r="I388" i="13"/>
  <c r="E388" i="13" s="1"/>
  <c r="E387" i="13" s="1"/>
  <c r="E386" i="13" s="1"/>
  <c r="H388" i="13"/>
  <c r="I387" i="13"/>
  <c r="G387" i="13"/>
  <c r="F387" i="13"/>
  <c r="F386" i="13" s="1"/>
  <c r="I386" i="13"/>
  <c r="I385" i="13"/>
  <c r="I384" i="13"/>
  <c r="H384" i="13"/>
  <c r="I383" i="13"/>
  <c r="G383" i="13"/>
  <c r="F383" i="13"/>
  <c r="E383" i="13"/>
  <c r="I382" i="13"/>
  <c r="I381" i="13"/>
  <c r="E381" i="13" s="1"/>
  <c r="H381" i="13"/>
  <c r="I380" i="13"/>
  <c r="E380" i="13" s="1"/>
  <c r="H380" i="13"/>
  <c r="I379" i="13"/>
  <c r="E379" i="13" s="1"/>
  <c r="H379" i="13"/>
  <c r="I378" i="13"/>
  <c r="E378" i="13" s="1"/>
  <c r="H378" i="13"/>
  <c r="I377" i="13"/>
  <c r="G377" i="13"/>
  <c r="G376" i="13" s="1"/>
  <c r="F377" i="13"/>
  <c r="H377" i="13" s="1"/>
  <c r="I376" i="13"/>
  <c r="I375" i="13"/>
  <c r="I374" i="13"/>
  <c r="E374" i="13" s="1"/>
  <c r="E373" i="13" s="1"/>
  <c r="H374" i="13"/>
  <c r="I373" i="13"/>
  <c r="G373" i="13"/>
  <c r="F373" i="13"/>
  <c r="I372" i="13"/>
  <c r="I371" i="13"/>
  <c r="E371" i="13" s="1"/>
  <c r="H371" i="13"/>
  <c r="I370" i="13"/>
  <c r="E370" i="13" s="1"/>
  <c r="H370" i="13"/>
  <c r="I369" i="13"/>
  <c r="E369" i="13" s="1"/>
  <c r="H369" i="13"/>
  <c r="I368" i="13"/>
  <c r="E368" i="13" s="1"/>
  <c r="H368" i="13"/>
  <c r="I367" i="13"/>
  <c r="E367" i="13" s="1"/>
  <c r="H367" i="13"/>
  <c r="I366" i="13"/>
  <c r="E366" i="13" s="1"/>
  <c r="H366" i="13"/>
  <c r="I365" i="13"/>
  <c r="G365" i="13"/>
  <c r="G364" i="13" s="1"/>
  <c r="G363" i="13" s="1"/>
  <c r="F365" i="13"/>
  <c r="F364" i="13" s="1"/>
  <c r="I364" i="13"/>
  <c r="I363" i="13"/>
  <c r="I362" i="13"/>
  <c r="I361" i="13"/>
  <c r="I360" i="13"/>
  <c r="H360" i="13"/>
  <c r="I359" i="13"/>
  <c r="G359" i="13"/>
  <c r="F359" i="13"/>
  <c r="E359" i="13"/>
  <c r="I358" i="13"/>
  <c r="I357" i="13"/>
  <c r="E357" i="13" s="1"/>
  <c r="E356" i="13" s="1"/>
  <c r="H357" i="13"/>
  <c r="I356" i="13"/>
  <c r="G356" i="13"/>
  <c r="F356" i="13"/>
  <c r="I355" i="13"/>
  <c r="I354" i="13"/>
  <c r="E354" i="13" s="1"/>
  <c r="H354" i="13"/>
  <c r="I353" i="13"/>
  <c r="E353" i="13" s="1"/>
  <c r="H353" i="13"/>
  <c r="I352" i="13"/>
  <c r="E352" i="13" s="1"/>
  <c r="H352" i="13"/>
  <c r="I351" i="13"/>
  <c r="E351" i="13" s="1"/>
  <c r="H351" i="13"/>
  <c r="I350" i="13"/>
  <c r="E350" i="13" s="1"/>
  <c r="H350" i="13"/>
  <c r="I349" i="13"/>
  <c r="G349" i="13"/>
  <c r="F349" i="13"/>
  <c r="I348" i="13"/>
  <c r="I347" i="13"/>
  <c r="I346" i="13"/>
  <c r="I345" i="13"/>
  <c r="H345" i="13"/>
  <c r="I344" i="13"/>
  <c r="G344" i="13"/>
  <c r="F344" i="13"/>
  <c r="F343" i="13" s="1"/>
  <c r="E344" i="13"/>
  <c r="E343" i="13" s="1"/>
  <c r="I343" i="13"/>
  <c r="I342" i="13"/>
  <c r="H341" i="13"/>
  <c r="I340" i="13"/>
  <c r="E340" i="13" s="1"/>
  <c r="E339" i="13" s="1"/>
  <c r="H340" i="13"/>
  <c r="I339" i="13"/>
  <c r="G339" i="13"/>
  <c r="F339" i="13"/>
  <c r="I338" i="13"/>
  <c r="I337" i="13"/>
  <c r="E337" i="13" s="1"/>
  <c r="H337" i="13"/>
  <c r="I336" i="13"/>
  <c r="E336" i="13" s="1"/>
  <c r="H336" i="13"/>
  <c r="I335" i="13"/>
  <c r="E335" i="13" s="1"/>
  <c r="I334" i="13"/>
  <c r="G334" i="13"/>
  <c r="G333" i="13" s="1"/>
  <c r="F334" i="13"/>
  <c r="F333" i="13" s="1"/>
  <c r="I333" i="13"/>
  <c r="I332" i="13"/>
  <c r="I331" i="13"/>
  <c r="I330" i="13"/>
  <c r="I329" i="13"/>
  <c r="H329" i="13"/>
  <c r="I328" i="13"/>
  <c r="G328" i="13"/>
  <c r="F328" i="13"/>
  <c r="F327" i="13" s="1"/>
  <c r="E328" i="13"/>
  <c r="E327" i="13" s="1"/>
  <c r="I327" i="13"/>
  <c r="I326" i="13"/>
  <c r="E326" i="13" s="1"/>
  <c r="H326" i="13"/>
  <c r="I325" i="13"/>
  <c r="E325" i="13" s="1"/>
  <c r="H325" i="13"/>
  <c r="I324" i="13"/>
  <c r="G324" i="13"/>
  <c r="F324" i="13"/>
  <c r="I323" i="13"/>
  <c r="I322" i="13"/>
  <c r="E322" i="13" s="1"/>
  <c r="H322" i="13"/>
  <c r="I321" i="13"/>
  <c r="E321" i="13" s="1"/>
  <c r="I320" i="13"/>
  <c r="E320" i="13" s="1"/>
  <c r="H320" i="13"/>
  <c r="I319" i="13"/>
  <c r="E319" i="13" s="1"/>
  <c r="H319" i="13"/>
  <c r="I318" i="13"/>
  <c r="E318" i="13" s="1"/>
  <c r="H318" i="13"/>
  <c r="I317" i="13"/>
  <c r="E317" i="13" s="1"/>
  <c r="H317" i="13"/>
  <c r="I316" i="13"/>
  <c r="G316" i="13"/>
  <c r="F316" i="13"/>
  <c r="I315" i="13"/>
  <c r="I314" i="13"/>
  <c r="I313" i="13"/>
  <c r="I312" i="13"/>
  <c r="H312" i="13"/>
  <c r="I311" i="13"/>
  <c r="G311" i="13"/>
  <c r="G310" i="13" s="1"/>
  <c r="G309" i="13" s="1"/>
  <c r="F311" i="13"/>
  <c r="F310" i="13" s="1"/>
  <c r="F309" i="13" s="1"/>
  <c r="E311" i="13"/>
  <c r="E310" i="13" s="1"/>
  <c r="E309" i="13" s="1"/>
  <c r="I310" i="13"/>
  <c r="I309" i="13"/>
  <c r="I308" i="13"/>
  <c r="E308" i="13" s="1"/>
  <c r="E307" i="13" s="1"/>
  <c r="E306" i="13" s="1"/>
  <c r="E305" i="13" s="1"/>
  <c r="H308" i="13"/>
  <c r="I307" i="13"/>
  <c r="G307" i="13"/>
  <c r="G306" i="13" s="1"/>
  <c r="F307" i="13"/>
  <c r="I306" i="13"/>
  <c r="I305" i="13"/>
  <c r="I304" i="13"/>
  <c r="E304" i="13" s="1"/>
  <c r="E303" i="13" s="1"/>
  <c r="E302" i="13" s="1"/>
  <c r="E301" i="13" s="1"/>
  <c r="H304" i="13"/>
  <c r="I303" i="13"/>
  <c r="G303" i="13"/>
  <c r="F303" i="13"/>
  <c r="F302" i="13" s="1"/>
  <c r="F301" i="13" s="1"/>
  <c r="I302" i="13"/>
  <c r="I301" i="13"/>
  <c r="I300" i="13"/>
  <c r="H300" i="13"/>
  <c r="I299" i="13"/>
  <c r="G299" i="13"/>
  <c r="G298" i="13" s="1"/>
  <c r="G297" i="13" s="1"/>
  <c r="F299" i="13"/>
  <c r="F298" i="13" s="1"/>
  <c r="F297" i="13" s="1"/>
  <c r="E299" i="13"/>
  <c r="E298" i="13" s="1"/>
  <c r="E297" i="13" s="1"/>
  <c r="I298" i="13"/>
  <c r="I297" i="13"/>
  <c r="I296" i="13"/>
  <c r="E296" i="13" s="1"/>
  <c r="E290" i="13" s="1"/>
  <c r="H296" i="13"/>
  <c r="I295" i="13"/>
  <c r="H295" i="13"/>
  <c r="I294" i="13"/>
  <c r="H294" i="13"/>
  <c r="I293" i="13"/>
  <c r="H293" i="13"/>
  <c r="I292" i="13"/>
  <c r="H292" i="13"/>
  <c r="I291" i="13"/>
  <c r="H291" i="13"/>
  <c r="I290" i="13"/>
  <c r="G290" i="13"/>
  <c r="F290" i="13"/>
  <c r="I289" i="13"/>
  <c r="I288" i="13"/>
  <c r="E288" i="13" s="1"/>
  <c r="I287" i="13"/>
  <c r="E287" i="13" s="1"/>
  <c r="H287" i="13"/>
  <c r="I286" i="13"/>
  <c r="E286" i="13" s="1"/>
  <c r="H286" i="13"/>
  <c r="I285" i="13"/>
  <c r="E285" i="13" s="1"/>
  <c r="H285" i="13"/>
  <c r="I284" i="13"/>
  <c r="E284" i="13" s="1"/>
  <c r="H284" i="13"/>
  <c r="I283" i="13"/>
  <c r="E283" i="13" s="1"/>
  <c r="H283" i="13"/>
  <c r="I282" i="13"/>
  <c r="E282" i="13" s="1"/>
  <c r="H282" i="13"/>
  <c r="I281" i="13"/>
  <c r="E281" i="13" s="1"/>
  <c r="H281" i="13"/>
  <c r="I280" i="13"/>
  <c r="E280" i="13" s="1"/>
  <c r="H280" i="13"/>
  <c r="I279" i="13"/>
  <c r="E279" i="13" s="1"/>
  <c r="H279" i="13"/>
  <c r="I278" i="13"/>
  <c r="E278" i="13" s="1"/>
  <c r="H278" i="13"/>
  <c r="I277" i="13"/>
  <c r="E277" i="13" s="1"/>
  <c r="H277" i="13"/>
  <c r="I276" i="13"/>
  <c r="G276" i="13"/>
  <c r="G275" i="13" s="1"/>
  <c r="F276" i="13"/>
  <c r="I275" i="13"/>
  <c r="I274" i="13"/>
  <c r="H273" i="13"/>
  <c r="H272" i="13"/>
  <c r="H271" i="13"/>
  <c r="H270" i="13"/>
  <c r="I269" i="13"/>
  <c r="E269" i="13" s="1"/>
  <c r="G269" i="13"/>
  <c r="F269" i="13"/>
  <c r="I268" i="13"/>
  <c r="E268" i="13" s="1"/>
  <c r="I267" i="13"/>
  <c r="E267" i="13" s="1"/>
  <c r="H267" i="13"/>
  <c r="I266" i="13"/>
  <c r="E266" i="13" s="1"/>
  <c r="H266" i="13"/>
  <c r="I265" i="13"/>
  <c r="E265" i="13" s="1"/>
  <c r="H265" i="13"/>
  <c r="I264" i="13"/>
  <c r="E264" i="13" s="1"/>
  <c r="H264" i="13"/>
  <c r="I263" i="13"/>
  <c r="E263" i="13" s="1"/>
  <c r="H263" i="13"/>
  <c r="I262" i="13"/>
  <c r="E262" i="13" s="1"/>
  <c r="H262" i="13"/>
  <c r="I261" i="13"/>
  <c r="E261" i="13" s="1"/>
  <c r="H261" i="13"/>
  <c r="I260" i="13"/>
  <c r="E260" i="13" s="1"/>
  <c r="H260" i="13"/>
  <c r="I259" i="13"/>
  <c r="E259" i="13" s="1"/>
  <c r="H259" i="13"/>
  <c r="I258" i="13"/>
  <c r="E258" i="13" s="1"/>
  <c r="H258" i="13"/>
  <c r="I257" i="13"/>
  <c r="E257" i="13" s="1"/>
  <c r="H257" i="13"/>
  <c r="I256" i="13"/>
  <c r="E256" i="13" s="1"/>
  <c r="H256" i="13"/>
  <c r="I255" i="13"/>
  <c r="G255" i="13"/>
  <c r="F255" i="13"/>
  <c r="F254" i="13" s="1"/>
  <c r="I254" i="13"/>
  <c r="I253" i="13"/>
  <c r="I252" i="13"/>
  <c r="I251" i="13"/>
  <c r="E251" i="13" s="1"/>
  <c r="E250" i="13" s="1"/>
  <c r="E249" i="13" s="1"/>
  <c r="E248" i="13" s="1"/>
  <c r="E247" i="13" s="1"/>
  <c r="H251" i="13"/>
  <c r="I250" i="13"/>
  <c r="G250" i="13"/>
  <c r="F250" i="13"/>
  <c r="F249" i="13" s="1"/>
  <c r="F248" i="13" s="1"/>
  <c r="F247" i="13" s="1"/>
  <c r="I249" i="13"/>
  <c r="I248" i="13"/>
  <c r="I247" i="13"/>
  <c r="I246" i="13"/>
  <c r="E246" i="13" s="1"/>
  <c r="H246" i="13"/>
  <c r="I245" i="13"/>
  <c r="E245" i="13" s="1"/>
  <c r="H245" i="13"/>
  <c r="I244" i="13"/>
  <c r="E244" i="13" s="1"/>
  <c r="H244" i="13"/>
  <c r="I243" i="13"/>
  <c r="E243" i="13" s="1"/>
  <c r="H243" i="13"/>
  <c r="I242" i="13"/>
  <c r="G242" i="13"/>
  <c r="F242" i="13"/>
  <c r="H240" i="13"/>
  <c r="E240" i="13"/>
  <c r="E238" i="13" s="1"/>
  <c r="E237" i="13" s="1"/>
  <c r="I239" i="13"/>
  <c r="H239" i="13"/>
  <c r="I238" i="13"/>
  <c r="G238" i="13"/>
  <c r="F238" i="13"/>
  <c r="F237" i="13" s="1"/>
  <c r="I237" i="13"/>
  <c r="I236" i="13"/>
  <c r="I235" i="13"/>
  <c r="I234" i="13"/>
  <c r="E234" i="13" s="1"/>
  <c r="H234" i="13"/>
  <c r="I233" i="13"/>
  <c r="E233" i="13" s="1"/>
  <c r="H233" i="13"/>
  <c r="I232" i="13"/>
  <c r="G232" i="13"/>
  <c r="F232" i="13"/>
  <c r="I231" i="13"/>
  <c r="I230" i="13"/>
  <c r="E230" i="13" s="1"/>
  <c r="H230" i="13"/>
  <c r="I229" i="13"/>
  <c r="E229" i="13" s="1"/>
  <c r="H229" i="13"/>
  <c r="I228" i="13"/>
  <c r="E228" i="13" s="1"/>
  <c r="H228" i="13"/>
  <c r="I227" i="13"/>
  <c r="G227" i="13"/>
  <c r="G226" i="13" s="1"/>
  <c r="F227" i="13"/>
  <c r="F226" i="13" s="1"/>
  <c r="I226" i="13"/>
  <c r="I225" i="13"/>
  <c r="H224" i="13"/>
  <c r="I223" i="13"/>
  <c r="E223" i="13" s="1"/>
  <c r="H223" i="13"/>
  <c r="I222" i="13"/>
  <c r="E222" i="13" s="1"/>
  <c r="H222" i="13"/>
  <c r="I221" i="13"/>
  <c r="E221" i="13" s="1"/>
  <c r="H221" i="13"/>
  <c r="I220" i="13"/>
  <c r="G220" i="13"/>
  <c r="G219" i="13" s="1"/>
  <c r="F220" i="13"/>
  <c r="I219" i="13"/>
  <c r="I218" i="13"/>
  <c r="I217" i="13"/>
  <c r="I216" i="13"/>
  <c r="E216" i="13" s="1"/>
  <c r="H216" i="13"/>
  <c r="I215" i="13"/>
  <c r="E215" i="13" s="1"/>
  <c r="H215" i="13"/>
  <c r="I214" i="13"/>
  <c r="G214" i="13"/>
  <c r="F214" i="13"/>
  <c r="I213" i="13"/>
  <c r="I212" i="13"/>
  <c r="E212" i="13" s="1"/>
  <c r="H212" i="13"/>
  <c r="I211" i="13"/>
  <c r="E211" i="13" s="1"/>
  <c r="H211" i="13"/>
  <c r="I210" i="13"/>
  <c r="E210" i="13" s="1"/>
  <c r="H210" i="13"/>
  <c r="I209" i="13"/>
  <c r="G209" i="13"/>
  <c r="F209" i="13"/>
  <c r="F208" i="13" s="1"/>
  <c r="I208" i="13"/>
  <c r="I207" i="13"/>
  <c r="I206" i="13"/>
  <c r="E206" i="13" s="1"/>
  <c r="E205" i="13" s="1"/>
  <c r="H206" i="13"/>
  <c r="I205" i="13"/>
  <c r="G205" i="13"/>
  <c r="F205" i="13"/>
  <c r="I204" i="13"/>
  <c r="I203" i="13"/>
  <c r="E203" i="13" s="1"/>
  <c r="H203" i="13"/>
  <c r="I202" i="13"/>
  <c r="E202" i="13" s="1"/>
  <c r="H202" i="13"/>
  <c r="I201" i="13"/>
  <c r="E201" i="13" s="1"/>
  <c r="H201" i="13"/>
  <c r="I200" i="13"/>
  <c r="E200" i="13" s="1"/>
  <c r="H200" i="13"/>
  <c r="I199" i="13"/>
  <c r="G199" i="13"/>
  <c r="F199" i="13"/>
  <c r="F198" i="13" s="1"/>
  <c r="I198" i="13"/>
  <c r="I197" i="13"/>
  <c r="I196" i="13"/>
  <c r="I195" i="13"/>
  <c r="H194" i="13"/>
  <c r="I193" i="13"/>
  <c r="G193" i="13"/>
  <c r="F193" i="13"/>
  <c r="E193" i="13"/>
  <c r="I192" i="13"/>
  <c r="H192" i="13"/>
  <c r="I191" i="13"/>
  <c r="G191" i="13"/>
  <c r="G190" i="13" s="1"/>
  <c r="F191" i="13"/>
  <c r="F190" i="13" s="1"/>
  <c r="E191" i="13"/>
  <c r="E190" i="13" s="1"/>
  <c r="I190" i="13"/>
  <c r="I189" i="13"/>
  <c r="I188" i="13"/>
  <c r="E188" i="13" s="1"/>
  <c r="E186" i="13" s="1"/>
  <c r="E185" i="13" s="1"/>
  <c r="G188" i="13"/>
  <c r="G186" i="13" s="1"/>
  <c r="G185" i="13" s="1"/>
  <c r="G184" i="13" s="1"/>
  <c r="F188" i="13"/>
  <c r="F186" i="13" s="1"/>
  <c r="F185" i="13" s="1"/>
  <c r="H187" i="13"/>
  <c r="I186" i="13"/>
  <c r="I185" i="13"/>
  <c r="I184" i="13"/>
  <c r="H183" i="13"/>
  <c r="H182" i="13"/>
  <c r="I181" i="13"/>
  <c r="H181" i="13"/>
  <c r="I180" i="13"/>
  <c r="G180" i="13"/>
  <c r="F180" i="13"/>
  <c r="E180" i="13"/>
  <c r="I179" i="13"/>
  <c r="E179" i="13" s="1"/>
  <c r="H179" i="13"/>
  <c r="I178" i="13"/>
  <c r="H178" i="13"/>
  <c r="I177" i="13"/>
  <c r="E177" i="13" s="1"/>
  <c r="H177" i="13"/>
  <c r="I176" i="13"/>
  <c r="G176" i="13"/>
  <c r="G175" i="13" s="1"/>
  <c r="F176" i="13"/>
  <c r="F175" i="13" s="1"/>
  <c r="I175" i="13"/>
  <c r="I174" i="13"/>
  <c r="I173" i="13"/>
  <c r="E173" i="13" s="1"/>
  <c r="H173" i="13"/>
  <c r="I172" i="13"/>
  <c r="E172" i="13" s="1"/>
  <c r="H172" i="13"/>
  <c r="I171" i="13"/>
  <c r="E171" i="13" s="1"/>
  <c r="H171" i="13"/>
  <c r="I170" i="13"/>
  <c r="E170" i="13" s="1"/>
  <c r="H170" i="13"/>
  <c r="I169" i="13"/>
  <c r="E169" i="13" s="1"/>
  <c r="H169" i="13"/>
  <c r="I168" i="13"/>
  <c r="E168" i="13" s="1"/>
  <c r="H168" i="13"/>
  <c r="I167" i="13"/>
  <c r="E167" i="13" s="1"/>
  <c r="H167" i="13"/>
  <c r="I166" i="13"/>
  <c r="E166" i="13" s="1"/>
  <c r="H166" i="13"/>
  <c r="I165" i="13"/>
  <c r="E165" i="13" s="1"/>
  <c r="H165" i="13"/>
  <c r="I164" i="13"/>
  <c r="E164" i="13" s="1"/>
  <c r="H164" i="13"/>
  <c r="I163" i="13"/>
  <c r="E163" i="13" s="1"/>
  <c r="H163" i="13"/>
  <c r="I162" i="13"/>
  <c r="E162" i="13" s="1"/>
  <c r="H162" i="13"/>
  <c r="I161" i="13"/>
  <c r="E161" i="13" s="1"/>
  <c r="H161" i="13"/>
  <c r="I160" i="13"/>
  <c r="E160" i="13" s="1"/>
  <c r="H160" i="13"/>
  <c r="I159" i="13"/>
  <c r="E159" i="13" s="1"/>
  <c r="H159" i="13"/>
  <c r="I158" i="13"/>
  <c r="E158" i="13" s="1"/>
  <c r="I157" i="13"/>
  <c r="E157" i="13" s="1"/>
  <c r="I156" i="13"/>
  <c r="E156" i="13" s="1"/>
  <c r="H156" i="13"/>
  <c r="I155" i="13"/>
  <c r="E155" i="13" s="1"/>
  <c r="I154" i="13"/>
  <c r="E154" i="13" s="1"/>
  <c r="I153" i="13"/>
  <c r="E153" i="13" s="1"/>
  <c r="H153" i="13"/>
  <c r="I152" i="13"/>
  <c r="E152" i="13" s="1"/>
  <c r="H152" i="13"/>
  <c r="I151" i="13"/>
  <c r="E151" i="13" s="1"/>
  <c r="H151" i="13"/>
  <c r="I150" i="13"/>
  <c r="E150" i="13" s="1"/>
  <c r="H150" i="13"/>
  <c r="I149" i="13"/>
  <c r="E149" i="13" s="1"/>
  <c r="H149" i="13"/>
  <c r="I148" i="13"/>
  <c r="E148" i="13" s="1"/>
  <c r="H148" i="13"/>
  <c r="I147" i="13"/>
  <c r="E147" i="13" s="1"/>
  <c r="H147" i="13"/>
  <c r="I146" i="13"/>
  <c r="E146" i="13" s="1"/>
  <c r="H146" i="13"/>
  <c r="I145" i="13"/>
  <c r="E145" i="13" s="1"/>
  <c r="H145" i="13"/>
  <c r="I144" i="13"/>
  <c r="E144" i="13" s="1"/>
  <c r="H144" i="13"/>
  <c r="I143" i="13"/>
  <c r="E143" i="13" s="1"/>
  <c r="H143" i="13"/>
  <c r="I142" i="13"/>
  <c r="E142" i="13" s="1"/>
  <c r="H142" i="13"/>
  <c r="I141" i="13"/>
  <c r="G141" i="13"/>
  <c r="F141" i="13"/>
  <c r="F140" i="13" s="1"/>
  <c r="I140" i="13"/>
  <c r="I139" i="13"/>
  <c r="I138" i="13"/>
  <c r="I137" i="13"/>
  <c r="H137" i="13"/>
  <c r="I136" i="13"/>
  <c r="G136" i="13"/>
  <c r="G135" i="13" s="1"/>
  <c r="G134" i="13" s="1"/>
  <c r="F136" i="13"/>
  <c r="F135" i="13" s="1"/>
  <c r="F134" i="13" s="1"/>
  <c r="E136" i="13"/>
  <c r="E135" i="13" s="1"/>
  <c r="E134" i="13" s="1"/>
  <c r="I135" i="13"/>
  <c r="I134" i="13"/>
  <c r="I132" i="13"/>
  <c r="E132" i="13" s="1"/>
  <c r="I131" i="13"/>
  <c r="E131" i="13" s="1"/>
  <c r="H131" i="13"/>
  <c r="I130" i="13"/>
  <c r="E130" i="13" s="1"/>
  <c r="H130" i="13"/>
  <c r="I129" i="13"/>
  <c r="E129" i="13" s="1"/>
  <c r="H129" i="13"/>
  <c r="I128" i="13"/>
  <c r="E128" i="13" s="1"/>
  <c r="H128" i="13"/>
  <c r="I127" i="13"/>
  <c r="E127" i="13" s="1"/>
  <c r="H127" i="13"/>
  <c r="I126" i="13"/>
  <c r="E126" i="13" s="1"/>
  <c r="H126" i="13"/>
  <c r="I125" i="13"/>
  <c r="E125" i="13" s="1"/>
  <c r="H125" i="13"/>
  <c r="I124" i="13"/>
  <c r="E124" i="13" s="1"/>
  <c r="H124" i="13"/>
  <c r="I123" i="13"/>
  <c r="E123" i="13" s="1"/>
  <c r="H123" i="13"/>
  <c r="I122" i="13"/>
  <c r="E122" i="13" s="1"/>
  <c r="H122" i="13"/>
  <c r="I121" i="13"/>
  <c r="E121" i="13" s="1"/>
  <c r="H121" i="13"/>
  <c r="I120" i="13"/>
  <c r="E120" i="13" s="1"/>
  <c r="H120" i="13"/>
  <c r="I119" i="13"/>
  <c r="E119" i="13" s="1"/>
  <c r="H119" i="13"/>
  <c r="I118" i="13"/>
  <c r="E118" i="13" s="1"/>
  <c r="H118" i="13"/>
  <c r="I117" i="13"/>
  <c r="E117" i="13" s="1"/>
  <c r="H117" i="13"/>
  <c r="I116" i="13"/>
  <c r="E116" i="13" s="1"/>
  <c r="H116" i="13"/>
  <c r="I115" i="13"/>
  <c r="G115" i="13"/>
  <c r="G114" i="13" s="1"/>
  <c r="F115" i="13"/>
  <c r="I114" i="13"/>
  <c r="I113" i="13"/>
  <c r="I112" i="13"/>
  <c r="I111" i="13"/>
  <c r="H111" i="13"/>
  <c r="I110" i="13"/>
  <c r="G110" i="13"/>
  <c r="F110" i="13"/>
  <c r="E110" i="13"/>
  <c r="I109" i="13"/>
  <c r="E109" i="13" s="1"/>
  <c r="E108" i="13" s="1"/>
  <c r="H109" i="13"/>
  <c r="I108" i="13"/>
  <c r="G108" i="13"/>
  <c r="F108" i="13"/>
  <c r="H108" i="13" s="1"/>
  <c r="I107" i="13"/>
  <c r="I106" i="13"/>
  <c r="E106" i="13" s="1"/>
  <c r="H106" i="13"/>
  <c r="I105" i="13"/>
  <c r="E105" i="13" s="1"/>
  <c r="H105" i="13"/>
  <c r="I104" i="13"/>
  <c r="E104" i="13" s="1"/>
  <c r="H104" i="13"/>
  <c r="I103" i="13"/>
  <c r="E103" i="13" s="1"/>
  <c r="H103" i="13"/>
  <c r="I102" i="13"/>
  <c r="E102" i="13" s="1"/>
  <c r="H102" i="13"/>
  <c r="I101" i="13"/>
  <c r="E101" i="13" s="1"/>
  <c r="H101" i="13"/>
  <c r="I100" i="13"/>
  <c r="G100" i="13"/>
  <c r="F100" i="13"/>
  <c r="I99" i="13"/>
  <c r="I98" i="13"/>
  <c r="E98" i="13" s="1"/>
  <c r="H98" i="13"/>
  <c r="I97" i="13"/>
  <c r="E97" i="13" s="1"/>
  <c r="H97" i="13"/>
  <c r="I96" i="13"/>
  <c r="E96" i="13" s="1"/>
  <c r="H96" i="13"/>
  <c r="I95" i="13"/>
  <c r="E95" i="13" s="1"/>
  <c r="H95" i="13"/>
  <c r="I94" i="13"/>
  <c r="E94" i="13" s="1"/>
  <c r="H94" i="13"/>
  <c r="I93" i="13"/>
  <c r="G93" i="13"/>
  <c r="F93" i="13"/>
  <c r="I92" i="13"/>
  <c r="I91" i="13"/>
  <c r="I90" i="13"/>
  <c r="I89" i="13"/>
  <c r="E89" i="13" s="1"/>
  <c r="H89" i="13"/>
  <c r="I88" i="13"/>
  <c r="E88" i="13" s="1"/>
  <c r="H88" i="13"/>
  <c r="I87" i="13"/>
  <c r="E87" i="13" s="1"/>
  <c r="H87" i="13"/>
  <c r="I86" i="13"/>
  <c r="G86" i="13"/>
  <c r="G85" i="13" s="1"/>
  <c r="F86" i="13"/>
  <c r="I85" i="13"/>
  <c r="I84" i="13"/>
  <c r="E84" i="13" s="1"/>
  <c r="H84" i="13"/>
  <c r="I83" i="13"/>
  <c r="E83" i="13" s="1"/>
  <c r="H83" i="13"/>
  <c r="I82" i="13"/>
  <c r="G82" i="13"/>
  <c r="F82" i="13"/>
  <c r="I81" i="13"/>
  <c r="I80" i="13"/>
  <c r="E80" i="13" s="1"/>
  <c r="H80" i="13"/>
  <c r="I79" i="13"/>
  <c r="E79" i="13" s="1"/>
  <c r="H79" i="13"/>
  <c r="I78" i="13"/>
  <c r="G78" i="13"/>
  <c r="F78" i="13"/>
  <c r="I77" i="13"/>
  <c r="G77" i="13"/>
  <c r="I76" i="13"/>
  <c r="I75" i="13"/>
  <c r="I74" i="13"/>
  <c r="E74" i="13" s="1"/>
  <c r="H74" i="13"/>
  <c r="I73" i="13"/>
  <c r="E73" i="13" s="1"/>
  <c r="H73" i="13"/>
  <c r="I72" i="13"/>
  <c r="E72" i="13" s="1"/>
  <c r="H72" i="13"/>
  <c r="I71" i="13"/>
  <c r="E71" i="13" s="1"/>
  <c r="H71" i="13"/>
  <c r="I70" i="13"/>
  <c r="E70" i="13" s="1"/>
  <c r="H70" i="13"/>
  <c r="I69" i="13"/>
  <c r="E69" i="13" s="1"/>
  <c r="H69" i="13"/>
  <c r="I68" i="13"/>
  <c r="E68" i="13" s="1"/>
  <c r="H68" i="13"/>
  <c r="I67" i="13"/>
  <c r="E67" i="13" s="1"/>
  <c r="H67" i="13"/>
  <c r="I66" i="13"/>
  <c r="E66" i="13" s="1"/>
  <c r="I65" i="13"/>
  <c r="E65" i="13" s="1"/>
  <c r="I64" i="13"/>
  <c r="E64" i="13" s="1"/>
  <c r="H64" i="13"/>
  <c r="I63" i="13"/>
  <c r="E63" i="13" s="1"/>
  <c r="H63" i="13"/>
  <c r="I62" i="13"/>
  <c r="E62" i="13" s="1"/>
  <c r="H62" i="13"/>
  <c r="I61" i="13"/>
  <c r="E61" i="13" s="1"/>
  <c r="H61" i="13"/>
  <c r="I60" i="13"/>
  <c r="E60" i="13" s="1"/>
  <c r="H60" i="13"/>
  <c r="I59" i="13"/>
  <c r="E59" i="13" s="1"/>
  <c r="H59" i="13"/>
  <c r="I58" i="13"/>
  <c r="E58" i="13" s="1"/>
  <c r="H58" i="13"/>
  <c r="I57" i="13"/>
  <c r="E57" i="13" s="1"/>
  <c r="H57" i="13"/>
  <c r="I56" i="13"/>
  <c r="E56" i="13" s="1"/>
  <c r="H56" i="13"/>
  <c r="I55" i="13"/>
  <c r="E55" i="13" s="1"/>
  <c r="H55" i="13"/>
  <c r="I54" i="13"/>
  <c r="E54" i="13" s="1"/>
  <c r="H54" i="13"/>
  <c r="I53" i="13"/>
  <c r="E53" i="13" s="1"/>
  <c r="H53" i="13"/>
  <c r="I52" i="13"/>
  <c r="E52" i="13" s="1"/>
  <c r="H52" i="13"/>
  <c r="I51" i="13"/>
  <c r="E51" i="13" s="1"/>
  <c r="H51" i="13"/>
  <c r="I50" i="13"/>
  <c r="E50" i="13" s="1"/>
  <c r="H50" i="13"/>
  <c r="I49" i="13"/>
  <c r="E49" i="13" s="1"/>
  <c r="H49" i="13"/>
  <c r="I48" i="13"/>
  <c r="E48" i="13" s="1"/>
  <c r="H48" i="13"/>
  <c r="I47" i="13"/>
  <c r="E47" i="13" s="1"/>
  <c r="H47" i="13"/>
  <c r="I46" i="13"/>
  <c r="G46" i="13"/>
  <c r="F46" i="13"/>
  <c r="F45" i="13" s="1"/>
  <c r="F44" i="13" s="1"/>
  <c r="I45" i="13"/>
  <c r="I44" i="13"/>
  <c r="I43" i="13"/>
  <c r="E43" i="13" s="1"/>
  <c r="E42" i="13" s="1"/>
  <c r="H43" i="13"/>
  <c r="I42" i="13"/>
  <c r="G42" i="13"/>
  <c r="G41" i="13" s="1"/>
  <c r="F42" i="13"/>
  <c r="I41" i="13"/>
  <c r="I40" i="13"/>
  <c r="I39" i="13"/>
  <c r="E39" i="13" s="1"/>
  <c r="H39" i="13"/>
  <c r="I38" i="13"/>
  <c r="G38" i="13"/>
  <c r="F38" i="13"/>
  <c r="I37" i="13"/>
  <c r="I36" i="13"/>
  <c r="E36" i="13" s="1"/>
  <c r="H36" i="13"/>
  <c r="H35" i="13"/>
  <c r="I34" i="13"/>
  <c r="E34" i="13" s="1"/>
  <c r="H34" i="13"/>
  <c r="I33" i="13"/>
  <c r="E33" i="13" s="1"/>
  <c r="H33" i="13"/>
  <c r="I32" i="13"/>
  <c r="E32" i="13" s="1"/>
  <c r="H32" i="13"/>
  <c r="I31" i="13"/>
  <c r="E31" i="13" s="1"/>
  <c r="H31" i="13"/>
  <c r="I30" i="13"/>
  <c r="E30" i="13" s="1"/>
  <c r="H30" i="13"/>
  <c r="H29" i="13"/>
  <c r="I28" i="13"/>
  <c r="E28" i="13" s="1"/>
  <c r="H28" i="13"/>
  <c r="I27" i="13"/>
  <c r="E27" i="13" s="1"/>
  <c r="H27" i="13"/>
  <c r="I26" i="13"/>
  <c r="E26" i="13" s="1"/>
  <c r="H26" i="13"/>
  <c r="I25" i="13"/>
  <c r="E25" i="13" s="1"/>
  <c r="H25" i="13"/>
  <c r="I24" i="13"/>
  <c r="E24" i="13" s="1"/>
  <c r="H24" i="13"/>
  <c r="I23" i="13"/>
  <c r="E23" i="13" s="1"/>
  <c r="H23" i="13"/>
  <c r="I22" i="13"/>
  <c r="E22" i="13" s="1"/>
  <c r="H22" i="13"/>
  <c r="I21" i="13"/>
  <c r="E21" i="13" s="1"/>
  <c r="H21" i="13"/>
  <c r="I20" i="13"/>
  <c r="E20" i="13" s="1"/>
  <c r="H20" i="13"/>
  <c r="I19" i="13"/>
  <c r="E19" i="13" s="1"/>
  <c r="H19" i="13"/>
  <c r="I18" i="13"/>
  <c r="E18" i="13" s="1"/>
  <c r="H18" i="13"/>
  <c r="I17" i="13"/>
  <c r="G17" i="13"/>
  <c r="F17" i="13"/>
  <c r="I16" i="13"/>
  <c r="I15" i="13"/>
  <c r="E15" i="13" s="1"/>
  <c r="H15" i="13"/>
  <c r="I14" i="13"/>
  <c r="E14" i="13" s="1"/>
  <c r="I13" i="13"/>
  <c r="E13" i="13" s="1"/>
  <c r="H13" i="13"/>
  <c r="I12" i="13"/>
  <c r="E12" i="13" s="1"/>
  <c r="H12" i="13"/>
  <c r="I11" i="13"/>
  <c r="E11" i="13" s="1"/>
  <c r="H11" i="13"/>
  <c r="I10" i="13"/>
  <c r="E10" i="13" s="1"/>
  <c r="H10" i="13"/>
  <c r="I9" i="13"/>
  <c r="G9" i="13"/>
  <c r="F9" i="13"/>
  <c r="I8" i="13"/>
  <c r="I7" i="13"/>
  <c r="G362" i="13" l="1"/>
  <c r="E93" i="13"/>
  <c r="F664" i="13"/>
  <c r="G1859" i="13"/>
  <c r="G332" i="13"/>
  <c r="E385" i="13"/>
  <c r="H407" i="13"/>
  <c r="F789" i="13"/>
  <c r="H810" i="13"/>
  <c r="F868" i="13"/>
  <c r="F867" i="13" s="1"/>
  <c r="F1785" i="13"/>
  <c r="F197" i="13"/>
  <c r="F196" i="13" s="1"/>
  <c r="F597" i="13"/>
  <c r="F596" i="13" s="1"/>
  <c r="F595" i="13" s="1"/>
  <c r="H1031" i="13"/>
  <c r="G586" i="13"/>
  <c r="F630" i="13"/>
  <c r="F629" i="13" s="1"/>
  <c r="F1581" i="13"/>
  <c r="F1580" i="13" s="1"/>
  <c r="F1579" i="13" s="1"/>
  <c r="H483" i="13"/>
  <c r="G1163" i="13"/>
  <c r="H865" i="13"/>
  <c r="H1944" i="13"/>
  <c r="G1179" i="13"/>
  <c r="E1787" i="13"/>
  <c r="E1786" i="13" s="1"/>
  <c r="E1785" i="13" s="1"/>
  <c r="H963" i="13"/>
  <c r="H1940" i="13"/>
  <c r="F586" i="13"/>
  <c r="F585" i="13" s="1"/>
  <c r="F584" i="13" s="1"/>
  <c r="H1168" i="13"/>
  <c r="H1641" i="13"/>
  <c r="F933" i="13"/>
  <c r="F1764" i="13"/>
  <c r="F1763" i="13" s="1"/>
  <c r="H269" i="13"/>
  <c r="F747" i="13"/>
  <c r="F746" i="13" s="1"/>
  <c r="F745" i="13" s="1"/>
  <c r="F744" i="13" s="1"/>
  <c r="H1787" i="13"/>
  <c r="H303" i="13"/>
  <c r="G1204" i="13"/>
  <c r="G1203" i="13" s="1"/>
  <c r="H1566" i="13"/>
  <c r="E1952" i="13"/>
  <c r="F184" i="13"/>
  <c r="H184" i="13" s="1"/>
  <c r="H687" i="13"/>
  <c r="H1341" i="13"/>
  <c r="E1572" i="13"/>
  <c r="E1571" i="13" s="1"/>
  <c r="E1570" i="13" s="1"/>
  <c r="E1569" i="13" s="1"/>
  <c r="F1805" i="13"/>
  <c r="F253" i="13"/>
  <c r="F363" i="13"/>
  <c r="H363" i="13" s="1"/>
  <c r="E1206" i="13"/>
  <c r="E1205" i="13" s="1"/>
  <c r="E1204" i="13" s="1"/>
  <c r="E1203" i="13" s="1"/>
  <c r="H1582" i="13"/>
  <c r="E1612" i="13"/>
  <c r="E1611" i="13" s="1"/>
  <c r="E1610" i="13" s="1"/>
  <c r="H660" i="13"/>
  <c r="H1293" i="13"/>
  <c r="G1502" i="13"/>
  <c r="G1501" i="13" s="1"/>
  <c r="G1500" i="13" s="1"/>
  <c r="H1622" i="13"/>
  <c r="E1179" i="13"/>
  <c r="H38" i="13"/>
  <c r="F236" i="13"/>
  <c r="F235" i="13" s="1"/>
  <c r="G302" i="13"/>
  <c r="G301" i="13" s="1"/>
  <c r="H301" i="13" s="1"/>
  <c r="F332" i="13"/>
  <c r="F331" i="13" s="1"/>
  <c r="H356" i="13"/>
  <c r="E397" i="13"/>
  <c r="H401" i="13"/>
  <c r="F430" i="13"/>
  <c r="F429" i="13" s="1"/>
  <c r="H581" i="13"/>
  <c r="H796" i="13"/>
  <c r="F1039" i="13"/>
  <c r="F1038" i="13" s="1"/>
  <c r="H1049" i="13"/>
  <c r="H1140" i="13"/>
  <c r="H1445" i="13"/>
  <c r="H1686" i="13"/>
  <c r="H1769" i="13"/>
  <c r="G254" i="13"/>
  <c r="G253" i="13" s="1"/>
  <c r="H253" i="13" s="1"/>
  <c r="H297" i="13"/>
  <c r="G646" i="13"/>
  <c r="G645" i="13" s="1"/>
  <c r="F1001" i="13"/>
  <c r="F1000" i="13" s="1"/>
  <c r="F999" i="13" s="1"/>
  <c r="E1300" i="13"/>
  <c r="E1299" i="13" s="1"/>
  <c r="E1738" i="13"/>
  <c r="E1737" i="13" s="1"/>
  <c r="E1736" i="13" s="1"/>
  <c r="E1735" i="13" s="1"/>
  <c r="H1853" i="13"/>
  <c r="E1869" i="13"/>
  <c r="H1873" i="13"/>
  <c r="F1416" i="13"/>
  <c r="F1415" i="13" s="1"/>
  <c r="F1414" i="13" s="1"/>
  <c r="F139" i="13"/>
  <c r="H432" i="13"/>
  <c r="H435" i="13"/>
  <c r="G439" i="13"/>
  <c r="G438" i="13" s="1"/>
  <c r="H438" i="13" s="1"/>
  <c r="H503" i="13"/>
  <c r="F663" i="13"/>
  <c r="F662" i="13" s="1"/>
  <c r="H1185" i="13"/>
  <c r="H1214" i="13"/>
  <c r="H1397" i="13"/>
  <c r="H1562" i="13"/>
  <c r="G1707" i="13"/>
  <c r="H1707" i="13" s="1"/>
  <c r="H1718" i="13"/>
  <c r="H1844" i="13"/>
  <c r="H1923" i="13"/>
  <c r="F1834" i="13"/>
  <c r="E78" i="13"/>
  <c r="E77" i="13" s="1"/>
  <c r="H46" i="13"/>
  <c r="H175" i="13"/>
  <c r="H205" i="13"/>
  <c r="H214" i="13"/>
  <c r="G494" i="13"/>
  <c r="G493" i="13" s="1"/>
  <c r="E581" i="13"/>
  <c r="H617" i="13"/>
  <c r="H652" i="13"/>
  <c r="H926" i="13"/>
  <c r="H1180" i="13"/>
  <c r="H1239" i="13"/>
  <c r="H1259" i="13"/>
  <c r="F1627" i="13"/>
  <c r="F1626" i="13" s="1"/>
  <c r="F1625" i="13" s="1"/>
  <c r="H1633" i="13"/>
  <c r="E1678" i="13"/>
  <c r="E1677" i="13" s="1"/>
  <c r="E1676" i="13" s="1"/>
  <c r="E1675" i="13" s="1"/>
  <c r="E1802" i="13"/>
  <c r="E1801" i="13" s="1"/>
  <c r="H1869" i="13"/>
  <c r="G1879" i="13"/>
  <c r="G1878" i="13" s="1"/>
  <c r="H1905" i="13"/>
  <c r="F1931" i="13"/>
  <c r="F1930" i="13" s="1"/>
  <c r="F1929" i="13" s="1"/>
  <c r="E1932" i="13"/>
  <c r="E944" i="13"/>
  <c r="E1188" i="13"/>
  <c r="E1187" i="13" s="1"/>
  <c r="H100" i="13"/>
  <c r="H176" i="13"/>
  <c r="H238" i="13"/>
  <c r="H459" i="13"/>
  <c r="H531" i="13"/>
  <c r="H826" i="13"/>
  <c r="H918" i="13"/>
  <c r="H960" i="13"/>
  <c r="H1173" i="13"/>
  <c r="H1425" i="13"/>
  <c r="H1831" i="13"/>
  <c r="F1859" i="13"/>
  <c r="F1858" i="13" s="1"/>
  <c r="F1857" i="13" s="1"/>
  <c r="H1865" i="13"/>
  <c r="E1503" i="13"/>
  <c r="H1628" i="13"/>
  <c r="E82" i="13"/>
  <c r="G315" i="13"/>
  <c r="G314" i="13" s="1"/>
  <c r="E349" i="13"/>
  <c r="E348" i="13" s="1"/>
  <c r="E347" i="13" s="1"/>
  <c r="E346" i="13" s="1"/>
  <c r="H387" i="13"/>
  <c r="G664" i="13"/>
  <c r="H673" i="13"/>
  <c r="H1059" i="13"/>
  <c r="G1843" i="13"/>
  <c r="G1842" i="13" s="1"/>
  <c r="F1912" i="13"/>
  <c r="F1911" i="13" s="1"/>
  <c r="E1002" i="13"/>
  <c r="E1445" i="13"/>
  <c r="E1633" i="13"/>
  <c r="H1849" i="13"/>
  <c r="E1921" i="13"/>
  <c r="H9" i="13"/>
  <c r="E232" i="13"/>
  <c r="F479" i="13"/>
  <c r="F478" i="13" s="1"/>
  <c r="F477" i="13" s="1"/>
  <c r="E747" i="13"/>
  <c r="E746" i="13" s="1"/>
  <c r="E745" i="13" s="1"/>
  <c r="E744" i="13" s="1"/>
  <c r="H811" i="13"/>
  <c r="E918" i="13"/>
  <c r="E917" i="13" s="1"/>
  <c r="H997" i="13"/>
  <c r="E1172" i="13"/>
  <c r="F1232" i="13"/>
  <c r="F1231" i="13" s="1"/>
  <c r="G1786" i="13"/>
  <c r="H1786" i="13" s="1"/>
  <c r="F1842" i="13"/>
  <c r="E1512" i="13"/>
  <c r="H1708" i="13"/>
  <c r="E220" i="13"/>
  <c r="E219" i="13" s="1"/>
  <c r="E218" i="13" s="1"/>
  <c r="G430" i="13"/>
  <c r="E1156" i="13"/>
  <c r="E1155" i="13" s="1"/>
  <c r="E1150" i="13" s="1"/>
  <c r="H1142" i="13"/>
  <c r="H383" i="13"/>
  <c r="H449" i="13"/>
  <c r="E527" i="13"/>
  <c r="H734" i="13"/>
  <c r="H748" i="13"/>
  <c r="E768" i="13"/>
  <c r="E796" i="13"/>
  <c r="E795" i="13" s="1"/>
  <c r="E794" i="13" s="1"/>
  <c r="H880" i="13"/>
  <c r="H900" i="13"/>
  <c r="H1127" i="13"/>
  <c r="H1226" i="13"/>
  <c r="G1263" i="13"/>
  <c r="H1263" i="13" s="1"/>
  <c r="H1449" i="13"/>
  <c r="H1493" i="13"/>
  <c r="H1723" i="13"/>
  <c r="H1850" i="13"/>
  <c r="H1855" i="13"/>
  <c r="E459" i="13"/>
  <c r="E458" i="13" s="1"/>
  <c r="H783" i="13"/>
  <c r="F1163" i="13"/>
  <c r="E1773" i="13"/>
  <c r="F92" i="13"/>
  <c r="F91" i="13" s="1"/>
  <c r="F90" i="13" s="1"/>
  <c r="H324" i="13"/>
  <c r="H373" i="13"/>
  <c r="G396" i="13"/>
  <c r="G395" i="13" s="1"/>
  <c r="H425" i="13"/>
  <c r="H870" i="13"/>
  <c r="H1193" i="13"/>
  <c r="E1392" i="13"/>
  <c r="E1391" i="13" s="1"/>
  <c r="H1561" i="13"/>
  <c r="H1756" i="13"/>
  <c r="G348" i="13"/>
  <c r="G347" i="13" s="1"/>
  <c r="G346" i="13" s="1"/>
  <c r="H603" i="13"/>
  <c r="E734" i="13"/>
  <c r="E733" i="13" s="1"/>
  <c r="F1263" i="13"/>
  <c r="F1262" i="13" s="1"/>
  <c r="F1261" i="13" s="1"/>
  <c r="F1823" i="13"/>
  <c r="E1850" i="13"/>
  <c r="E1849" i="13" s="1"/>
  <c r="H1918" i="13"/>
  <c r="H110" i="13"/>
  <c r="G597" i="13"/>
  <c r="G596" i="13" s="1"/>
  <c r="H1002" i="13"/>
  <c r="H1206" i="13"/>
  <c r="H1548" i="13"/>
  <c r="H1590" i="13"/>
  <c r="H1752" i="13"/>
  <c r="F1794" i="13"/>
  <c r="E115" i="13"/>
  <c r="E114" i="13" s="1"/>
  <c r="E113" i="13" s="1"/>
  <c r="E112" i="13" s="1"/>
  <c r="F774" i="13"/>
  <c r="F773" i="13" s="1"/>
  <c r="H775" i="13"/>
  <c r="G45" i="13"/>
  <c r="G44" i="13" s="1"/>
  <c r="E86" i="13"/>
  <c r="E85" i="13" s="1"/>
  <c r="H134" i="13"/>
  <c r="E176" i="13"/>
  <c r="E175" i="13" s="1"/>
  <c r="H191" i="13"/>
  <c r="H193" i="13"/>
  <c r="E227" i="13"/>
  <c r="E226" i="13" s="1"/>
  <c r="H232" i="13"/>
  <c r="G237" i="13"/>
  <c r="H237" i="13" s="1"/>
  <c r="H311" i="13"/>
  <c r="H339" i="13"/>
  <c r="F348" i="13"/>
  <c r="F347" i="13" s="1"/>
  <c r="F346" i="13" s="1"/>
  <c r="H397" i="13"/>
  <c r="F410" i="13"/>
  <c r="F409" i="13" s="1"/>
  <c r="H470" i="13"/>
  <c r="H495" i="13"/>
  <c r="H631" i="13"/>
  <c r="H741" i="13"/>
  <c r="F1172" i="13"/>
  <c r="G92" i="13"/>
  <c r="G91" i="13" s="1"/>
  <c r="H91" i="13" s="1"/>
  <c r="H334" i="13"/>
  <c r="H365" i="13"/>
  <c r="F385" i="13"/>
  <c r="E425" i="13"/>
  <c r="E424" i="13" s="1"/>
  <c r="F439" i="13"/>
  <c r="F438" i="13" s="1"/>
  <c r="G479" i="13"/>
  <c r="H490" i="13"/>
  <c r="E575" i="13"/>
  <c r="E574" i="13" s="1"/>
  <c r="G1839" i="13"/>
  <c r="H1839" i="13" s="1"/>
  <c r="H1840" i="13"/>
  <c r="E199" i="13"/>
  <c r="E198" i="13" s="1"/>
  <c r="E197" i="13" s="1"/>
  <c r="E9" i="13"/>
  <c r="H180" i="13"/>
  <c r="E214" i="13"/>
  <c r="H255" i="13"/>
  <c r="H290" i="13"/>
  <c r="H359" i="13"/>
  <c r="G630" i="13"/>
  <c r="G629" i="13" s="1"/>
  <c r="G747" i="13"/>
  <c r="G801" i="13"/>
  <c r="G800" i="13" s="1"/>
  <c r="H800" i="13" s="1"/>
  <c r="H802" i="13"/>
  <c r="E870" i="13"/>
  <c r="G1030" i="13"/>
  <c r="G1029" i="13" s="1"/>
  <c r="E1341" i="13"/>
  <c r="G1953" i="13"/>
  <c r="H1953" i="13" s="1"/>
  <c r="H1954" i="13"/>
  <c r="E531" i="13"/>
  <c r="E100" i="13"/>
  <c r="E92" i="13" s="1"/>
  <c r="E91" i="13" s="1"/>
  <c r="E90" i="13" s="1"/>
  <c r="E209" i="13"/>
  <c r="E208" i="13" s="1"/>
  <c r="E324" i="13"/>
  <c r="H390" i="13"/>
  <c r="E435" i="13"/>
  <c r="E444" i="13"/>
  <c r="E439" i="13" s="1"/>
  <c r="H458" i="13"/>
  <c r="E470" i="13"/>
  <c r="E469" i="13" s="1"/>
  <c r="E468" i="13" s="1"/>
  <c r="E467" i="13" s="1"/>
  <c r="E503" i="13"/>
  <c r="F574" i="13"/>
  <c r="H574" i="13" s="1"/>
  <c r="H575" i="13"/>
  <c r="E598" i="13"/>
  <c r="H1337" i="13"/>
  <c r="G1336" i="13"/>
  <c r="G1335" i="13" s="1"/>
  <c r="H1335" i="13" s="1"/>
  <c r="G8" i="13"/>
  <c r="G7" i="13" s="1"/>
  <c r="E184" i="13"/>
  <c r="E401" i="13"/>
  <c r="H444" i="13"/>
  <c r="H613" i="13"/>
  <c r="F641" i="13"/>
  <c r="H642" i="13"/>
  <c r="E1010" i="13"/>
  <c r="G1931" i="13"/>
  <c r="H1936" i="13"/>
  <c r="H1815" i="13"/>
  <c r="H592" i="13"/>
  <c r="E592" i="13"/>
  <c r="E613" i="13"/>
  <c r="H647" i="13"/>
  <c r="H693" i="13"/>
  <c r="H754" i="13"/>
  <c r="H840" i="13"/>
  <c r="E896" i="13"/>
  <c r="H944" i="13"/>
  <c r="H1010" i="13"/>
  <c r="H1026" i="13"/>
  <c r="H1056" i="13"/>
  <c r="H1064" i="13"/>
  <c r="H1137" i="13"/>
  <c r="F1136" i="13"/>
  <c r="F1135" i="13" s="1"/>
  <c r="F1134" i="13" s="1"/>
  <c r="H1143" i="13"/>
  <c r="H1196" i="13"/>
  <c r="H1296" i="13"/>
  <c r="G1410" i="13"/>
  <c r="H1410" i="13" s="1"/>
  <c r="H1411" i="13"/>
  <c r="G1489" i="13"/>
  <c r="G1488" i="13" s="1"/>
  <c r="E1493" i="13"/>
  <c r="E1489" i="13" s="1"/>
  <c r="E1488" i="13" s="1"/>
  <c r="F1717" i="13"/>
  <c r="F1716" i="13" s="1"/>
  <c r="F1715" i="13" s="1"/>
  <c r="H1807" i="13"/>
  <c r="H1816" i="13"/>
  <c r="E1914" i="13"/>
  <c r="E1913" i="13" s="1"/>
  <c r="E1912" i="13" s="1"/>
  <c r="E1911" i="13" s="1"/>
  <c r="F799" i="13"/>
  <c r="F798" i="13" s="1"/>
  <c r="G1717" i="13"/>
  <c r="G1748" i="13"/>
  <c r="G1747" i="13" s="1"/>
  <c r="H1825" i="13"/>
  <c r="E1844" i="13"/>
  <c r="E1843" i="13" s="1"/>
  <c r="F1952" i="13"/>
  <c r="E617" i="13"/>
  <c r="H626" i="13"/>
  <c r="E693" i="13"/>
  <c r="H896" i="13"/>
  <c r="E1064" i="13"/>
  <c r="E1163" i="13"/>
  <c r="H1176" i="13"/>
  <c r="H1272" i="13"/>
  <c r="F1542" i="13"/>
  <c r="F1541" i="13" s="1"/>
  <c r="F1540" i="13" s="1"/>
  <c r="H1543" i="13"/>
  <c r="H1565" i="13"/>
  <c r="F1564" i="13"/>
  <c r="H1564" i="13" s="1"/>
  <c r="E1816" i="13"/>
  <c r="E1815" i="13" s="1"/>
  <c r="E1814" i="13" s="1"/>
  <c r="E1865" i="13"/>
  <c r="E1944" i="13"/>
  <c r="G1948" i="13"/>
  <c r="H1948" i="13" s="1"/>
  <c r="H1949" i="13"/>
  <c r="E603" i="13"/>
  <c r="E628" i="13"/>
  <c r="E665" i="13"/>
  <c r="H690" i="13"/>
  <c r="H794" i="13"/>
  <c r="E816" i="13"/>
  <c r="H1190" i="13"/>
  <c r="F1189" i="13"/>
  <c r="F1188" i="13" s="1"/>
  <c r="F1187" i="13" s="1"/>
  <c r="E1232" i="13"/>
  <c r="E1417" i="13"/>
  <c r="F1502" i="13"/>
  <c r="F1501" i="13" s="1"/>
  <c r="F1500" i="13" s="1"/>
  <c r="H1512" i="13"/>
  <c r="G1835" i="13"/>
  <c r="H1835" i="13" s="1"/>
  <c r="H1836" i="13"/>
  <c r="H1970" i="13"/>
  <c r="H1161" i="13"/>
  <c r="F1204" i="13"/>
  <c r="F1203" i="13" s="1"/>
  <c r="H1211" i="13"/>
  <c r="H1236" i="13"/>
  <c r="H1247" i="13"/>
  <c r="E1247" i="13"/>
  <c r="E1246" i="13" s="1"/>
  <c r="H1258" i="13"/>
  <c r="F1340" i="13"/>
  <c r="F1339" i="13" s="1"/>
  <c r="F1403" i="13"/>
  <c r="E1543" i="13"/>
  <c r="H1558" i="13"/>
  <c r="E1590" i="13"/>
  <c r="E1836" i="13"/>
  <c r="E1835" i="13" s="1"/>
  <c r="E1834" i="13" s="1"/>
  <c r="H1169" i="13"/>
  <c r="H1174" i="13"/>
  <c r="E1219" i="13"/>
  <c r="E1218" i="13" s="1"/>
  <c r="E1217" i="13" s="1"/>
  <c r="E1264" i="13"/>
  <c r="E1425" i="13"/>
  <c r="E1582" i="13"/>
  <c r="E1718" i="13"/>
  <c r="E1717" i="13" s="1"/>
  <c r="E1716" i="13" s="1"/>
  <c r="E1715" i="13" s="1"/>
  <c r="E1752" i="13"/>
  <c r="E1748" i="13" s="1"/>
  <c r="E1747" i="13" s="1"/>
  <c r="E1746" i="13" s="1"/>
  <c r="E1769" i="13"/>
  <c r="E1796" i="13"/>
  <c r="E1795" i="13" s="1"/>
  <c r="E1825" i="13"/>
  <c r="E1824" i="13" s="1"/>
  <c r="E1823" i="13" s="1"/>
  <c r="H1830" i="13"/>
  <c r="H1909" i="13"/>
  <c r="H1927" i="13"/>
  <c r="H1220" i="13"/>
  <c r="F1246" i="13"/>
  <c r="H1264" i="13"/>
  <c r="E1523" i="13"/>
  <c r="E1522" i="13" s="1"/>
  <c r="E1521" i="13" s="1"/>
  <c r="H1608" i="13"/>
  <c r="E1628" i="13"/>
  <c r="E1627" i="13" s="1"/>
  <c r="E1626" i="13" s="1"/>
  <c r="E1625" i="13" s="1"/>
  <c r="H1713" i="13"/>
  <c r="E1778" i="13"/>
  <c r="E1777" i="13" s="1"/>
  <c r="E1776" i="13" s="1"/>
  <c r="E1807" i="13"/>
  <c r="E1806" i="13" s="1"/>
  <c r="E1805" i="13" s="1"/>
  <c r="F1879" i="13"/>
  <c r="F1878" i="13" s="1"/>
  <c r="F1877" i="13" s="1"/>
  <c r="H1922" i="13"/>
  <c r="H1969" i="13"/>
  <c r="H78" i="13"/>
  <c r="F77" i="13"/>
  <c r="F76" i="13" s="1"/>
  <c r="H86" i="13"/>
  <c r="F85" i="13"/>
  <c r="H85" i="13" s="1"/>
  <c r="H115" i="13"/>
  <c r="F114" i="13"/>
  <c r="F113" i="13" s="1"/>
  <c r="F112" i="13" s="1"/>
  <c r="H209" i="13"/>
  <c r="G208" i="13"/>
  <c r="H208" i="13" s="1"/>
  <c r="H220" i="13"/>
  <c r="F219" i="13"/>
  <c r="F218" i="13" s="1"/>
  <c r="F217" i="13" s="1"/>
  <c r="H226" i="13"/>
  <c r="H250" i="13"/>
  <c r="G249" i="13"/>
  <c r="E316" i="13"/>
  <c r="H328" i="13"/>
  <c r="G327" i="13"/>
  <c r="H327" i="13" s="1"/>
  <c r="E365" i="13"/>
  <c r="E364" i="13" s="1"/>
  <c r="E363" i="13" s="1"/>
  <c r="H405" i="13"/>
  <c r="E17" i="13"/>
  <c r="E41" i="13"/>
  <c r="F1966" i="13"/>
  <c r="H82" i="13"/>
  <c r="E141" i="13"/>
  <c r="E140" i="13" s="1"/>
  <c r="E255" i="13"/>
  <c r="E254" i="13" s="1"/>
  <c r="E253" i="13" s="1"/>
  <c r="H307" i="13"/>
  <c r="F306" i="13"/>
  <c r="F305" i="13" s="1"/>
  <c r="H316" i="13"/>
  <c r="F315" i="13"/>
  <c r="F314" i="13" s="1"/>
  <c r="F313" i="13" s="1"/>
  <c r="E334" i="13"/>
  <c r="E333" i="13" s="1"/>
  <c r="E332" i="13" s="1"/>
  <c r="E331" i="13" s="1"/>
  <c r="E38" i="13"/>
  <c r="F1972" i="13"/>
  <c r="H42" i="13"/>
  <c r="F41" i="13"/>
  <c r="H41" i="13" s="1"/>
  <c r="E46" i="13"/>
  <c r="G76" i="13"/>
  <c r="G113" i="13"/>
  <c r="H186" i="13"/>
  <c r="H190" i="13"/>
  <c r="H199" i="13"/>
  <c r="G198" i="13"/>
  <c r="G218" i="13"/>
  <c r="E242" i="13"/>
  <c r="E236" i="13" s="1"/>
  <c r="E235" i="13" s="1"/>
  <c r="E276" i="13"/>
  <c r="E275" i="13" s="1"/>
  <c r="H298" i="13"/>
  <c r="H309" i="13"/>
  <c r="E377" i="13"/>
  <c r="E376" i="13" s="1"/>
  <c r="E413" i="13"/>
  <c r="E412" i="13" s="1"/>
  <c r="E411" i="13" s="1"/>
  <c r="F1964" i="13"/>
  <c r="F8" i="13"/>
  <c r="F7" i="13" s="1"/>
  <c r="G1965" i="13"/>
  <c r="H17" i="13"/>
  <c r="H44" i="13"/>
  <c r="H135" i="13"/>
  <c r="H141" i="13"/>
  <c r="G140" i="13"/>
  <c r="H242" i="13"/>
  <c r="H276" i="13"/>
  <c r="F275" i="13"/>
  <c r="H275" i="13" s="1"/>
  <c r="G305" i="13"/>
  <c r="H344" i="13"/>
  <c r="G343" i="13"/>
  <c r="H343" i="13" s="1"/>
  <c r="H412" i="13"/>
  <c r="G411" i="13"/>
  <c r="E483" i="13"/>
  <c r="E479" i="13" s="1"/>
  <c r="E478" i="13" s="1"/>
  <c r="E477" i="13" s="1"/>
  <c r="E495" i="13"/>
  <c r="F1965" i="13"/>
  <c r="G1968" i="13"/>
  <c r="H93" i="13"/>
  <c r="H136" i="13"/>
  <c r="H185" i="13"/>
  <c r="G1973" i="13"/>
  <c r="H227" i="13"/>
  <c r="H299" i="13"/>
  <c r="H302" i="13"/>
  <c r="H310" i="13"/>
  <c r="H333" i="13"/>
  <c r="H349" i="13"/>
  <c r="H364" i="13"/>
  <c r="F376" i="13"/>
  <c r="G386" i="13"/>
  <c r="H391" i="13"/>
  <c r="F396" i="13"/>
  <c r="F395" i="13" s="1"/>
  <c r="F394" i="13" s="1"/>
  <c r="F393" i="13" s="1"/>
  <c r="H406" i="13"/>
  <c r="H413" i="13"/>
  <c r="G424" i="13"/>
  <c r="H424" i="13" s="1"/>
  <c r="H431" i="13"/>
  <c r="G468" i="13"/>
  <c r="H469" i="13"/>
  <c r="F1967" i="13"/>
  <c r="E673" i="13"/>
  <c r="E587" i="13"/>
  <c r="E652" i="13"/>
  <c r="H664" i="13"/>
  <c r="G663" i="13"/>
  <c r="I1959" i="13"/>
  <c r="G1964" i="13"/>
  <c r="G1972" i="13"/>
  <c r="G1966" i="13"/>
  <c r="F494" i="13"/>
  <c r="F493" i="13" s="1"/>
  <c r="H527" i="13"/>
  <c r="E647" i="13"/>
  <c r="E761" i="13"/>
  <c r="F1968" i="13"/>
  <c r="F1973" i="13"/>
  <c r="H586" i="13"/>
  <c r="G585" i="13"/>
  <c r="H587" i="13"/>
  <c r="G1967" i="13"/>
  <c r="H598" i="13"/>
  <c r="G625" i="13"/>
  <c r="H625" i="13" s="1"/>
  <c r="F646" i="13"/>
  <c r="F645" i="13" s="1"/>
  <c r="F644" i="13" s="1"/>
  <c r="H665" i="13"/>
  <c r="G733" i="13"/>
  <c r="H733" i="13" s="1"/>
  <c r="G791" i="13"/>
  <c r="H792" i="13"/>
  <c r="E799" i="13"/>
  <c r="E798" i="13" s="1"/>
  <c r="G814" i="13"/>
  <c r="G844" i="13"/>
  <c r="H845" i="13"/>
  <c r="E859" i="13"/>
  <c r="E934" i="13"/>
  <c r="E1049" i="13"/>
  <c r="E1119" i="13"/>
  <c r="E1118" i="13" s="1"/>
  <c r="E1272" i="13"/>
  <c r="E1305" i="13"/>
  <c r="E1304" i="13" s="1"/>
  <c r="E1303" i="13" s="1"/>
  <c r="G1974" i="13"/>
  <c r="G769" i="13"/>
  <c r="G777" i="13"/>
  <c r="G785" i="13"/>
  <c r="G805" i="13"/>
  <c r="H805" i="13" s="1"/>
  <c r="H806" i="13"/>
  <c r="G851" i="13"/>
  <c r="H852" i="13"/>
  <c r="H859" i="13"/>
  <c r="F851" i="13"/>
  <c r="F850" i="13" s="1"/>
  <c r="F849" i="13" s="1"/>
  <c r="G1033" i="13"/>
  <c r="G1039" i="13"/>
  <c r="H1040" i="13"/>
  <c r="F1118" i="13"/>
  <c r="H1119" i="13"/>
  <c r="F1151" i="13"/>
  <c r="F1150" i="13" s="1"/>
  <c r="H1152" i="13"/>
  <c r="G1200" i="13"/>
  <c r="H1201" i="13"/>
  <c r="F1304" i="13"/>
  <c r="H1305" i="13"/>
  <c r="H635" i="13"/>
  <c r="H738" i="13"/>
  <c r="F764" i="13"/>
  <c r="F763" i="13" s="1"/>
  <c r="F762" i="13" s="1"/>
  <c r="F761" i="13" s="1"/>
  <c r="H765" i="13"/>
  <c r="G773" i="13"/>
  <c r="H782" i="13"/>
  <c r="G781" i="13"/>
  <c r="H781" i="13" s="1"/>
  <c r="F815" i="13"/>
  <c r="F814" i="13" s="1"/>
  <c r="F813" i="13" s="1"/>
  <c r="H816" i="13"/>
  <c r="F932" i="13"/>
  <c r="F931" i="13" s="1"/>
  <c r="G933" i="13"/>
  <c r="H934" i="13"/>
  <c r="E963" i="13"/>
  <c r="G1135" i="13"/>
  <c r="H1164" i="13"/>
  <c r="F1179" i="13"/>
  <c r="H1184" i="13"/>
  <c r="G1299" i="13"/>
  <c r="H1299" i="13" s="1"/>
  <c r="H1300" i="13"/>
  <c r="E1345" i="13"/>
  <c r="E1974" i="13"/>
  <c r="G763" i="13"/>
  <c r="F770" i="13"/>
  <c r="F769" i="13" s="1"/>
  <c r="H771" i="13"/>
  <c r="F778" i="13"/>
  <c r="F777" i="13" s="1"/>
  <c r="H779" i="13"/>
  <c r="F786" i="13"/>
  <c r="F785" i="13" s="1"/>
  <c r="H787" i="13"/>
  <c r="H795" i="13"/>
  <c r="E826" i="13"/>
  <c r="E815" i="13" s="1"/>
  <c r="E814" i="13" s="1"/>
  <c r="E813" i="13" s="1"/>
  <c r="E852" i="13"/>
  <c r="E880" i="13"/>
  <c r="H996" i="13"/>
  <c r="F1034" i="13"/>
  <c r="F1033" i="13" s="1"/>
  <c r="H1035" i="13"/>
  <c r="E1040" i="13"/>
  <c r="E1059" i="13"/>
  <c r="G1150" i="13"/>
  <c r="H1155" i="13"/>
  <c r="G1188" i="13"/>
  <c r="H1233" i="13"/>
  <c r="G1232" i="13"/>
  <c r="H1392" i="13"/>
  <c r="G1391" i="13"/>
  <c r="H1391" i="13" s="1"/>
  <c r="G1522" i="13"/>
  <c r="H1523" i="13"/>
  <c r="F1576" i="13"/>
  <c r="H1577" i="13"/>
  <c r="F1974" i="13"/>
  <c r="G809" i="13"/>
  <c r="G869" i="13"/>
  <c r="G917" i="13"/>
  <c r="H917" i="13" s="1"/>
  <c r="G1001" i="13"/>
  <c r="H1156" i="13"/>
  <c r="H1165" i="13"/>
  <c r="G1172" i="13"/>
  <c r="H1181" i="13"/>
  <c r="H1197" i="13"/>
  <c r="G1219" i="13"/>
  <c r="H1257" i="13"/>
  <c r="H1345" i="13"/>
  <c r="H1404" i="13"/>
  <c r="H1405" i="13"/>
  <c r="G1571" i="13"/>
  <c r="H1572" i="13"/>
  <c r="E792" i="13"/>
  <c r="E791" i="13" s="1"/>
  <c r="E790" i="13" s="1"/>
  <c r="E1143" i="13"/>
  <c r="E1142" i="13" s="1"/>
  <c r="E1242" i="13"/>
  <c r="E1231" i="13" s="1"/>
  <c r="E1449" i="13"/>
  <c r="F1489" i="13"/>
  <c r="F1488" i="13" s="1"/>
  <c r="H1490" i="13"/>
  <c r="E1135" i="13"/>
  <c r="H1177" i="13"/>
  <c r="H1205" i="13"/>
  <c r="H1215" i="13"/>
  <c r="E1405" i="13"/>
  <c r="E1404" i="13" s="1"/>
  <c r="E1403" i="13" s="1"/>
  <c r="G1416" i="13"/>
  <c r="H1417" i="13"/>
  <c r="H1618" i="13"/>
  <c r="F1612" i="13"/>
  <c r="F1611" i="13" s="1"/>
  <c r="F1610" i="13" s="1"/>
  <c r="F1782" i="13"/>
  <c r="H1782" i="13" s="1"/>
  <c r="H1783" i="13"/>
  <c r="G1858" i="13"/>
  <c r="H1519" i="13"/>
  <c r="G1542" i="13"/>
  <c r="G1581" i="13"/>
  <c r="G1627" i="13"/>
  <c r="H1678" i="13"/>
  <c r="G1677" i="13"/>
  <c r="E1728" i="13"/>
  <c r="E1727" i="13" s="1"/>
  <c r="E1726" i="13" s="1"/>
  <c r="E1725" i="13" s="1"/>
  <c r="F1737" i="13"/>
  <c r="F1736" i="13" s="1"/>
  <c r="F1735" i="13" s="1"/>
  <c r="H1738" i="13"/>
  <c r="G1791" i="13"/>
  <c r="H1791" i="13" s="1"/>
  <c r="H1792" i="13"/>
  <c r="E1686" i="13"/>
  <c r="E1682" i="13" s="1"/>
  <c r="E1681" i="13" s="1"/>
  <c r="F1727" i="13"/>
  <c r="F1726" i="13" s="1"/>
  <c r="F1725" i="13" s="1"/>
  <c r="H1728" i="13"/>
  <c r="H1743" i="13"/>
  <c r="G1737" i="13"/>
  <c r="F1748" i="13"/>
  <c r="F1747" i="13" s="1"/>
  <c r="F1746" i="13" s="1"/>
  <c r="H1749" i="13"/>
  <c r="H1806" i="13"/>
  <c r="H1821" i="13"/>
  <c r="G1820" i="13"/>
  <c r="H1926" i="13"/>
  <c r="G1921" i="13"/>
  <c r="H1503" i="13"/>
  <c r="E1548" i="13"/>
  <c r="G1612" i="13"/>
  <c r="H1613" i="13"/>
  <c r="E1708" i="13"/>
  <c r="E1707" i="13" s="1"/>
  <c r="E1706" i="13" s="1"/>
  <c r="E1705" i="13" s="1"/>
  <c r="H1733" i="13"/>
  <c r="G1727" i="13"/>
  <c r="H1766" i="13"/>
  <c r="G1765" i="13"/>
  <c r="G1913" i="13"/>
  <c r="H1914" i="13"/>
  <c r="H1760" i="13"/>
  <c r="G1759" i="13"/>
  <c r="H1759" i="13" s="1"/>
  <c r="G1777" i="13"/>
  <c r="H1778" i="13"/>
  <c r="H1796" i="13"/>
  <c r="G1795" i="13"/>
  <c r="H1802" i="13"/>
  <c r="G1801" i="13"/>
  <c r="H1801" i="13" s="1"/>
  <c r="G1811" i="13"/>
  <c r="H1811" i="13" s="1"/>
  <c r="H1812" i="13"/>
  <c r="F1814" i="13"/>
  <c r="G1683" i="13"/>
  <c r="H1684" i="13"/>
  <c r="F1682" i="13"/>
  <c r="F1681" i="13" s="1"/>
  <c r="E1936" i="13"/>
  <c r="E1860" i="13"/>
  <c r="H1880" i="13"/>
  <c r="H1888" i="13"/>
  <c r="H1824" i="13"/>
  <c r="G1823" i="13"/>
  <c r="H1854" i="13"/>
  <c r="H1860" i="13"/>
  <c r="H1874" i="13"/>
  <c r="E1880" i="13"/>
  <c r="E1888" i="13"/>
  <c r="H1908" i="13"/>
  <c r="G1956" i="13"/>
  <c r="H1956" i="13" s="1"/>
  <c r="H1957" i="13"/>
  <c r="E1842" i="13" l="1"/>
  <c r="H1163" i="13"/>
  <c r="H773" i="13"/>
  <c r="E1502" i="13"/>
  <c r="E1501" i="13" s="1"/>
  <c r="E1500" i="13" s="1"/>
  <c r="E1416" i="13"/>
  <c r="H92" i="13"/>
  <c r="E1001" i="13"/>
  <c r="E1000" i="13" s="1"/>
  <c r="E999" i="13" s="1"/>
  <c r="E1859" i="13"/>
  <c r="E1858" i="13" s="1"/>
  <c r="E1857" i="13" s="1"/>
  <c r="E1263" i="13"/>
  <c r="E1262" i="13" s="1"/>
  <c r="E1261" i="13" s="1"/>
  <c r="F628" i="13"/>
  <c r="F138" i="13"/>
  <c r="F1037" i="13"/>
  <c r="F808" i="13" s="1"/>
  <c r="E646" i="13"/>
  <c r="E645" i="13" s="1"/>
  <c r="E644" i="13" s="1"/>
  <c r="H747" i="13"/>
  <c r="H641" i="13"/>
  <c r="E315" i="13"/>
  <c r="E314" i="13" s="1"/>
  <c r="E313" i="13" s="1"/>
  <c r="G252" i="13"/>
  <c r="H332" i="13"/>
  <c r="H1030" i="13"/>
  <c r="E1340" i="13"/>
  <c r="E1339" i="13" s="1"/>
  <c r="F362" i="13"/>
  <c r="F361" i="13" s="1"/>
  <c r="G236" i="13"/>
  <c r="H236" i="13" s="1"/>
  <c r="H479" i="13"/>
  <c r="H1172" i="13"/>
  <c r="E933" i="13"/>
  <c r="H1151" i="13"/>
  <c r="E396" i="13"/>
  <c r="E395" i="13" s="1"/>
  <c r="E394" i="13" s="1"/>
  <c r="E393" i="13" s="1"/>
  <c r="H1502" i="13"/>
  <c r="H801" i="13"/>
  <c r="E494" i="13"/>
  <c r="E493" i="13" s="1"/>
  <c r="E492" i="13" s="1"/>
  <c r="H1203" i="13"/>
  <c r="F1920" i="13"/>
  <c r="G1262" i="13"/>
  <c r="H1262" i="13" s="1"/>
  <c r="H1136" i="13"/>
  <c r="H1843" i="13"/>
  <c r="F1402" i="13"/>
  <c r="H1118" i="13"/>
  <c r="G90" i="13"/>
  <c r="H90" i="13" s="1"/>
  <c r="H430" i="13"/>
  <c r="E869" i="13"/>
  <c r="E868" i="13" s="1"/>
  <c r="E867" i="13" s="1"/>
  <c r="H254" i="13"/>
  <c r="F1230" i="13"/>
  <c r="F1133" i="13" s="1"/>
  <c r="E1581" i="13"/>
  <c r="E1580" i="13" s="1"/>
  <c r="E1579" i="13" s="1"/>
  <c r="E1568" i="13" s="1"/>
  <c r="E196" i="13"/>
  <c r="H346" i="13"/>
  <c r="E217" i="13"/>
  <c r="E1973" i="13"/>
  <c r="G1706" i="13"/>
  <c r="G1705" i="13" s="1"/>
  <c r="H1705" i="13" s="1"/>
  <c r="H1859" i="13"/>
  <c r="E1764" i="13"/>
  <c r="E1763" i="13" s="1"/>
  <c r="E1931" i="13"/>
  <c r="E1930" i="13" s="1"/>
  <c r="E1929" i="13" s="1"/>
  <c r="E1920" i="13" s="1"/>
  <c r="F1776" i="13"/>
  <c r="F1762" i="13" s="1"/>
  <c r="H1823" i="13"/>
  <c r="H1340" i="13"/>
  <c r="H1204" i="13"/>
  <c r="H45" i="13"/>
  <c r="E1794" i="13"/>
  <c r="H77" i="13"/>
  <c r="F1876" i="13"/>
  <c r="F428" i="13"/>
  <c r="H596" i="13"/>
  <c r="E76" i="13"/>
  <c r="E75" i="13" s="1"/>
  <c r="G1785" i="13"/>
  <c r="H1785" i="13" s="1"/>
  <c r="G1334" i="13"/>
  <c r="H1334" i="13" s="1"/>
  <c r="E1039" i="13"/>
  <c r="E1038" i="13" s="1"/>
  <c r="E1037" i="13" s="1"/>
  <c r="H630" i="13"/>
  <c r="H1965" i="13"/>
  <c r="H347" i="13"/>
  <c r="H1717" i="13"/>
  <c r="H439" i="13"/>
  <c r="G429" i="13"/>
  <c r="H429" i="13" s="1"/>
  <c r="H1879" i="13"/>
  <c r="H597" i="13"/>
  <c r="G478" i="13"/>
  <c r="G477" i="13" s="1"/>
  <c r="H477" i="13" s="1"/>
  <c r="F252" i="13"/>
  <c r="F195" i="13" s="1"/>
  <c r="F1963" i="13"/>
  <c r="F1962" i="13" s="1"/>
  <c r="E438" i="13"/>
  <c r="H306" i="13"/>
  <c r="E1134" i="13"/>
  <c r="G1339" i="13"/>
  <c r="H1339" i="13" s="1"/>
  <c r="F492" i="13"/>
  <c r="E1967" i="13"/>
  <c r="H1336" i="13"/>
  <c r="H305" i="13"/>
  <c r="G595" i="13"/>
  <c r="H595" i="13" s="1"/>
  <c r="H1842" i="13"/>
  <c r="G746" i="13"/>
  <c r="H746" i="13" s="1"/>
  <c r="E1415" i="13"/>
  <c r="E1414" i="13" s="1"/>
  <c r="E1402" i="13" s="1"/>
  <c r="E664" i="13"/>
  <c r="E663" i="13" s="1"/>
  <c r="E662" i="13" s="1"/>
  <c r="E330" i="13"/>
  <c r="E789" i="13"/>
  <c r="E139" i="13"/>
  <c r="E138" i="13" s="1"/>
  <c r="E1624" i="13"/>
  <c r="F1499" i="13"/>
  <c r="G1403" i="13"/>
  <c r="H1403" i="13" s="1"/>
  <c r="H348" i="13"/>
  <c r="F330" i="13"/>
  <c r="G1834" i="13"/>
  <c r="H1834" i="13" s="1"/>
  <c r="G1716" i="13"/>
  <c r="G1715" i="13" s="1"/>
  <c r="H1715" i="13" s="1"/>
  <c r="F1981" i="13"/>
  <c r="F1986" i="13" s="1"/>
  <c r="H219" i="13"/>
  <c r="H1246" i="13"/>
  <c r="E586" i="13"/>
  <c r="E585" i="13" s="1"/>
  <c r="E584" i="13" s="1"/>
  <c r="E1542" i="13"/>
  <c r="E1541" i="13" s="1"/>
  <c r="E1540" i="13" s="1"/>
  <c r="E1499" i="13" s="1"/>
  <c r="H1748" i="13"/>
  <c r="E1230" i="13"/>
  <c r="E1133" i="13" s="1"/>
  <c r="H1189" i="13"/>
  <c r="H1034" i="13"/>
  <c r="F6" i="13"/>
  <c r="E252" i="13"/>
  <c r="E430" i="13"/>
  <c r="E429" i="13" s="1"/>
  <c r="F75" i="13"/>
  <c r="H1931" i="13"/>
  <c r="G1930" i="13"/>
  <c r="F1624" i="13"/>
  <c r="H1501" i="13"/>
  <c r="G1805" i="13"/>
  <c r="H1805" i="13" s="1"/>
  <c r="H1150" i="13"/>
  <c r="H774" i="13"/>
  <c r="H1966" i="13"/>
  <c r="H315" i="13"/>
  <c r="E410" i="13"/>
  <c r="E409" i="13" s="1"/>
  <c r="E597" i="13"/>
  <c r="E596" i="13" s="1"/>
  <c r="E595" i="13" s="1"/>
  <c r="H1921" i="13"/>
  <c r="H1500" i="13"/>
  <c r="H869" i="13"/>
  <c r="G868" i="13"/>
  <c r="G1521" i="13"/>
  <c r="H1522" i="13"/>
  <c r="G762" i="13"/>
  <c r="H763" i="13"/>
  <c r="G1199" i="13"/>
  <c r="H1199" i="13" s="1"/>
  <c r="H1200" i="13"/>
  <c r="H777" i="13"/>
  <c r="G813" i="13"/>
  <c r="H813" i="13" s="1"/>
  <c r="H814" i="13"/>
  <c r="G799" i="13"/>
  <c r="G1963" i="13"/>
  <c r="H1964" i="13"/>
  <c r="G492" i="13"/>
  <c r="H493" i="13"/>
  <c r="H411" i="13"/>
  <c r="G410" i="13"/>
  <c r="G139" i="13"/>
  <c r="H140" i="13"/>
  <c r="H376" i="13"/>
  <c r="E1965" i="13"/>
  <c r="E362" i="13"/>
  <c r="E361" i="13" s="1"/>
  <c r="G248" i="13"/>
  <c r="H249" i="13"/>
  <c r="E1966" i="13"/>
  <c r="E8" i="13"/>
  <c r="E7" i="13" s="1"/>
  <c r="E6" i="13" s="1"/>
  <c r="H1612" i="13"/>
  <c r="G1611" i="13"/>
  <c r="H1737" i="13"/>
  <c r="G1736" i="13"/>
  <c r="G1952" i="13"/>
  <c r="H1952" i="13" s="1"/>
  <c r="E1879" i="13"/>
  <c r="E1878" i="13" s="1"/>
  <c r="E1877" i="13" s="1"/>
  <c r="E1876" i="13" s="1"/>
  <c r="G1776" i="13"/>
  <c r="H1777" i="13"/>
  <c r="G1764" i="13"/>
  <c r="H1765" i="13"/>
  <c r="G1676" i="13"/>
  <c r="H1677" i="13"/>
  <c r="H1581" i="13"/>
  <c r="G1580" i="13"/>
  <c r="H1029" i="13"/>
  <c r="G1028" i="13"/>
  <c r="H1028" i="13" s="1"/>
  <c r="H809" i="13"/>
  <c r="H1576" i="13"/>
  <c r="F1575" i="13"/>
  <c r="H1489" i="13"/>
  <c r="G1134" i="13"/>
  <c r="H1135" i="13"/>
  <c r="H1179" i="13"/>
  <c r="H1033" i="13"/>
  <c r="G850" i="13"/>
  <c r="H851" i="13"/>
  <c r="H786" i="13"/>
  <c r="H770" i="13"/>
  <c r="H1967" i="13"/>
  <c r="G584" i="13"/>
  <c r="H584" i="13" s="1"/>
  <c r="H585" i="13"/>
  <c r="H646" i="13"/>
  <c r="G394" i="13"/>
  <c r="H395" i="13"/>
  <c r="H1973" i="13"/>
  <c r="G1981" i="13"/>
  <c r="G1986" i="13" s="1"/>
  <c r="H1968" i="13"/>
  <c r="G197" i="13"/>
  <c r="H198" i="13"/>
  <c r="G75" i="13"/>
  <c r="H76" i="13"/>
  <c r="G1877" i="13"/>
  <c r="H1878" i="13"/>
  <c r="G1726" i="13"/>
  <c r="H1727" i="13"/>
  <c r="H1683" i="13"/>
  <c r="G1682" i="13"/>
  <c r="G1794" i="13"/>
  <c r="H1794" i="13" s="1"/>
  <c r="H1795" i="13"/>
  <c r="H1820" i="13"/>
  <c r="G1814" i="13"/>
  <c r="H1814" i="13" s="1"/>
  <c r="G1857" i="13"/>
  <c r="H1857" i="13" s="1"/>
  <c r="H1858" i="13"/>
  <c r="G1570" i="13"/>
  <c r="H1571" i="13"/>
  <c r="H1488" i="13"/>
  <c r="G1187" i="13"/>
  <c r="H1187" i="13" s="1"/>
  <c r="H1188" i="13"/>
  <c r="F768" i="13"/>
  <c r="G932" i="13"/>
  <c r="H933" i="13"/>
  <c r="H785" i="13"/>
  <c r="G768" i="13"/>
  <c r="H769" i="13"/>
  <c r="G843" i="13"/>
  <c r="H844" i="13"/>
  <c r="G790" i="13"/>
  <c r="H791" i="13"/>
  <c r="G644" i="13"/>
  <c r="H644" i="13" s="1"/>
  <c r="H645" i="13"/>
  <c r="H663" i="13"/>
  <c r="G662" i="13"/>
  <c r="H662" i="13" s="1"/>
  <c r="G467" i="13"/>
  <c r="H468" i="13"/>
  <c r="G313" i="13"/>
  <c r="H313" i="13" s="1"/>
  <c r="H314" i="13"/>
  <c r="G217" i="13"/>
  <c r="H217" i="13" s="1"/>
  <c r="H218" i="13"/>
  <c r="G112" i="13"/>
  <c r="H112" i="13" s="1"/>
  <c r="H113" i="13"/>
  <c r="F1971" i="13"/>
  <c r="G6" i="13"/>
  <c r="H7" i="13"/>
  <c r="H1747" i="13"/>
  <c r="G1746" i="13"/>
  <c r="H1746" i="13" s="1"/>
  <c r="H1706" i="13"/>
  <c r="H1001" i="13"/>
  <c r="G1000" i="13"/>
  <c r="E851" i="13"/>
  <c r="E850" i="13" s="1"/>
  <c r="E849" i="13" s="1"/>
  <c r="H1304" i="13"/>
  <c r="F1303" i="13"/>
  <c r="G1912" i="13"/>
  <c r="H1913" i="13"/>
  <c r="H1627" i="13"/>
  <c r="G1626" i="13"/>
  <c r="H1542" i="13"/>
  <c r="G1541" i="13"/>
  <c r="H1416" i="13"/>
  <c r="G1415" i="13"/>
  <c r="H1219" i="13"/>
  <c r="G1218" i="13"/>
  <c r="G1231" i="13"/>
  <c r="H1232" i="13"/>
  <c r="H764" i="13"/>
  <c r="G1038" i="13"/>
  <c r="H1039" i="13"/>
  <c r="H778" i="13"/>
  <c r="H1974" i="13"/>
  <c r="E932" i="13"/>
  <c r="E931" i="13" s="1"/>
  <c r="H815" i="13"/>
  <c r="H629" i="13"/>
  <c r="G628" i="13"/>
  <c r="H1972" i="13"/>
  <c r="G1971" i="13"/>
  <c r="H494" i="13"/>
  <c r="G385" i="13"/>
  <c r="H386" i="13"/>
  <c r="E1964" i="13"/>
  <c r="E1963" i="13" s="1"/>
  <c r="H396" i="13"/>
  <c r="H114" i="13"/>
  <c r="E1968" i="13"/>
  <c r="E45" i="13"/>
  <c r="E44" i="13" s="1"/>
  <c r="E1972" i="13"/>
  <c r="E1971" i="13" s="1"/>
  <c r="G331" i="13"/>
  <c r="H8" i="13"/>
  <c r="F466" i="13" l="1"/>
  <c r="E1256" i="13"/>
  <c r="H362" i="13"/>
  <c r="H628" i="13"/>
  <c r="H478" i="13"/>
  <c r="G428" i="13"/>
  <c r="H1776" i="13"/>
  <c r="G1261" i="13"/>
  <c r="H1261" i="13" s="1"/>
  <c r="G235" i="13"/>
  <c r="H235" i="13" s="1"/>
  <c r="H428" i="13"/>
  <c r="E195" i="13"/>
  <c r="E1762" i="13"/>
  <c r="E428" i="13"/>
  <c r="F5" i="13"/>
  <c r="G745" i="13"/>
  <c r="G744" i="13" s="1"/>
  <c r="H744" i="13" s="1"/>
  <c r="H75" i="13"/>
  <c r="E466" i="13"/>
  <c r="H1971" i="13"/>
  <c r="H252" i="13"/>
  <c r="H492" i="13"/>
  <c r="H768" i="13"/>
  <c r="G1929" i="13"/>
  <c r="H1929" i="13" s="1"/>
  <c r="H1930" i="13"/>
  <c r="H1716" i="13"/>
  <c r="E1962" i="13"/>
  <c r="H1541" i="13"/>
  <c r="G1540" i="13"/>
  <c r="H1540" i="13" s="1"/>
  <c r="E808" i="13"/>
  <c r="H790" i="13"/>
  <c r="G789" i="13"/>
  <c r="H789" i="13" s="1"/>
  <c r="H850" i="13"/>
  <c r="G849" i="13"/>
  <c r="H1134" i="13"/>
  <c r="H1580" i="13"/>
  <c r="G1579" i="13"/>
  <c r="H1579" i="13" s="1"/>
  <c r="H1611" i="13"/>
  <c r="G1610" i="13"/>
  <c r="H1610" i="13" s="1"/>
  <c r="G409" i="13"/>
  <c r="H409" i="13" s="1"/>
  <c r="H410" i="13"/>
  <c r="G867" i="13"/>
  <c r="H867" i="13" s="1"/>
  <c r="H868" i="13"/>
  <c r="H1038" i="13"/>
  <c r="G1037" i="13"/>
  <c r="H1037" i="13" s="1"/>
  <c r="H1912" i="13"/>
  <c r="G1911" i="13"/>
  <c r="H1911" i="13" s="1"/>
  <c r="G999" i="13"/>
  <c r="H999" i="13" s="1"/>
  <c r="H1000" i="13"/>
  <c r="H932" i="13"/>
  <c r="G931" i="13"/>
  <c r="H931" i="13" s="1"/>
  <c r="H1877" i="13"/>
  <c r="G196" i="13"/>
  <c r="H197" i="13"/>
  <c r="G393" i="13"/>
  <c r="H393" i="13" s="1"/>
  <c r="H394" i="13"/>
  <c r="G1763" i="13"/>
  <c r="H1764" i="13"/>
  <c r="G247" i="13"/>
  <c r="H247" i="13" s="1"/>
  <c r="H248" i="13"/>
  <c r="G1962" i="13"/>
  <c r="H1962" i="13" s="1"/>
  <c r="H1963" i="13"/>
  <c r="H762" i="13"/>
  <c r="G761" i="13"/>
  <c r="H761" i="13" s="1"/>
  <c r="H331" i="13"/>
  <c r="G330" i="13"/>
  <c r="H330" i="13" s="1"/>
  <c r="H385" i="13"/>
  <c r="G361" i="13"/>
  <c r="H361" i="13" s="1"/>
  <c r="G1230" i="13"/>
  <c r="H1230" i="13" s="1"/>
  <c r="H1231" i="13"/>
  <c r="H1415" i="13"/>
  <c r="G1414" i="13"/>
  <c r="G1625" i="13"/>
  <c r="H1626" i="13"/>
  <c r="H1303" i="13"/>
  <c r="F1256" i="13"/>
  <c r="G5" i="13"/>
  <c r="H6" i="13"/>
  <c r="H467" i="13"/>
  <c r="G466" i="13"/>
  <c r="H466" i="13" s="1"/>
  <c r="H843" i="13"/>
  <c r="G842" i="13"/>
  <c r="H842" i="13" s="1"/>
  <c r="H1682" i="13"/>
  <c r="G1681" i="13"/>
  <c r="H1681" i="13" s="1"/>
  <c r="H1575" i="13"/>
  <c r="F1568" i="13"/>
  <c r="H1736" i="13"/>
  <c r="G1735" i="13"/>
  <c r="H1735" i="13" s="1"/>
  <c r="E5" i="13"/>
  <c r="G798" i="13"/>
  <c r="H798" i="13" s="1"/>
  <c r="H799" i="13"/>
  <c r="H1218" i="13"/>
  <c r="G1217" i="13"/>
  <c r="H1217" i="13" s="1"/>
  <c r="H1570" i="13"/>
  <c r="G1569" i="13"/>
  <c r="H1726" i="13"/>
  <c r="G1725" i="13"/>
  <c r="H1725" i="13" s="1"/>
  <c r="G1675" i="13"/>
  <c r="H1675" i="13" s="1"/>
  <c r="H1676" i="13"/>
  <c r="G138" i="13"/>
  <c r="H138" i="13" s="1"/>
  <c r="H139" i="13"/>
  <c r="H1521" i="13"/>
  <c r="G1256" i="13" l="1"/>
  <c r="H745" i="13"/>
  <c r="G1920" i="13"/>
  <c r="H1920" i="13" s="1"/>
  <c r="E1959" i="13"/>
  <c r="AW1963" i="13" s="1"/>
  <c r="G1876" i="13"/>
  <c r="H1876" i="13" s="1"/>
  <c r="G1499" i="13"/>
  <c r="H1499" i="13" s="1"/>
  <c r="H1256" i="13"/>
  <c r="F1959" i="13"/>
  <c r="F1976" i="13" s="1"/>
  <c r="F1977" i="13" s="1"/>
  <c r="H1414" i="13"/>
  <c r="G1402" i="13"/>
  <c r="H1402" i="13" s="1"/>
  <c r="H849" i="13"/>
  <c r="G808" i="13"/>
  <c r="H808" i="13" s="1"/>
  <c r="G1568" i="13"/>
  <c r="H1568" i="13" s="1"/>
  <c r="H1569" i="13"/>
  <c r="H5" i="13"/>
  <c r="G1624" i="13"/>
  <c r="H1624" i="13" s="1"/>
  <c r="H1625" i="13"/>
  <c r="H1763" i="13"/>
  <c r="G1762" i="13"/>
  <c r="H1762" i="13" s="1"/>
  <c r="H196" i="13"/>
  <c r="G195" i="13"/>
  <c r="H195" i="13" s="1"/>
  <c r="G1133" i="13"/>
  <c r="H1133" i="13" s="1"/>
  <c r="E1976" i="13" l="1"/>
  <c r="E1977" i="13" s="1"/>
  <c r="G1959" i="13"/>
  <c r="H1959" i="13" l="1"/>
  <c r="G1976" i="13"/>
  <c r="G1977" i="13" s="1"/>
  <c r="G265" i="12" l="1"/>
  <c r="I126" i="12"/>
  <c r="H126" i="12" s="1"/>
  <c r="G126" i="12" s="1"/>
  <c r="O126" i="12" s="1"/>
  <c r="N125" i="12"/>
  <c r="N119" i="12" s="1"/>
  <c r="M125" i="12"/>
  <c r="M119" i="12" s="1"/>
  <c r="L125" i="12"/>
  <c r="L119" i="12" s="1"/>
  <c r="K125" i="12"/>
  <c r="I125" i="12" s="1"/>
  <c r="F125" i="12"/>
  <c r="E125" i="12"/>
  <c r="I124" i="12"/>
  <c r="H124" i="12" s="1"/>
  <c r="G124" i="12" s="1"/>
  <c r="O124" i="12" s="1"/>
  <c r="I123" i="12"/>
  <c r="H123" i="12" s="1"/>
  <c r="G123" i="12" s="1"/>
  <c r="O123" i="12" s="1"/>
  <c r="I122" i="12"/>
  <c r="H122" i="12" s="1"/>
  <c r="G122" i="12" s="1"/>
  <c r="O122" i="12" s="1"/>
  <c r="I121" i="12"/>
  <c r="H121" i="12" s="1"/>
  <c r="G121" i="12" s="1"/>
  <c r="O121" i="12" s="1"/>
  <c r="K120" i="12"/>
  <c r="J120" i="12"/>
  <c r="F120" i="12"/>
  <c r="E120" i="12"/>
  <c r="I118" i="12"/>
  <c r="H118" i="12" s="1"/>
  <c r="G118" i="12" s="1"/>
  <c r="O118" i="12" s="1"/>
  <c r="I117" i="12"/>
  <c r="H117" i="12" s="1"/>
  <c r="G117" i="12" s="1"/>
  <c r="O117" i="12" s="1"/>
  <c r="G116" i="12"/>
  <c r="I115" i="12"/>
  <c r="H115" i="12" s="1"/>
  <c r="G115" i="12" s="1"/>
  <c r="O115" i="12" s="1"/>
  <c r="I114" i="12"/>
  <c r="H114" i="12" s="1"/>
  <c r="G114" i="12" s="1"/>
  <c r="O114" i="12" s="1"/>
  <c r="I113" i="12"/>
  <c r="H113" i="12" s="1"/>
  <c r="G113" i="12" s="1"/>
  <c r="O113" i="12" s="1"/>
  <c r="I112" i="12"/>
  <c r="H112" i="12" s="1"/>
  <c r="G112" i="12" s="1"/>
  <c r="O112" i="12" s="1"/>
  <c r="I111" i="12"/>
  <c r="H111" i="12" s="1"/>
  <c r="G111" i="12" s="1"/>
  <c r="O111" i="12" s="1"/>
  <c r="I110" i="12"/>
  <c r="H110" i="12" s="1"/>
  <c r="G110" i="12" s="1"/>
  <c r="O110" i="12" s="1"/>
  <c r="I109" i="12"/>
  <c r="H109" i="12" s="1"/>
  <c r="G109" i="12" s="1"/>
  <c r="O109" i="12" s="1"/>
  <c r="I108" i="12"/>
  <c r="H108" i="12" s="1"/>
  <c r="G108" i="12" s="1"/>
  <c r="O108" i="12" s="1"/>
  <c r="I107" i="12"/>
  <c r="H107" i="12" s="1"/>
  <c r="G107" i="12" s="1"/>
  <c r="O107" i="12" s="1"/>
  <c r="I106" i="12"/>
  <c r="H106" i="12" s="1"/>
  <c r="G106" i="12" s="1"/>
  <c r="O106" i="12" s="1"/>
  <c r="I105" i="12"/>
  <c r="H105" i="12" s="1"/>
  <c r="G105" i="12" s="1"/>
  <c r="O105" i="12" s="1"/>
  <c r="I104" i="12"/>
  <c r="H104" i="12" s="1"/>
  <c r="G104" i="12" s="1"/>
  <c r="O104" i="12" s="1"/>
  <c r="I103" i="12"/>
  <c r="H103" i="12" s="1"/>
  <c r="G103" i="12" s="1"/>
  <c r="O103" i="12" s="1"/>
  <c r="I102" i="12"/>
  <c r="H102" i="12" s="1"/>
  <c r="G102" i="12" s="1"/>
  <c r="O102" i="12" s="1"/>
  <c r="I101" i="12"/>
  <c r="H101" i="12" s="1"/>
  <c r="G101" i="12" s="1"/>
  <c r="O101" i="12" s="1"/>
  <c r="I100" i="12"/>
  <c r="H100" i="12" s="1"/>
  <c r="G100" i="12" s="1"/>
  <c r="O100" i="12" s="1"/>
  <c r="I99" i="12"/>
  <c r="H99" i="12" s="1"/>
  <c r="G99" i="12" s="1"/>
  <c r="O99" i="12" s="1"/>
  <c r="I98" i="12"/>
  <c r="H98" i="12" s="1"/>
  <c r="G98" i="12" s="1"/>
  <c r="O98" i="12" s="1"/>
  <c r="I97" i="12"/>
  <c r="H97" i="12"/>
  <c r="G97" i="12" s="1"/>
  <c r="O97" i="12" s="1"/>
  <c r="H96" i="12"/>
  <c r="G96" i="12" s="1"/>
  <c r="O96" i="12" s="1"/>
  <c r="M95" i="12"/>
  <c r="M94" i="12" s="1"/>
  <c r="K95" i="12"/>
  <c r="J95" i="12"/>
  <c r="J94" i="12" s="1"/>
  <c r="F95" i="12"/>
  <c r="F94" i="12" s="1"/>
  <c r="E95" i="12"/>
  <c r="E94" i="12" s="1"/>
  <c r="I93" i="12"/>
  <c r="I91" i="12" s="1"/>
  <c r="I90" i="12" s="1"/>
  <c r="M91" i="12"/>
  <c r="M90" i="12" s="1"/>
  <c r="L91" i="12"/>
  <c r="L90" i="12" s="1"/>
  <c r="K91" i="12"/>
  <c r="K90" i="12" s="1"/>
  <c r="J91" i="12"/>
  <c r="J90" i="12" s="1"/>
  <c r="F91" i="12"/>
  <c r="F90" i="12" s="1"/>
  <c r="E91" i="12"/>
  <c r="E90" i="12" s="1"/>
  <c r="I89" i="12"/>
  <c r="H89" i="12" s="1"/>
  <c r="G89" i="12" s="1"/>
  <c r="O89" i="12" s="1"/>
  <c r="I88" i="12"/>
  <c r="H88" i="12" s="1"/>
  <c r="G88" i="12" s="1"/>
  <c r="O88" i="12" s="1"/>
  <c r="K87" i="12"/>
  <c r="J87" i="12"/>
  <c r="F87" i="12"/>
  <c r="E87" i="12"/>
  <c r="I86" i="12"/>
  <c r="H86" i="12" s="1"/>
  <c r="G86" i="12" s="1"/>
  <c r="O86" i="12" s="1"/>
  <c r="I85" i="12"/>
  <c r="H85" i="12" s="1"/>
  <c r="G85" i="12" s="1"/>
  <c r="O85" i="12" s="1"/>
  <c r="I84" i="12"/>
  <c r="H84" i="12" s="1"/>
  <c r="G84" i="12" s="1"/>
  <c r="O84" i="12" s="1"/>
  <c r="I83" i="12"/>
  <c r="H83" i="12"/>
  <c r="G83" i="12" s="1"/>
  <c r="O83" i="12" s="1"/>
  <c r="I82" i="12"/>
  <c r="H82" i="12" s="1"/>
  <c r="G82" i="12" s="1"/>
  <c r="O82" i="12" s="1"/>
  <c r="N81" i="12"/>
  <c r="N80" i="12" s="1"/>
  <c r="L81" i="12"/>
  <c r="L80" i="12" s="1"/>
  <c r="K81" i="12"/>
  <c r="J81" i="12"/>
  <c r="F81" i="12"/>
  <c r="E81" i="12"/>
  <c r="M80" i="12"/>
  <c r="I79" i="12"/>
  <c r="H79" i="12" s="1"/>
  <c r="G79" i="12" s="1"/>
  <c r="O79" i="12" s="1"/>
  <c r="K78" i="12"/>
  <c r="F78" i="12"/>
  <c r="F77" i="12" s="1"/>
  <c r="E78" i="12"/>
  <c r="E77" i="12" s="1"/>
  <c r="E74" i="12" s="1"/>
  <c r="E73" i="12" s="1"/>
  <c r="I76" i="12"/>
  <c r="H76" i="12" s="1"/>
  <c r="G76" i="12" s="1"/>
  <c r="O76" i="12" s="1"/>
  <c r="I75" i="12"/>
  <c r="H75" i="12" s="1"/>
  <c r="G75" i="12" s="1"/>
  <c r="O75" i="12" s="1"/>
  <c r="K74" i="12"/>
  <c r="J74" i="12"/>
  <c r="J73" i="12" s="1"/>
  <c r="F74" i="12"/>
  <c r="F73" i="12" s="1"/>
  <c r="N73" i="12"/>
  <c r="M73" i="12"/>
  <c r="I72" i="12"/>
  <c r="H72" i="12" s="1"/>
  <c r="G72" i="12" s="1"/>
  <c r="O72" i="12" s="1"/>
  <c r="I71" i="12"/>
  <c r="H71" i="12" s="1"/>
  <c r="G71" i="12" s="1"/>
  <c r="O71" i="12" s="1"/>
  <c r="I70" i="12"/>
  <c r="H70" i="12" s="1"/>
  <c r="G70" i="12" s="1"/>
  <c r="O70" i="12" s="1"/>
  <c r="I69" i="12"/>
  <c r="H69" i="12" s="1"/>
  <c r="G69" i="12" s="1"/>
  <c r="O69" i="12" s="1"/>
  <c r="I68" i="12"/>
  <c r="H68" i="12" s="1"/>
  <c r="G68" i="12" s="1"/>
  <c r="O68" i="12" s="1"/>
  <c r="I67" i="12"/>
  <c r="H67" i="12" s="1"/>
  <c r="G67" i="12" s="1"/>
  <c r="O67" i="12" s="1"/>
  <c r="I66" i="12"/>
  <c r="H66" i="12" s="1"/>
  <c r="G66" i="12" s="1"/>
  <c r="O66" i="12" s="1"/>
  <c r="H65" i="12"/>
  <c r="G65" i="12" s="1"/>
  <c r="O65" i="12" s="1"/>
  <c r="N64" i="12"/>
  <c r="M64" i="12"/>
  <c r="M63" i="12" s="1"/>
  <c r="L64" i="12"/>
  <c r="K64" i="12"/>
  <c r="K63" i="12" s="1"/>
  <c r="J64" i="12"/>
  <c r="F64" i="12"/>
  <c r="F63" i="12" s="1"/>
  <c r="E64" i="12"/>
  <c r="E63" i="12" s="1"/>
  <c r="I62" i="12"/>
  <c r="H62" i="12" s="1"/>
  <c r="G62" i="12" s="1"/>
  <c r="O62" i="12" s="1"/>
  <c r="I59" i="12"/>
  <c r="H59" i="12" s="1"/>
  <c r="G59" i="12" s="1"/>
  <c r="O59" i="12" s="1"/>
  <c r="I58" i="12"/>
  <c r="H58" i="12" s="1"/>
  <c r="G58" i="12" s="1"/>
  <c r="O58" i="12" s="1"/>
  <c r="I57" i="12"/>
  <c r="H57" i="12" s="1"/>
  <c r="G57" i="12" s="1"/>
  <c r="O57" i="12" s="1"/>
  <c r="I55" i="12"/>
  <c r="H55" i="12" s="1"/>
  <c r="G55" i="12" s="1"/>
  <c r="O55" i="12" s="1"/>
  <c r="I54" i="12"/>
  <c r="H54" i="12" s="1"/>
  <c r="G54" i="12" s="1"/>
  <c r="O54" i="12" s="1"/>
  <c r="I53" i="12"/>
  <c r="H53" i="12" s="1"/>
  <c r="G53" i="12" s="1"/>
  <c r="O53" i="12" s="1"/>
  <c r="H52" i="12"/>
  <c r="G52" i="12" s="1"/>
  <c r="O52" i="12" s="1"/>
  <c r="N51" i="12"/>
  <c r="N39" i="12" s="1"/>
  <c r="M51" i="12"/>
  <c r="M39" i="12" s="1"/>
  <c r="K51" i="12"/>
  <c r="J51" i="12"/>
  <c r="F51" i="12"/>
  <c r="E51" i="12"/>
  <c r="I50" i="12"/>
  <c r="H50" i="12" s="1"/>
  <c r="G50" i="12" s="1"/>
  <c r="O50" i="12" s="1"/>
  <c r="I49" i="12"/>
  <c r="H49" i="12" s="1"/>
  <c r="G49" i="12" s="1"/>
  <c r="O49" i="12" s="1"/>
  <c r="I48" i="12"/>
  <c r="H48" i="12" s="1"/>
  <c r="G48" i="12" s="1"/>
  <c r="O48" i="12" s="1"/>
  <c r="I47" i="12"/>
  <c r="H47" i="12" s="1"/>
  <c r="G47" i="12" s="1"/>
  <c r="O47" i="12" s="1"/>
  <c r="I46" i="12"/>
  <c r="H46" i="12" s="1"/>
  <c r="G46" i="12" s="1"/>
  <c r="O46" i="12" s="1"/>
  <c r="K45" i="12"/>
  <c r="J45" i="12"/>
  <c r="F45" i="12"/>
  <c r="E45" i="12"/>
  <c r="I43" i="12"/>
  <c r="H43" i="12" s="1"/>
  <c r="G43" i="12" s="1"/>
  <c r="O43" i="12" s="1"/>
  <c r="I42" i="12"/>
  <c r="H42" i="12" s="1"/>
  <c r="G42" i="12" s="1"/>
  <c r="O42" i="12" s="1"/>
  <c r="I41" i="12"/>
  <c r="H41" i="12" s="1"/>
  <c r="G41" i="12" s="1"/>
  <c r="O41" i="12" s="1"/>
  <c r="K40" i="12"/>
  <c r="I40" i="12" s="1"/>
  <c r="J40" i="12"/>
  <c r="F40" i="12"/>
  <c r="E40" i="12"/>
  <c r="I38" i="12"/>
  <c r="H38" i="12" s="1"/>
  <c r="G38" i="12" s="1"/>
  <c r="O38" i="12" s="1"/>
  <c r="I37" i="12"/>
  <c r="H37" i="12" s="1"/>
  <c r="G37" i="12" s="1"/>
  <c r="O37" i="12" s="1"/>
  <c r="I36" i="12"/>
  <c r="H36" i="12" s="1"/>
  <c r="G36" i="12" s="1"/>
  <c r="O36" i="12" s="1"/>
  <c r="I35" i="12"/>
  <c r="H35" i="12" s="1"/>
  <c r="G35" i="12" s="1"/>
  <c r="O35" i="12" s="1"/>
  <c r="K34" i="12"/>
  <c r="K33" i="12" s="1"/>
  <c r="J34" i="12"/>
  <c r="J33" i="12" s="1"/>
  <c r="F34" i="12"/>
  <c r="F33" i="12" s="1"/>
  <c r="E34" i="12"/>
  <c r="E33" i="12" s="1"/>
  <c r="N33" i="12"/>
  <c r="I31" i="12"/>
  <c r="H31" i="12" s="1"/>
  <c r="G31" i="12" s="1"/>
  <c r="O31" i="12" s="1"/>
  <c r="I30" i="12"/>
  <c r="H30" i="12" s="1"/>
  <c r="G30" i="12" s="1"/>
  <c r="O30" i="12" s="1"/>
  <c r="I29" i="12"/>
  <c r="H29" i="12" s="1"/>
  <c r="G29" i="12" s="1"/>
  <c r="O29" i="12" s="1"/>
  <c r="K28" i="12"/>
  <c r="K27" i="12" s="1"/>
  <c r="J28" i="12"/>
  <c r="J27" i="12" s="1"/>
  <c r="F28" i="12"/>
  <c r="F27" i="12" s="1"/>
  <c r="E28" i="12"/>
  <c r="E27" i="12" s="1"/>
  <c r="I25" i="12"/>
  <c r="H25" i="12" s="1"/>
  <c r="G25" i="12" s="1"/>
  <c r="O25" i="12" s="1"/>
  <c r="I24" i="12"/>
  <c r="H24" i="12" s="1"/>
  <c r="G24" i="12" s="1"/>
  <c r="O24" i="12" s="1"/>
  <c r="I23" i="12"/>
  <c r="H23" i="12" s="1"/>
  <c r="G23" i="12" s="1"/>
  <c r="O23" i="12" s="1"/>
  <c r="I22" i="12"/>
  <c r="H22" i="12" s="1"/>
  <c r="G22" i="12" s="1"/>
  <c r="O22" i="12" s="1"/>
  <c r="K21" i="12"/>
  <c r="K15" i="12" s="1"/>
  <c r="J21" i="12"/>
  <c r="F21" i="12"/>
  <c r="E21" i="12"/>
  <c r="H20" i="12"/>
  <c r="G20" i="12" s="1"/>
  <c r="O20" i="12" s="1"/>
  <c r="H19" i="12"/>
  <c r="G19" i="12" s="1"/>
  <c r="O19" i="12" s="1"/>
  <c r="H18" i="12"/>
  <c r="G18" i="12" s="1"/>
  <c r="O18" i="12" s="1"/>
  <c r="H17" i="12"/>
  <c r="G17" i="12" s="1"/>
  <c r="O17" i="12" s="1"/>
  <c r="L16" i="12"/>
  <c r="L15" i="12" s="1"/>
  <c r="F16" i="12"/>
  <c r="E16" i="12"/>
  <c r="I14" i="12"/>
  <c r="H14" i="12" s="1"/>
  <c r="G14" i="12" s="1"/>
  <c r="I13" i="12"/>
  <c r="H13" i="12" s="1"/>
  <c r="G13" i="12" s="1"/>
  <c r="O13" i="12" s="1"/>
  <c r="I12" i="12"/>
  <c r="H12" i="12" s="1"/>
  <c r="G12" i="12" s="1"/>
  <c r="O12" i="12" s="1"/>
  <c r="I11" i="12"/>
  <c r="H11" i="12" s="1"/>
  <c r="G11" i="12" s="1"/>
  <c r="O11" i="12" s="1"/>
  <c r="I10" i="12"/>
  <c r="H10" i="12" s="1"/>
  <c r="G10" i="12" s="1"/>
  <c r="O10" i="12" s="1"/>
  <c r="I9" i="12"/>
  <c r="H9" i="12" s="1"/>
  <c r="G9" i="12" s="1"/>
  <c r="O9" i="12" s="1"/>
  <c r="N8" i="12"/>
  <c r="N7" i="12" s="1"/>
  <c r="M8" i="12"/>
  <c r="M7" i="12" s="1"/>
  <c r="L8" i="12"/>
  <c r="K8" i="12"/>
  <c r="K7" i="12" s="1"/>
  <c r="J8" i="12"/>
  <c r="J7" i="12" s="1"/>
  <c r="F8" i="12"/>
  <c r="E8" i="12"/>
  <c r="F7" i="12"/>
  <c r="E7" i="12"/>
  <c r="D170" i="11"/>
  <c r="H53" i="11"/>
  <c r="G52" i="11"/>
  <c r="F52" i="11"/>
  <c r="E52" i="11"/>
  <c r="H51" i="11"/>
  <c r="G50" i="11"/>
  <c r="F50" i="11"/>
  <c r="E50" i="11"/>
  <c r="H48" i="11"/>
  <c r="G47" i="11"/>
  <c r="F47" i="11"/>
  <c r="F46" i="11" s="1"/>
  <c r="E47" i="11"/>
  <c r="E46" i="11" s="1"/>
  <c r="H45" i="11"/>
  <c r="G44" i="11"/>
  <c r="G43" i="11" s="1"/>
  <c r="F44" i="11"/>
  <c r="F43" i="11" s="1"/>
  <c r="E44" i="11"/>
  <c r="E43" i="11" s="1"/>
  <c r="H42" i="11"/>
  <c r="G41" i="11"/>
  <c r="F41" i="11"/>
  <c r="E41" i="11"/>
  <c r="H40" i="11"/>
  <c r="G39" i="11"/>
  <c r="F39" i="11"/>
  <c r="E39" i="11"/>
  <c r="H37" i="11"/>
  <c r="G36" i="11"/>
  <c r="G35" i="11" s="1"/>
  <c r="F36" i="11"/>
  <c r="F35" i="11" s="1"/>
  <c r="E36" i="11"/>
  <c r="E35" i="11" s="1"/>
  <c r="H34" i="11"/>
  <c r="G33" i="11"/>
  <c r="F33" i="11"/>
  <c r="E33" i="11"/>
  <c r="G32" i="11"/>
  <c r="H31" i="11"/>
  <c r="G30" i="11"/>
  <c r="F30" i="11"/>
  <c r="F29" i="11" s="1"/>
  <c r="E30" i="11"/>
  <c r="H28" i="11"/>
  <c r="G27" i="11"/>
  <c r="F27" i="11"/>
  <c r="E27" i="11"/>
  <c r="H26" i="11"/>
  <c r="G25" i="11"/>
  <c r="F25" i="11"/>
  <c r="E25" i="11"/>
  <c r="H24" i="11"/>
  <c r="G23" i="11"/>
  <c r="F23" i="11"/>
  <c r="E23" i="11"/>
  <c r="H21" i="11"/>
  <c r="G20" i="11"/>
  <c r="F20" i="11"/>
  <c r="F19" i="11" s="1"/>
  <c r="E20" i="11"/>
  <c r="E19" i="11" s="1"/>
  <c r="H18" i="11"/>
  <c r="G17" i="11"/>
  <c r="G16" i="11" s="1"/>
  <c r="F17" i="11"/>
  <c r="F16" i="11" s="1"/>
  <c r="E17" i="11"/>
  <c r="E16" i="11" s="1"/>
  <c r="H15" i="11"/>
  <c r="G14" i="11"/>
  <c r="F14" i="11"/>
  <c r="E14" i="11"/>
  <c r="H13" i="11"/>
  <c r="G12" i="11"/>
  <c r="F12" i="11"/>
  <c r="E12" i="11"/>
  <c r="H10" i="11"/>
  <c r="G9" i="11"/>
  <c r="F9" i="11"/>
  <c r="E9" i="11"/>
  <c r="H8" i="11"/>
  <c r="H7" i="11"/>
  <c r="G6" i="11"/>
  <c r="F6" i="11"/>
  <c r="E6" i="11"/>
  <c r="E5" i="11" s="1"/>
  <c r="F80" i="12" l="1"/>
  <c r="H30" i="11"/>
  <c r="K80" i="12"/>
  <c r="I51" i="12"/>
  <c r="I120" i="12"/>
  <c r="H120" i="12" s="1"/>
  <c r="G120" i="12" s="1"/>
  <c r="O120" i="12" s="1"/>
  <c r="I74" i="12"/>
  <c r="H16" i="11"/>
  <c r="G29" i="11"/>
  <c r="H29" i="11" s="1"/>
  <c r="I8" i="12"/>
  <c r="H8" i="12" s="1"/>
  <c r="H7" i="12" s="1"/>
  <c r="H25" i="11"/>
  <c r="E11" i="11"/>
  <c r="G49" i="11"/>
  <c r="G5" i="11"/>
  <c r="F39" i="12"/>
  <c r="E15" i="12"/>
  <c r="H93" i="12"/>
  <c r="H91" i="12" s="1"/>
  <c r="H90" i="12" s="1"/>
  <c r="E119" i="12"/>
  <c r="K39" i="12"/>
  <c r="H125" i="12"/>
  <c r="G125" i="12" s="1"/>
  <c r="G119" i="12" s="1"/>
  <c r="F5" i="11"/>
  <c r="F15" i="12"/>
  <c r="E39" i="12"/>
  <c r="I81" i="12"/>
  <c r="H81" i="12" s="1"/>
  <c r="I87" i="12"/>
  <c r="H87" i="12" s="1"/>
  <c r="G87" i="12" s="1"/>
  <c r="O87" i="12" s="1"/>
  <c r="K73" i="12"/>
  <c r="H16" i="12"/>
  <c r="G16" i="12" s="1"/>
  <c r="I34" i="12"/>
  <c r="I45" i="12"/>
  <c r="H45" i="12" s="1"/>
  <c r="G45" i="12" s="1"/>
  <c r="O45" i="12" s="1"/>
  <c r="E29" i="11"/>
  <c r="H9" i="11"/>
  <c r="L127" i="12"/>
  <c r="I64" i="12"/>
  <c r="H51" i="12"/>
  <c r="G51" i="12" s="1"/>
  <c r="O51" i="12" s="1"/>
  <c r="H17" i="11"/>
  <c r="F119" i="12"/>
  <c r="H44" i="11"/>
  <c r="H6" i="11"/>
  <c r="F49" i="11"/>
  <c r="H52" i="11"/>
  <c r="I21" i="12"/>
  <c r="I15" i="12" s="1"/>
  <c r="E80" i="12"/>
  <c r="J80" i="12"/>
  <c r="H43" i="11"/>
  <c r="J15" i="12"/>
  <c r="J63" i="12"/>
  <c r="I63" i="12" s="1"/>
  <c r="H63" i="12" s="1"/>
  <c r="G63" i="12" s="1"/>
  <c r="O63" i="12" s="1"/>
  <c r="J119" i="12"/>
  <c r="H23" i="11"/>
  <c r="H36" i="11"/>
  <c r="E32" i="11"/>
  <c r="E38" i="11"/>
  <c r="H50" i="11"/>
  <c r="I28" i="12"/>
  <c r="K119" i="12"/>
  <c r="G22" i="11"/>
  <c r="E49" i="11"/>
  <c r="M127" i="12"/>
  <c r="F11" i="11"/>
  <c r="G19" i="11"/>
  <c r="H19" i="11" s="1"/>
  <c r="H20" i="11"/>
  <c r="H12" i="11"/>
  <c r="H64" i="12"/>
  <c r="I95" i="12"/>
  <c r="H95" i="12" s="1"/>
  <c r="G95" i="12" s="1"/>
  <c r="O95" i="12" s="1"/>
  <c r="K94" i="12"/>
  <c r="I94" i="12" s="1"/>
  <c r="H94" i="12" s="1"/>
  <c r="G94" i="12" s="1"/>
  <c r="O94" i="12" s="1"/>
  <c r="I7" i="12"/>
  <c r="H40" i="12"/>
  <c r="H74" i="12"/>
  <c r="I73" i="12"/>
  <c r="E22" i="11"/>
  <c r="F22" i="11"/>
  <c r="H27" i="11"/>
  <c r="H35" i="11"/>
  <c r="G38" i="11"/>
  <c r="H41" i="11"/>
  <c r="H33" i="11"/>
  <c r="F32" i="11"/>
  <c r="H32" i="11" s="1"/>
  <c r="H39" i="11"/>
  <c r="F38" i="11"/>
  <c r="G46" i="11"/>
  <c r="H47" i="11"/>
  <c r="N127" i="12"/>
  <c r="J39" i="12"/>
  <c r="G93" i="12"/>
  <c r="G11" i="11"/>
  <c r="H14" i="11"/>
  <c r="G64" i="12"/>
  <c r="O64" i="12" s="1"/>
  <c r="I78" i="12"/>
  <c r="K77" i="12"/>
  <c r="F19" i="9"/>
  <c r="G81" i="9"/>
  <c r="H81" i="9"/>
  <c r="E81" i="9"/>
  <c r="F83" i="9"/>
  <c r="G8" i="12" l="1"/>
  <c r="H49" i="11"/>
  <c r="F127" i="12"/>
  <c r="H5" i="11"/>
  <c r="H21" i="12"/>
  <c r="G21" i="12" s="1"/>
  <c r="O21" i="12" s="1"/>
  <c r="O119" i="12"/>
  <c r="E127" i="12"/>
  <c r="I119" i="12"/>
  <c r="H119" i="12" s="1"/>
  <c r="I39" i="12"/>
  <c r="O125" i="12"/>
  <c r="I80" i="12"/>
  <c r="I33" i="12"/>
  <c r="H34" i="12"/>
  <c r="J127" i="12"/>
  <c r="H22" i="11"/>
  <c r="E54" i="11"/>
  <c r="E129" i="12" s="1"/>
  <c r="H28" i="12"/>
  <c r="I27" i="12"/>
  <c r="O8" i="12"/>
  <c r="G7" i="12"/>
  <c r="O7" i="12" s="1"/>
  <c r="H11" i="11"/>
  <c r="H15" i="12"/>
  <c r="K127" i="12"/>
  <c r="H38" i="11"/>
  <c r="H80" i="12"/>
  <c r="G81" i="12"/>
  <c r="O16" i="12"/>
  <c r="G40" i="12"/>
  <c r="H39" i="12"/>
  <c r="H46" i="11"/>
  <c r="G54" i="11"/>
  <c r="G74" i="12"/>
  <c r="H73" i="12"/>
  <c r="H78" i="12"/>
  <c r="I77" i="12"/>
  <c r="G91" i="12"/>
  <c r="O93" i="12"/>
  <c r="F54" i="11"/>
  <c r="F55" i="11"/>
  <c r="G65" i="1"/>
  <c r="G83" i="1"/>
  <c r="G164" i="1"/>
  <c r="G321" i="1"/>
  <c r="G324" i="1"/>
  <c r="G329" i="1"/>
  <c r="G340" i="1"/>
  <c r="G356" i="1"/>
  <c r="G364" i="1"/>
  <c r="G483" i="1"/>
  <c r="G495" i="1"/>
  <c r="G520" i="1"/>
  <c r="G582" i="1"/>
  <c r="G615" i="1"/>
  <c r="G131" i="1"/>
  <c r="G142" i="1"/>
  <c r="G72" i="1"/>
  <c r="G45" i="1"/>
  <c r="G53" i="1"/>
  <c r="G622" i="1"/>
  <c r="G211" i="1"/>
  <c r="G192" i="1"/>
  <c r="F548" i="1"/>
  <c r="G540" i="1"/>
  <c r="G15" i="12" l="1"/>
  <c r="I127" i="12"/>
  <c r="E130" i="12"/>
  <c r="E56" i="11"/>
  <c r="I129" i="12"/>
  <c r="H33" i="12"/>
  <c r="G34" i="12"/>
  <c r="G28" i="12"/>
  <c r="H27" i="12"/>
  <c r="O74" i="12"/>
  <c r="G73" i="12"/>
  <c r="O73" i="12" s="1"/>
  <c r="O15" i="12"/>
  <c r="H54" i="11"/>
  <c r="G78" i="12"/>
  <c r="H77" i="12"/>
  <c r="G90" i="12"/>
  <c r="O90" i="12" s="1"/>
  <c r="O91" i="12"/>
  <c r="I130" i="12"/>
  <c r="H129" i="12"/>
  <c r="G129" i="12" s="1"/>
  <c r="F129" i="12"/>
  <c r="F130" i="12" s="1"/>
  <c r="F56" i="11"/>
  <c r="O81" i="12"/>
  <c r="G80" i="12"/>
  <c r="O80" i="12" s="1"/>
  <c r="O40" i="12"/>
  <c r="G39" i="12"/>
  <c r="O39" i="12" s="1"/>
  <c r="G130" i="1"/>
  <c r="H143" i="1"/>
  <c r="H135" i="1"/>
  <c r="E124" i="1"/>
  <c r="F124" i="1"/>
  <c r="H127" i="1"/>
  <c r="G124" i="1"/>
  <c r="F22" i="1"/>
  <c r="H17" i="1"/>
  <c r="G15" i="1"/>
  <c r="F15" i="1"/>
  <c r="E15" i="1"/>
  <c r="H11" i="1"/>
  <c r="E8" i="1"/>
  <c r="F8" i="1"/>
  <c r="G8" i="1"/>
  <c r="H127" i="12" l="1"/>
  <c r="H130" i="12" s="1"/>
  <c r="O34" i="12"/>
  <c r="G33" i="12"/>
  <c r="O33" i="12" s="1"/>
  <c r="O28" i="12"/>
  <c r="G27" i="12"/>
  <c r="O27" i="12" s="1"/>
  <c r="G77" i="12"/>
  <c r="O77" i="12" s="1"/>
  <c r="O78" i="12"/>
  <c r="H8" i="1"/>
  <c r="F235" i="1"/>
  <c r="H246" i="1"/>
  <c r="H247" i="1"/>
  <c r="G237" i="1"/>
  <c r="G235" i="1" s="1"/>
  <c r="G127" i="12" l="1"/>
  <c r="G55" i="11" s="1"/>
  <c r="H229" i="1"/>
  <c r="G228" i="1"/>
  <c r="F228" i="1"/>
  <c r="E228" i="1"/>
  <c r="H227" i="1"/>
  <c r="G226" i="1"/>
  <c r="F226" i="1"/>
  <c r="E226" i="1"/>
  <c r="G56" i="11" l="1"/>
  <c r="G130" i="12"/>
  <c r="O127" i="12"/>
  <c r="G225" i="1"/>
  <c r="E225" i="1"/>
  <c r="F225" i="1"/>
  <c r="H228" i="1"/>
  <c r="H226" i="1"/>
  <c r="H201" i="1"/>
  <c r="F520" i="1"/>
  <c r="F519" i="1" s="1"/>
  <c r="H523" i="1"/>
  <c r="H521" i="1"/>
  <c r="H464" i="1"/>
  <c r="H463" i="1"/>
  <c r="H462" i="1"/>
  <c r="F457" i="1"/>
  <c r="H459" i="1"/>
  <c r="H460" i="1"/>
  <c r="G453" i="1"/>
  <c r="G440" i="1"/>
  <c r="H257" i="1"/>
  <c r="H252" i="1"/>
  <c r="G251" i="1"/>
  <c r="G250" i="1" s="1"/>
  <c r="G249" i="1" s="1"/>
  <c r="F251" i="1"/>
  <c r="F250" i="1" s="1"/>
  <c r="F249" i="1" s="1"/>
  <c r="E249" i="1"/>
  <c r="E254" i="1"/>
  <c r="G256" i="1"/>
  <c r="G255" i="1" s="1"/>
  <c r="G254" i="1" s="1"/>
  <c r="F256" i="1"/>
  <c r="F255" i="1" s="1"/>
  <c r="F254" i="1" s="1"/>
  <c r="H430" i="1"/>
  <c r="G424" i="1"/>
  <c r="G423" i="1" s="1"/>
  <c r="F424" i="1"/>
  <c r="F423" i="1" s="1"/>
  <c r="G421" i="1"/>
  <c r="G419" i="1" s="1"/>
  <c r="F421" i="1"/>
  <c r="F420" i="1" s="1"/>
  <c r="F419" i="1" s="1"/>
  <c r="E421" i="1"/>
  <c r="E419" i="1" s="1"/>
  <c r="G413" i="1"/>
  <c r="G411" i="1" s="1"/>
  <c r="F413" i="1"/>
  <c r="F411" i="1" s="1"/>
  <c r="H225" i="1" l="1"/>
  <c r="H255" i="1"/>
  <c r="H254" i="1"/>
  <c r="H251" i="1"/>
  <c r="H249" i="1"/>
  <c r="H250" i="1"/>
  <c r="H256" i="1"/>
  <c r="G589" i="1"/>
  <c r="G587" i="1" s="1"/>
  <c r="F589" i="1"/>
  <c r="F587" i="1" s="1"/>
  <c r="E589" i="1"/>
  <c r="E587" i="1" s="1"/>
  <c r="E573" i="1"/>
  <c r="F573" i="1"/>
  <c r="G573" i="1"/>
  <c r="H210" i="1" l="1"/>
  <c r="H93" i="1"/>
  <c r="H101" i="1"/>
  <c r="G102" i="1"/>
  <c r="G106" i="1"/>
  <c r="H102" i="1" l="1"/>
  <c r="G99" i="1"/>
  <c r="H109" i="1"/>
  <c r="H108" i="1"/>
  <c r="F83" i="1"/>
  <c r="E83" i="1"/>
  <c r="H86" i="1"/>
  <c r="F95" i="9" l="1"/>
  <c r="F94" i="9" s="1"/>
  <c r="H94" i="9"/>
  <c r="G94" i="9"/>
  <c r="E94" i="9"/>
  <c r="F92" i="9"/>
  <c r="F91" i="9"/>
  <c r="F93" i="9"/>
  <c r="K17" i="8"/>
  <c r="J17" i="8"/>
  <c r="H17" i="8"/>
  <c r="I18" i="8" l="1"/>
  <c r="H17" i="10" l="1"/>
  <c r="G17" i="10"/>
  <c r="F17" i="10"/>
  <c r="E17" i="10"/>
  <c r="F98" i="9"/>
  <c r="F97" i="9"/>
  <c r="H96" i="9"/>
  <c r="G96" i="9"/>
  <c r="E96" i="9"/>
  <c r="F90" i="9"/>
  <c r="H90" i="9"/>
  <c r="G90" i="9"/>
  <c r="E90" i="9"/>
  <c r="F87" i="9"/>
  <c r="F85" i="9"/>
  <c r="F84" i="9" s="1"/>
  <c r="F82" i="9"/>
  <c r="F81" i="9" s="1"/>
  <c r="F80" i="9"/>
  <c r="F78" i="9"/>
  <c r="H77" i="9"/>
  <c r="G77" i="9"/>
  <c r="E77" i="9"/>
  <c r="F76" i="9"/>
  <c r="F75" i="9" s="1"/>
  <c r="H75" i="9"/>
  <c r="G75" i="9"/>
  <c r="E75" i="9"/>
  <c r="F73" i="9"/>
  <c r="F72" i="9"/>
  <c r="H70" i="9"/>
  <c r="G70" i="9"/>
  <c r="E70" i="9"/>
  <c r="F69" i="9"/>
  <c r="H68" i="9"/>
  <c r="H67" i="9" s="1"/>
  <c r="G68" i="9"/>
  <c r="G67" i="9" s="1"/>
  <c r="E68" i="9"/>
  <c r="E67" i="9" s="1"/>
  <c r="F66" i="9"/>
  <c r="F65" i="9" s="1"/>
  <c r="F64" i="9" s="1"/>
  <c r="H65" i="9"/>
  <c r="H64" i="9" s="1"/>
  <c r="G65" i="9"/>
  <c r="G64" i="9" s="1"/>
  <c r="E65" i="9"/>
  <c r="E64" i="9" s="1"/>
  <c r="H62" i="9"/>
  <c r="H61" i="9" s="1"/>
  <c r="G62" i="9"/>
  <c r="G61" i="9" s="1"/>
  <c r="F62" i="9"/>
  <c r="F61" i="9" s="1"/>
  <c r="E62" i="9"/>
  <c r="E61" i="9" s="1"/>
  <c r="F60" i="9"/>
  <c r="F59" i="9" s="1"/>
  <c r="H59" i="9"/>
  <c r="G59" i="9"/>
  <c r="E59" i="9"/>
  <c r="F58" i="9"/>
  <c r="F57" i="9" s="1"/>
  <c r="H57" i="9"/>
  <c r="G57" i="9"/>
  <c r="E57" i="9"/>
  <c r="F55" i="9"/>
  <c r="H54" i="9"/>
  <c r="H53" i="9" s="1"/>
  <c r="G54" i="9"/>
  <c r="G53" i="9" s="1"/>
  <c r="E54" i="9"/>
  <c r="E53" i="9" s="1"/>
  <c r="F52" i="9"/>
  <c r="F51" i="9" s="1"/>
  <c r="H51" i="9"/>
  <c r="G51" i="9"/>
  <c r="E51" i="9"/>
  <c r="F50" i="9"/>
  <c r="F49" i="9"/>
  <c r="H48" i="9"/>
  <c r="G48" i="9"/>
  <c r="E48" i="9"/>
  <c r="F46" i="9"/>
  <c r="F45" i="9" s="1"/>
  <c r="F44" i="9" s="1"/>
  <c r="H45" i="9"/>
  <c r="H44" i="9" s="1"/>
  <c r="G45" i="9"/>
  <c r="G44" i="9" s="1"/>
  <c r="E45" i="9"/>
  <c r="E44" i="9" s="1"/>
  <c r="F39" i="9"/>
  <c r="F38" i="9"/>
  <c r="F25" i="9"/>
  <c r="F24" i="9"/>
  <c r="H23" i="9"/>
  <c r="G23" i="9"/>
  <c r="E23" i="9"/>
  <c r="F22" i="9"/>
  <c r="H21" i="9"/>
  <c r="G21" i="9"/>
  <c r="E21" i="9"/>
  <c r="F20" i="9"/>
  <c r="H18" i="9"/>
  <c r="G18" i="9"/>
  <c r="E18" i="9"/>
  <c r="F17" i="9"/>
  <c r="F16" i="9"/>
  <c r="F15" i="9"/>
  <c r="H14" i="9"/>
  <c r="G14" i="9"/>
  <c r="E14" i="9"/>
  <c r="F12" i="9"/>
  <c r="F11" i="9"/>
  <c r="F10" i="9"/>
  <c r="F9" i="9"/>
  <c r="H8" i="9"/>
  <c r="H7" i="9" s="1"/>
  <c r="G8" i="9"/>
  <c r="G7" i="9" s="1"/>
  <c r="E8" i="9"/>
  <c r="E7" i="9" s="1"/>
  <c r="I70" i="8"/>
  <c r="I68" i="8"/>
  <c r="I67" i="8"/>
  <c r="I66" i="8"/>
  <c r="K65" i="8"/>
  <c r="J65" i="8"/>
  <c r="H65" i="8"/>
  <c r="F65" i="8"/>
  <c r="E65" i="8"/>
  <c r="I64" i="8"/>
  <c r="I63" i="8"/>
  <c r="I62" i="8"/>
  <c r="I61" i="8"/>
  <c r="K60" i="8"/>
  <c r="J60" i="8"/>
  <c r="H60" i="8"/>
  <c r="F60" i="8"/>
  <c r="E60" i="8"/>
  <c r="I59" i="8"/>
  <c r="I58" i="8"/>
  <c r="I57" i="8"/>
  <c r="I56" i="8"/>
  <c r="K55" i="8"/>
  <c r="J55" i="8"/>
  <c r="H55" i="8"/>
  <c r="F55" i="8"/>
  <c r="E55" i="8"/>
  <c r="I54" i="8"/>
  <c r="I53" i="8"/>
  <c r="I52" i="8"/>
  <c r="I51" i="8"/>
  <c r="K50" i="8"/>
  <c r="J50" i="8"/>
  <c r="H50" i="8"/>
  <c r="F50" i="8"/>
  <c r="K45" i="8"/>
  <c r="K44" i="8" s="1"/>
  <c r="J45" i="8"/>
  <c r="J44" i="8" s="1"/>
  <c r="I45" i="8"/>
  <c r="I44" i="8" s="1"/>
  <c r="H45" i="8"/>
  <c r="H44" i="8" s="1"/>
  <c r="F45" i="8"/>
  <c r="F44" i="8" s="1"/>
  <c r="E45" i="8"/>
  <c r="E44" i="8" s="1"/>
  <c r="K39" i="8"/>
  <c r="J39" i="8"/>
  <c r="I39" i="8"/>
  <c r="H39" i="8"/>
  <c r="F39" i="8"/>
  <c r="E39" i="8"/>
  <c r="K37" i="8"/>
  <c r="J37" i="8"/>
  <c r="I37" i="8"/>
  <c r="H37" i="8"/>
  <c r="F37" i="8"/>
  <c r="E37" i="8"/>
  <c r="I35" i="8"/>
  <c r="H35" i="8"/>
  <c r="K35" i="8"/>
  <c r="J35" i="8"/>
  <c r="F35" i="8"/>
  <c r="E35" i="8"/>
  <c r="F32" i="8"/>
  <c r="E32" i="8"/>
  <c r="K29" i="8"/>
  <c r="K28" i="8" s="1"/>
  <c r="J29" i="8"/>
  <c r="J28" i="8" s="1"/>
  <c r="I29" i="8"/>
  <c r="I28" i="8" s="1"/>
  <c r="H29" i="8"/>
  <c r="H28" i="8" s="1"/>
  <c r="F29" i="8"/>
  <c r="F28" i="8" s="1"/>
  <c r="E29" i="8"/>
  <c r="E28" i="8" s="1"/>
  <c r="K25" i="8"/>
  <c r="K24" i="8" s="1"/>
  <c r="J25" i="8"/>
  <c r="J24" i="8" s="1"/>
  <c r="I25" i="8"/>
  <c r="I24" i="8" s="1"/>
  <c r="H25" i="8"/>
  <c r="H24" i="8" s="1"/>
  <c r="F25" i="8"/>
  <c r="F24" i="8" s="1"/>
  <c r="E25" i="8"/>
  <c r="E24" i="8" s="1"/>
  <c r="I23" i="8"/>
  <c r="I21" i="8" s="1"/>
  <c r="K16" i="8"/>
  <c r="J21" i="8"/>
  <c r="J16" i="8" s="1"/>
  <c r="H16" i="8"/>
  <c r="F21" i="8"/>
  <c r="E21" i="8"/>
  <c r="I20" i="8"/>
  <c r="I19" i="8"/>
  <c r="F17" i="8"/>
  <c r="E17" i="8"/>
  <c r="I15" i="8"/>
  <c r="I14" i="8"/>
  <c r="I13" i="8"/>
  <c r="I12" i="8"/>
  <c r="I11" i="8"/>
  <c r="I10" i="8"/>
  <c r="I9" i="8"/>
  <c r="K8" i="8"/>
  <c r="K7" i="8" s="1"/>
  <c r="J8" i="8"/>
  <c r="J7" i="8" s="1"/>
  <c r="H8" i="8"/>
  <c r="H7" i="8" s="1"/>
  <c r="F8" i="8"/>
  <c r="F7" i="8" s="1"/>
  <c r="E8" i="8"/>
  <c r="E7" i="8" s="1"/>
  <c r="J49" i="8" l="1"/>
  <c r="E13" i="9"/>
  <c r="G13" i="9"/>
  <c r="H13" i="9"/>
  <c r="F71" i="9"/>
  <c r="F70" i="9" s="1"/>
  <c r="E49" i="8"/>
  <c r="F49" i="8"/>
  <c r="H49" i="8"/>
  <c r="F37" i="9"/>
  <c r="F36" i="9" s="1"/>
  <c r="I17" i="8"/>
  <c r="I16" i="8" s="1"/>
  <c r="F16" i="8"/>
  <c r="E16" i="8"/>
  <c r="E74" i="9"/>
  <c r="G74" i="9"/>
  <c r="H74" i="9"/>
  <c r="H56" i="9"/>
  <c r="K49" i="8"/>
  <c r="F56" i="9"/>
  <c r="G89" i="9"/>
  <c r="K31" i="8"/>
  <c r="I50" i="8"/>
  <c r="F31" i="8"/>
  <c r="E89" i="9"/>
  <c r="H31" i="8"/>
  <c r="I65" i="8"/>
  <c r="H89" i="9"/>
  <c r="E56" i="9"/>
  <c r="H47" i="9"/>
  <c r="F77" i="9"/>
  <c r="F96" i="9"/>
  <c r="F89" i="9" s="1"/>
  <c r="F54" i="9"/>
  <c r="F53" i="9" s="1"/>
  <c r="F48" i="9"/>
  <c r="F47" i="9" s="1"/>
  <c r="F68" i="9"/>
  <c r="F67" i="9" s="1"/>
  <c r="G56" i="9"/>
  <c r="F18" i="9"/>
  <c r="G47" i="9"/>
  <c r="F8" i="9"/>
  <c r="F7" i="9" s="1"/>
  <c r="F14" i="9"/>
  <c r="F23" i="9"/>
  <c r="F21" i="9"/>
  <c r="E47" i="9"/>
  <c r="I55" i="8"/>
  <c r="I8" i="8"/>
  <c r="I7" i="8" s="1"/>
  <c r="I31" i="8"/>
  <c r="E31" i="8"/>
  <c r="J31" i="8"/>
  <c r="I60" i="8"/>
  <c r="E99" i="9" l="1"/>
  <c r="H99" i="9"/>
  <c r="G99" i="9"/>
  <c r="F13" i="9"/>
  <c r="I49" i="8"/>
  <c r="I71" i="8" s="1"/>
  <c r="K71" i="8"/>
  <c r="F74" i="9"/>
  <c r="J71" i="8"/>
  <c r="F71" i="8"/>
  <c r="H71" i="8"/>
  <c r="E71" i="8"/>
  <c r="H393" i="1"/>
  <c r="H396" i="1"/>
  <c r="H397" i="1"/>
  <c r="F99" i="9" l="1"/>
  <c r="H379" i="1"/>
  <c r="H381" i="1"/>
  <c r="H358" i="1"/>
  <c r="H353" i="1"/>
  <c r="G352" i="1"/>
  <c r="G351" i="1" s="1"/>
  <c r="F352" i="1"/>
  <c r="F351" i="1" s="1"/>
  <c r="E352" i="1"/>
  <c r="E351" i="1" s="1"/>
  <c r="G113" i="1"/>
  <c r="F113" i="1"/>
  <c r="F112" i="1" s="1"/>
  <c r="E113" i="1"/>
  <c r="E112" i="1" s="1"/>
  <c r="H75" i="1"/>
  <c r="E483" i="1"/>
  <c r="H475" i="1"/>
  <c r="F474" i="1"/>
  <c r="G474" i="1"/>
  <c r="E474" i="1"/>
  <c r="F402" i="1"/>
  <c r="F389" i="1"/>
  <c r="H400" i="1"/>
  <c r="H404" i="1"/>
  <c r="G402" i="1"/>
  <c r="E402" i="1"/>
  <c r="F492" i="1"/>
  <c r="G492" i="1"/>
  <c r="E492" i="1"/>
  <c r="E324" i="1"/>
  <c r="E340" i="1"/>
  <c r="E343" i="1"/>
  <c r="H344" i="1"/>
  <c r="G343" i="1"/>
  <c r="F343" i="1"/>
  <c r="H342" i="1"/>
  <c r="H341" i="1"/>
  <c r="F340" i="1"/>
  <c r="H333" i="1"/>
  <c r="F335" i="1"/>
  <c r="G335" i="1"/>
  <c r="E335" i="1"/>
  <c r="F329" i="1"/>
  <c r="E329" i="1"/>
  <c r="H336" i="1"/>
  <c r="H337" i="1"/>
  <c r="H338" i="1"/>
  <c r="F324" i="1"/>
  <c r="H322" i="1"/>
  <c r="H323" i="1"/>
  <c r="H325" i="1"/>
  <c r="H327" i="1"/>
  <c r="H290" i="1"/>
  <c r="G289" i="1"/>
  <c r="G288" i="1" s="1"/>
  <c r="F289" i="1"/>
  <c r="F288" i="1" s="1"/>
  <c r="E289" i="1"/>
  <c r="E288" i="1" s="1"/>
  <c r="H351" i="1" l="1"/>
  <c r="H352" i="1"/>
  <c r="G112" i="1"/>
  <c r="H474" i="1"/>
  <c r="H324" i="1"/>
  <c r="F339" i="1"/>
  <c r="G339" i="1"/>
  <c r="E339" i="1"/>
  <c r="H343" i="1"/>
  <c r="H340" i="1"/>
  <c r="H288" i="1"/>
  <c r="H289" i="1"/>
  <c r="I33" i="7"/>
  <c r="K32" i="7"/>
  <c r="J32" i="7"/>
  <c r="H32" i="7"/>
  <c r="F32" i="7"/>
  <c r="E32" i="7"/>
  <c r="I31" i="7"/>
  <c r="K30" i="7"/>
  <c r="J30" i="7"/>
  <c r="H30" i="7"/>
  <c r="F30" i="7"/>
  <c r="E30" i="7"/>
  <c r="I29" i="7"/>
  <c r="K28" i="7"/>
  <c r="J28" i="7"/>
  <c r="H28" i="7"/>
  <c r="F28" i="7"/>
  <c r="E28" i="7"/>
  <c r="I24" i="7"/>
  <c r="I23" i="7" s="1"/>
  <c r="I22" i="7" s="1"/>
  <c r="K23" i="7"/>
  <c r="K22" i="7" s="1"/>
  <c r="J23" i="7"/>
  <c r="J22" i="7" s="1"/>
  <c r="H23" i="7"/>
  <c r="H22" i="7" s="1"/>
  <c r="F23" i="7"/>
  <c r="F22" i="7" s="1"/>
  <c r="E23" i="7"/>
  <c r="E22" i="7" s="1"/>
  <c r="K20" i="7"/>
  <c r="K19" i="7" s="1"/>
  <c r="J20" i="7"/>
  <c r="H20" i="7"/>
  <c r="H19" i="7" s="1"/>
  <c r="F20" i="7"/>
  <c r="F19" i="7" s="1"/>
  <c r="E20" i="7"/>
  <c r="E19" i="7" s="1"/>
  <c r="K17" i="7"/>
  <c r="K16" i="7" s="1"/>
  <c r="J17" i="7"/>
  <c r="J16" i="7" s="1"/>
  <c r="H17" i="7"/>
  <c r="H16" i="7" s="1"/>
  <c r="F17" i="7"/>
  <c r="F16" i="7" s="1"/>
  <c r="E17" i="7"/>
  <c r="E16" i="7" s="1"/>
  <c r="I13" i="7"/>
  <c r="I12" i="7"/>
  <c r="K11" i="7"/>
  <c r="J11" i="7"/>
  <c r="H11" i="7"/>
  <c r="F11" i="7"/>
  <c r="E11" i="7"/>
  <c r="I10" i="7"/>
  <c r="I9" i="7"/>
  <c r="K8" i="7"/>
  <c r="J8" i="7"/>
  <c r="H8" i="7"/>
  <c r="F8" i="7"/>
  <c r="E8" i="7"/>
  <c r="I32" i="7" l="1"/>
  <c r="E7" i="7"/>
  <c r="K7" i="7"/>
  <c r="J7" i="7"/>
  <c r="I17" i="7"/>
  <c r="I16" i="7" s="1"/>
  <c r="K27" i="7"/>
  <c r="H339" i="1"/>
  <c r="H7" i="7"/>
  <c r="E27" i="7"/>
  <c r="E34" i="7" s="1"/>
  <c r="I20" i="7"/>
  <c r="I19" i="7" s="1"/>
  <c r="H27" i="7"/>
  <c r="F7" i="7"/>
  <c r="F34" i="7" s="1"/>
  <c r="J19" i="7"/>
  <c r="I11" i="7"/>
  <c r="F27" i="7"/>
  <c r="I28" i="7"/>
  <c r="I30" i="7"/>
  <c r="I8" i="7"/>
  <c r="J27" i="7"/>
  <c r="K34" i="7" l="1"/>
  <c r="J34" i="7"/>
  <c r="H34" i="7"/>
  <c r="I7" i="7"/>
  <c r="I27" i="7"/>
  <c r="H537" i="1"/>
  <c r="G536" i="1"/>
  <c r="F536" i="1"/>
  <c r="F535" i="1" s="1"/>
  <c r="E536" i="1"/>
  <c r="E535" i="1" s="1"/>
  <c r="I34" i="7" l="1"/>
  <c r="H536" i="1"/>
  <c r="G535" i="1"/>
  <c r="H535" i="1" s="1"/>
  <c r="F321" i="1" l="1"/>
  <c r="E321" i="1"/>
  <c r="H321" i="1" l="1"/>
  <c r="G601" i="1"/>
  <c r="G480" i="1"/>
  <c r="H262" i="1" l="1"/>
  <c r="H281" i="1" l="1"/>
  <c r="H107" i="1"/>
  <c r="G317" i="1" l="1"/>
  <c r="E317" i="1"/>
  <c r="G310" i="1"/>
  <c r="E310" i="1"/>
  <c r="H529" i="1" l="1"/>
  <c r="H205" i="1" l="1"/>
  <c r="H242" i="1"/>
  <c r="H239" i="1"/>
  <c r="E568" i="1" l="1"/>
  <c r="E567" i="1" s="1"/>
  <c r="G568" i="1"/>
  <c r="G567" i="1" s="1"/>
  <c r="F568" i="1"/>
  <c r="F567" i="1" s="1"/>
  <c r="G172" i="1" l="1"/>
  <c r="F172" i="1"/>
  <c r="E172" i="1"/>
  <c r="E164" i="1"/>
  <c r="F164" i="1"/>
  <c r="F131" i="1" l="1"/>
  <c r="E131" i="1"/>
  <c r="G34" i="1" l="1"/>
  <c r="E34" i="1"/>
  <c r="F34" i="1"/>
  <c r="E48" i="1" l="1"/>
  <c r="H49" i="1"/>
  <c r="F45" i="1"/>
  <c r="H46" i="1"/>
  <c r="F48" i="1"/>
  <c r="G48" i="1"/>
  <c r="H48" i="1" l="1"/>
  <c r="E364" i="1" l="1"/>
  <c r="F364" i="1"/>
  <c r="E527" i="1"/>
  <c r="F527" i="1"/>
  <c r="G527" i="1"/>
  <c r="H608" i="1"/>
  <c r="H605" i="1"/>
  <c r="F512" i="1"/>
  <c r="G512" i="1"/>
  <c r="E512" i="1"/>
  <c r="H465" i="1"/>
  <c r="H429" i="1"/>
  <c r="G389" i="1" l="1"/>
  <c r="E389" i="1"/>
  <c r="H377" i="1"/>
  <c r="H371" i="1"/>
  <c r="F373" i="1"/>
  <c r="G373" i="1"/>
  <c r="E373" i="1"/>
  <c r="H368" i="1"/>
  <c r="H294" i="1"/>
  <c r="G148" i="1"/>
  <c r="G147" i="1" s="1"/>
  <c r="F148" i="1"/>
  <c r="F147" i="1" s="1"/>
  <c r="E148" i="1"/>
  <c r="E147" i="1" s="1"/>
  <c r="F65" i="1"/>
  <c r="E65" i="1"/>
  <c r="F607" i="1"/>
  <c r="G607" i="1"/>
  <c r="E607" i="1"/>
  <c r="H533" i="1"/>
  <c r="G532" i="1"/>
  <c r="G531" i="1" s="1"/>
  <c r="F532" i="1"/>
  <c r="F531" i="1" s="1"/>
  <c r="E532" i="1"/>
  <c r="E531" i="1" s="1"/>
  <c r="G507" i="1"/>
  <c r="G506" i="1" s="1"/>
  <c r="F507" i="1"/>
  <c r="F506" i="1" s="1"/>
  <c r="E507" i="1"/>
  <c r="E506" i="1" s="1"/>
  <c r="F503" i="1"/>
  <c r="F502" i="1" s="1"/>
  <c r="G503" i="1"/>
  <c r="G502" i="1" s="1"/>
  <c r="E503" i="1"/>
  <c r="E502" i="1" s="1"/>
  <c r="F483" i="1"/>
  <c r="F440" i="1"/>
  <c r="E440" i="1"/>
  <c r="F428" i="1"/>
  <c r="G428" i="1"/>
  <c r="E428" i="1"/>
  <c r="H334" i="1"/>
  <c r="H332" i="1"/>
  <c r="H331" i="1"/>
  <c r="H330" i="1"/>
  <c r="F279" i="1"/>
  <c r="G279" i="1"/>
  <c r="E279" i="1"/>
  <c r="E235" i="1"/>
  <c r="G68" i="1"/>
  <c r="F68" i="1"/>
  <c r="E68" i="1"/>
  <c r="F12" i="1"/>
  <c r="G12" i="1"/>
  <c r="E12" i="1"/>
  <c r="E7" i="1" s="1"/>
  <c r="G501" i="1" l="1"/>
  <c r="H531" i="1"/>
  <c r="H532" i="1"/>
  <c r="E501" i="1"/>
  <c r="F501" i="1"/>
  <c r="G328" i="1"/>
  <c r="E328" i="1"/>
  <c r="F328" i="1"/>
  <c r="H335" i="1"/>
  <c r="H329" i="1"/>
  <c r="H328" i="1" l="1"/>
  <c r="E302" i="1" l="1"/>
  <c r="E301" i="1" s="1"/>
  <c r="F231" i="1"/>
  <c r="F230" i="1" s="1"/>
  <c r="E231" i="1"/>
  <c r="E230" i="1" s="1"/>
  <c r="F211" i="1"/>
  <c r="E211" i="1"/>
  <c r="E192" i="1"/>
  <c r="E53" i="1"/>
  <c r="G22" i="1"/>
  <c r="E22" i="1"/>
  <c r="F315" i="1"/>
  <c r="G315" i="1"/>
  <c r="E315" i="1"/>
  <c r="E347" i="1"/>
  <c r="E346" i="1" s="1"/>
  <c r="F347" i="1"/>
  <c r="F346" i="1" s="1"/>
  <c r="G347" i="1"/>
  <c r="G346" i="1" s="1"/>
  <c r="H348" i="1"/>
  <c r="H347" i="1" l="1"/>
  <c r="H346" i="1"/>
  <c r="F192" i="1" l="1"/>
  <c r="G592" i="1" l="1"/>
  <c r="G591" i="1" s="1"/>
  <c r="F592" i="1"/>
  <c r="E592" i="1"/>
  <c r="G409" i="1"/>
  <c r="F99" i="1" l="1"/>
  <c r="H79" i="1" l="1"/>
  <c r="F564" i="1" l="1"/>
  <c r="G564" i="1"/>
  <c r="E564" i="1"/>
  <c r="E152" i="1"/>
  <c r="F152" i="1"/>
  <c r="G152" i="1"/>
  <c r="H153" i="1"/>
  <c r="G477" i="1" l="1"/>
  <c r="G471" i="1"/>
  <c r="F495" i="1"/>
  <c r="E495" i="1"/>
  <c r="H499" i="1"/>
  <c r="F477" i="1"/>
  <c r="F476" i="1" s="1"/>
  <c r="E477" i="1"/>
  <c r="E476" i="1" s="1"/>
  <c r="H478" i="1"/>
  <c r="H468" i="1"/>
  <c r="H466" i="1"/>
  <c r="E467" i="1"/>
  <c r="G293" i="1"/>
  <c r="G282" i="1"/>
  <c r="G278" i="1" s="1"/>
  <c r="F282" i="1"/>
  <c r="F278" i="1" s="1"/>
  <c r="E282" i="1"/>
  <c r="E278" i="1" s="1"/>
  <c r="G385" i="1"/>
  <c r="G384" i="1" s="1"/>
  <c r="F385" i="1"/>
  <c r="F384" i="1" s="1"/>
  <c r="E385" i="1"/>
  <c r="E384" i="1" s="1"/>
  <c r="H398" i="1"/>
  <c r="H370" i="1"/>
  <c r="F622" i="1"/>
  <c r="E622" i="1"/>
  <c r="H618" i="1"/>
  <c r="F615" i="1"/>
  <c r="F614" i="1" s="1"/>
  <c r="F613" i="1" s="1"/>
  <c r="E615" i="1"/>
  <c r="E614" i="1" s="1"/>
  <c r="E613" i="1" s="1"/>
  <c r="G610" i="1"/>
  <c r="F610" i="1"/>
  <c r="E610" i="1"/>
  <c r="H607" i="1"/>
  <c r="G604" i="1"/>
  <c r="G603" i="1" s="1"/>
  <c r="F604" i="1"/>
  <c r="F603" i="1" s="1"/>
  <c r="E604" i="1"/>
  <c r="E603" i="1" s="1"/>
  <c r="F601" i="1"/>
  <c r="E601" i="1"/>
  <c r="G597" i="1"/>
  <c r="F597" i="1"/>
  <c r="E597" i="1"/>
  <c r="H593" i="1"/>
  <c r="E591" i="1"/>
  <c r="G585" i="1"/>
  <c r="F585" i="1"/>
  <c r="E585" i="1"/>
  <c r="F582" i="1"/>
  <c r="E582" i="1"/>
  <c r="H579" i="1"/>
  <c r="G578" i="1"/>
  <c r="G577" i="1" s="1"/>
  <c r="F578" i="1"/>
  <c r="F577" i="1" s="1"/>
  <c r="E578" i="1"/>
  <c r="E577" i="1" s="1"/>
  <c r="G572" i="1"/>
  <c r="F572" i="1"/>
  <c r="E572" i="1"/>
  <c r="H565" i="1"/>
  <c r="G563" i="1"/>
  <c r="F563" i="1"/>
  <c r="E563" i="1"/>
  <c r="H561" i="1"/>
  <c r="H560" i="1"/>
  <c r="H559" i="1"/>
  <c r="G558" i="1"/>
  <c r="F558" i="1"/>
  <c r="F557" i="1" s="1"/>
  <c r="E558" i="1"/>
  <c r="E557" i="1" s="1"/>
  <c r="H555" i="1"/>
  <c r="H551" i="1"/>
  <c r="H550" i="1"/>
  <c r="H549" i="1"/>
  <c r="G548" i="1"/>
  <c r="E548" i="1"/>
  <c r="G547" i="1"/>
  <c r="F547" i="1"/>
  <c r="E547" i="1"/>
  <c r="H544" i="1"/>
  <c r="F540" i="1"/>
  <c r="F539" i="1" s="1"/>
  <c r="E540" i="1"/>
  <c r="E539" i="1" s="1"/>
  <c r="H528" i="1"/>
  <c r="F526" i="1"/>
  <c r="E526" i="1"/>
  <c r="H522" i="1"/>
  <c r="G519" i="1"/>
  <c r="E520" i="1"/>
  <c r="E519" i="1" s="1"/>
  <c r="H517" i="1"/>
  <c r="G516" i="1"/>
  <c r="F516" i="1"/>
  <c r="F515" i="1" s="1"/>
  <c r="E516" i="1"/>
  <c r="E515" i="1" s="1"/>
  <c r="G511" i="1"/>
  <c r="F511" i="1"/>
  <c r="E511" i="1"/>
  <c r="H498" i="1"/>
  <c r="H497" i="1"/>
  <c r="H496" i="1"/>
  <c r="H491" i="1"/>
  <c r="H490" i="1"/>
  <c r="H489" i="1"/>
  <c r="F471" i="1"/>
  <c r="E471" i="1"/>
  <c r="G467" i="1"/>
  <c r="F467" i="1"/>
  <c r="H461" i="1"/>
  <c r="H458" i="1"/>
  <c r="G457" i="1"/>
  <c r="E457" i="1"/>
  <c r="H453" i="1"/>
  <c r="H448" i="1"/>
  <c r="G447" i="1"/>
  <c r="F447" i="1"/>
  <c r="F446" i="1" s="1"/>
  <c r="E447" i="1"/>
  <c r="E446" i="1" s="1"/>
  <c r="H441" i="1"/>
  <c r="F439" i="1"/>
  <c r="E439" i="1"/>
  <c r="H436" i="1"/>
  <c r="G435" i="1"/>
  <c r="G434" i="1" s="1"/>
  <c r="F435" i="1"/>
  <c r="E435" i="1"/>
  <c r="E434" i="1" s="1"/>
  <c r="H431" i="1"/>
  <c r="F427" i="1"/>
  <c r="E427" i="1"/>
  <c r="G417" i="1"/>
  <c r="G415" i="1" s="1"/>
  <c r="F417" i="1"/>
  <c r="F416" i="1" s="1"/>
  <c r="F415" i="1" s="1"/>
  <c r="E417" i="1"/>
  <c r="E415" i="1" s="1"/>
  <c r="F409" i="1"/>
  <c r="G407" i="1"/>
  <c r="F407" i="1"/>
  <c r="H401" i="1"/>
  <c r="H395" i="1"/>
  <c r="H386" i="1"/>
  <c r="H380" i="1"/>
  <c r="H378" i="1"/>
  <c r="G376" i="1"/>
  <c r="F376" i="1"/>
  <c r="F375" i="1" s="1"/>
  <c r="E376" i="1"/>
  <c r="H369" i="1"/>
  <c r="H366" i="1"/>
  <c r="F363" i="1"/>
  <c r="E363" i="1"/>
  <c r="H360" i="1"/>
  <c r="F356" i="1"/>
  <c r="F355" i="1" s="1"/>
  <c r="E356" i="1"/>
  <c r="E355" i="1" s="1"/>
  <c r="H319" i="1"/>
  <c r="H318" i="1"/>
  <c r="F317" i="1"/>
  <c r="F314" i="1" s="1"/>
  <c r="E314" i="1"/>
  <c r="H316" i="1"/>
  <c r="H311" i="1"/>
  <c r="F310" i="1"/>
  <c r="H309" i="1"/>
  <c r="H308" i="1"/>
  <c r="H307" i="1"/>
  <c r="G306" i="1"/>
  <c r="F306" i="1"/>
  <c r="E306" i="1"/>
  <c r="H303" i="1"/>
  <c r="G302" i="1"/>
  <c r="G301" i="1" s="1"/>
  <c r="F302" i="1"/>
  <c r="F301" i="1" s="1"/>
  <c r="H299" i="1"/>
  <c r="G298" i="1"/>
  <c r="F298" i="1"/>
  <c r="F297" i="1" s="1"/>
  <c r="E298" i="1"/>
  <c r="E297" i="1" s="1"/>
  <c r="H295" i="1"/>
  <c r="F293" i="1"/>
  <c r="F292" i="1" s="1"/>
  <c r="E293" i="1"/>
  <c r="E292" i="1" s="1"/>
  <c r="H286" i="1"/>
  <c r="G285" i="1"/>
  <c r="G284" i="1" s="1"/>
  <c r="F285" i="1"/>
  <c r="F284" i="1" s="1"/>
  <c r="E285" i="1"/>
  <c r="E284" i="1" s="1"/>
  <c r="H283" i="1"/>
  <c r="H280" i="1"/>
  <c r="H276" i="1"/>
  <c r="G275" i="1"/>
  <c r="F275" i="1"/>
  <c r="F274" i="1" s="1"/>
  <c r="E275" i="1"/>
  <c r="E274" i="1" s="1"/>
  <c r="H271" i="1"/>
  <c r="H270" i="1"/>
  <c r="G269" i="1"/>
  <c r="F269" i="1"/>
  <c r="F268" i="1" s="1"/>
  <c r="E269" i="1"/>
  <c r="E268" i="1" s="1"/>
  <c r="H266" i="1"/>
  <c r="H263" i="1"/>
  <c r="G261" i="1"/>
  <c r="F261" i="1"/>
  <c r="F260" i="1" s="1"/>
  <c r="E261" i="1"/>
  <c r="E260" i="1" s="1"/>
  <c r="H245" i="1"/>
  <c r="H244" i="1"/>
  <c r="H243" i="1"/>
  <c r="H241" i="1"/>
  <c r="H240" i="1"/>
  <c r="H238" i="1"/>
  <c r="H232" i="1"/>
  <c r="G231" i="1"/>
  <c r="G230" i="1" s="1"/>
  <c r="G220" i="1"/>
  <c r="G219" i="1" s="1"/>
  <c r="F220" i="1"/>
  <c r="F219" i="1" s="1"/>
  <c r="E220" i="1"/>
  <c r="E219" i="1" s="1"/>
  <c r="H217" i="1"/>
  <c r="H216" i="1"/>
  <c r="G215" i="1"/>
  <c r="F215" i="1"/>
  <c r="F214" i="1" s="1"/>
  <c r="E215" i="1"/>
  <c r="E214" i="1" s="1"/>
  <c r="H204" i="1"/>
  <c r="H200" i="1"/>
  <c r="H198" i="1"/>
  <c r="H197" i="1"/>
  <c r="E191" i="1"/>
  <c r="H189" i="1"/>
  <c r="H188" i="1"/>
  <c r="G187" i="1"/>
  <c r="G186" i="1" s="1"/>
  <c r="F187" i="1"/>
  <c r="F186" i="1" s="1"/>
  <c r="E187" i="1"/>
  <c r="E186" i="1" s="1"/>
  <c r="G182" i="1"/>
  <c r="F182" i="1"/>
  <c r="F181" i="1" s="1"/>
  <c r="E182" i="1"/>
  <c r="E181" i="1" s="1"/>
  <c r="G177" i="1"/>
  <c r="G176" i="1" s="1"/>
  <c r="F177" i="1"/>
  <c r="F176" i="1" s="1"/>
  <c r="E177" i="1"/>
  <c r="E176" i="1" s="1"/>
  <c r="E163" i="1"/>
  <c r="E162" i="1" s="1"/>
  <c r="H160" i="1"/>
  <c r="H159" i="1"/>
  <c r="H157" i="1"/>
  <c r="G156" i="1"/>
  <c r="G155" i="1" s="1"/>
  <c r="F156" i="1"/>
  <c r="F155" i="1" s="1"/>
  <c r="E156" i="1"/>
  <c r="E155" i="1" s="1"/>
  <c r="F151" i="1"/>
  <c r="E151" i="1"/>
  <c r="F142" i="1"/>
  <c r="F130" i="1" s="1"/>
  <c r="E142" i="1"/>
  <c r="H133" i="1"/>
  <c r="H132" i="1"/>
  <c r="G123" i="1"/>
  <c r="G122" i="1" s="1"/>
  <c r="F123" i="1"/>
  <c r="F122" i="1" s="1"/>
  <c r="E123" i="1"/>
  <c r="E122" i="1" s="1"/>
  <c r="H120" i="1"/>
  <c r="H119" i="1"/>
  <c r="H118" i="1"/>
  <c r="G117" i="1"/>
  <c r="F117" i="1"/>
  <c r="F116" i="1" s="1"/>
  <c r="E117" i="1"/>
  <c r="E116" i="1" s="1"/>
  <c r="H103" i="1"/>
  <c r="E99" i="1"/>
  <c r="H98" i="1"/>
  <c r="H97" i="1"/>
  <c r="G78" i="1"/>
  <c r="G77" i="1" s="1"/>
  <c r="F78" i="1"/>
  <c r="F77" i="1" s="1"/>
  <c r="E78" i="1"/>
  <c r="E77" i="1" s="1"/>
  <c r="H74" i="1"/>
  <c r="G71" i="1"/>
  <c r="F72" i="1"/>
  <c r="F71" i="1" s="1"/>
  <c r="E72" i="1"/>
  <c r="E71" i="1" s="1"/>
  <c r="H69" i="1"/>
  <c r="H63" i="1"/>
  <c r="G62" i="1"/>
  <c r="F62" i="1"/>
  <c r="E62" i="1"/>
  <c r="H61" i="1"/>
  <c r="H60" i="1"/>
  <c r="H59" i="1"/>
  <c r="F53" i="1"/>
  <c r="H50" i="1"/>
  <c r="H47" i="1"/>
  <c r="E45" i="1"/>
  <c r="H41" i="1"/>
  <c r="G40" i="1"/>
  <c r="G39" i="1" s="1"/>
  <c r="G38" i="1" s="1"/>
  <c r="F40" i="1"/>
  <c r="F39" i="1" s="1"/>
  <c r="F38" i="1" s="1"/>
  <c r="E40" i="1"/>
  <c r="E39" i="1" s="1"/>
  <c r="E38" i="1" s="1"/>
  <c r="H36" i="1"/>
  <c r="H35" i="1"/>
  <c r="G33" i="1"/>
  <c r="F33" i="1"/>
  <c r="F32" i="1" s="1"/>
  <c r="E33" i="1"/>
  <c r="E32" i="1" s="1"/>
  <c r="H29" i="1"/>
  <c r="G27" i="1"/>
  <c r="F27" i="1"/>
  <c r="F26" i="1" s="1"/>
  <c r="E27" i="1"/>
  <c r="E26" i="1" s="1"/>
  <c r="H23" i="1"/>
  <c r="G21" i="1"/>
  <c r="E21" i="1"/>
  <c r="H16" i="1"/>
  <c r="F14" i="1"/>
  <c r="E14" i="1"/>
  <c r="G630" i="1" l="1"/>
  <c r="E630" i="1"/>
  <c r="G629" i="1"/>
  <c r="E629" i="1"/>
  <c r="F629" i="1"/>
  <c r="F630" i="1"/>
  <c r="G581" i="1"/>
  <c r="E405" i="1"/>
  <c r="H275" i="1"/>
  <c r="E525" i="1"/>
  <c r="F525" i="1"/>
  <c r="E375" i="1"/>
  <c r="G621" i="1"/>
  <c r="G620" i="1" s="1"/>
  <c r="E146" i="1"/>
  <c r="F146" i="1"/>
  <c r="E621" i="1"/>
  <c r="E620" i="1" s="1"/>
  <c r="F621" i="1"/>
  <c r="F620" i="1" s="1"/>
  <c r="G7" i="1"/>
  <c r="F470" i="1"/>
  <c r="E482" i="1"/>
  <c r="E494" i="1"/>
  <c r="E64" i="1"/>
  <c r="G406" i="1"/>
  <c r="G314" i="1"/>
  <c r="G482" i="1"/>
  <c r="F591" i="1"/>
  <c r="F64" i="1"/>
  <c r="F434" i="1"/>
  <c r="H434" i="1" s="1"/>
  <c r="G64" i="1"/>
  <c r="G470" i="1"/>
  <c r="E52" i="1"/>
  <c r="F52" i="1"/>
  <c r="E609" i="1"/>
  <c r="F406" i="1"/>
  <c r="E470" i="1"/>
  <c r="G494" i="1"/>
  <c r="F482" i="1"/>
  <c r="H467" i="1"/>
  <c r="H385" i="1"/>
  <c r="H282" i="1"/>
  <c r="H278" i="1"/>
  <c r="H384" i="1"/>
  <c r="E581" i="1"/>
  <c r="E234" i="1"/>
  <c r="E185" i="1" s="1"/>
  <c r="G305" i="1"/>
  <c r="H45" i="1"/>
  <c r="F44" i="1"/>
  <c r="F43" i="1" s="1"/>
  <c r="G129" i="1"/>
  <c r="F388" i="1"/>
  <c r="F345" i="1" s="1"/>
  <c r="F456" i="1"/>
  <c r="F438" i="1" s="1"/>
  <c r="H615" i="1"/>
  <c r="F163" i="1"/>
  <c r="F162" i="1" s="1"/>
  <c r="H389" i="1"/>
  <c r="H302" i="1"/>
  <c r="H77" i="1"/>
  <c r="E175" i="1"/>
  <c r="F494" i="1"/>
  <c r="H592" i="1"/>
  <c r="F596" i="1"/>
  <c r="E44" i="1"/>
  <c r="E43" i="1" s="1"/>
  <c r="E259" i="1"/>
  <c r="H27" i="1"/>
  <c r="H376" i="1"/>
  <c r="F175" i="1"/>
  <c r="H215" i="1"/>
  <c r="H235" i="1"/>
  <c r="E388" i="1"/>
  <c r="E320" i="1" s="1"/>
  <c r="E456" i="1"/>
  <c r="E438" i="1" s="1"/>
  <c r="H548" i="1"/>
  <c r="H578" i="1"/>
  <c r="F581" i="1"/>
  <c r="G614" i="1"/>
  <c r="G613" i="1" s="1"/>
  <c r="H192" i="1"/>
  <c r="F191" i="1"/>
  <c r="G214" i="1"/>
  <c r="H214" i="1" s="1"/>
  <c r="F234" i="1"/>
  <c r="F609" i="1"/>
  <c r="E130" i="1"/>
  <c r="E129" i="1" s="1"/>
  <c r="E305" i="1"/>
  <c r="H604" i="1"/>
  <c r="E6" i="1"/>
  <c r="F259" i="1"/>
  <c r="H152" i="1"/>
  <c r="G151" i="1"/>
  <c r="G146" i="1" s="1"/>
  <c r="H186" i="1"/>
  <c r="H428" i="1"/>
  <c r="G427" i="1"/>
  <c r="H440" i="1"/>
  <c r="G439" i="1"/>
  <c r="H123" i="1"/>
  <c r="H155" i="1"/>
  <c r="H15" i="1"/>
  <c r="E82" i="1"/>
  <c r="G274" i="1"/>
  <c r="F305" i="1"/>
  <c r="H547" i="1"/>
  <c r="H33" i="1"/>
  <c r="H62" i="1"/>
  <c r="F129" i="1"/>
  <c r="H142" i="1"/>
  <c r="H230" i="1"/>
  <c r="G234" i="1"/>
  <c r="H261" i="1"/>
  <c r="H269" i="1"/>
  <c r="G268" i="1"/>
  <c r="H268" i="1" s="1"/>
  <c r="H284" i="1"/>
  <c r="H298" i="1"/>
  <c r="G297" i="1"/>
  <c r="H297" i="1" s="1"/>
  <c r="H310" i="1"/>
  <c r="G388" i="1"/>
  <c r="H483" i="1"/>
  <c r="E510" i="1"/>
  <c r="H558" i="1"/>
  <c r="H563" i="1"/>
  <c r="G609" i="1"/>
  <c r="G163" i="1"/>
  <c r="H301" i="1"/>
  <c r="H457" i="1"/>
  <c r="H495" i="1"/>
  <c r="H540" i="1"/>
  <c r="G539" i="1"/>
  <c r="H539" i="1" s="1"/>
  <c r="H577" i="1"/>
  <c r="H603" i="1"/>
  <c r="H78" i="1"/>
  <c r="H124" i="1"/>
  <c r="H156" i="1"/>
  <c r="G181" i="1"/>
  <c r="H187" i="1"/>
  <c r="G191" i="1"/>
  <c r="H231" i="1"/>
  <c r="G260" i="1"/>
  <c r="H293" i="1"/>
  <c r="G292" i="1"/>
  <c r="H292" i="1" s="1"/>
  <c r="G375" i="1"/>
  <c r="H375" i="1" s="1"/>
  <c r="H435" i="1"/>
  <c r="H447" i="1"/>
  <c r="G446" i="1"/>
  <c r="H446" i="1" s="1"/>
  <c r="G557" i="1"/>
  <c r="H557" i="1" s="1"/>
  <c r="E596" i="1"/>
  <c r="H477" i="1"/>
  <c r="H516" i="1"/>
  <c r="H527" i="1"/>
  <c r="F21" i="1"/>
  <c r="H21" i="1" s="1"/>
  <c r="H34" i="1"/>
  <c r="H40" i="1"/>
  <c r="H117" i="1"/>
  <c r="H131" i="1"/>
  <c r="H285" i="1"/>
  <c r="H315" i="1"/>
  <c r="H402" i="1"/>
  <c r="G456" i="1"/>
  <c r="G515" i="1"/>
  <c r="H515" i="1" s="1"/>
  <c r="G526" i="1"/>
  <c r="H564" i="1"/>
  <c r="G596" i="1"/>
  <c r="H364" i="1"/>
  <c r="G363" i="1"/>
  <c r="H363" i="1" s="1"/>
  <c r="H356" i="1"/>
  <c r="G355" i="1"/>
  <c r="G116" i="1"/>
  <c r="G82" i="1"/>
  <c r="H72" i="1"/>
  <c r="H68" i="1"/>
  <c r="H53" i="1"/>
  <c r="G32" i="1"/>
  <c r="H32" i="1" s="1"/>
  <c r="H22" i="1"/>
  <c r="H39" i="1"/>
  <c r="H38" i="1"/>
  <c r="G44" i="1"/>
  <c r="F7" i="1"/>
  <c r="G14" i="1"/>
  <c r="H14" i="1" s="1"/>
  <c r="G26" i="1"/>
  <c r="H26" i="1" s="1"/>
  <c r="G52" i="1"/>
  <c r="H71" i="1"/>
  <c r="H83" i="1"/>
  <c r="G476" i="1"/>
  <c r="G634" i="1" l="1"/>
  <c r="F185" i="1"/>
  <c r="G185" i="1"/>
  <c r="G438" i="1"/>
  <c r="E634" i="1"/>
  <c r="H7" i="1"/>
  <c r="F405" i="1"/>
  <c r="G405" i="1"/>
  <c r="G571" i="1"/>
  <c r="F571" i="1"/>
  <c r="E571" i="1"/>
  <c r="E345" i="1"/>
  <c r="G345" i="1"/>
  <c r="E51" i="1"/>
  <c r="H116" i="1"/>
  <c r="G51" i="1"/>
  <c r="H64" i="1"/>
  <c r="E273" i="1"/>
  <c r="H470" i="1"/>
  <c r="G525" i="1"/>
  <c r="H525" i="1" s="1"/>
  <c r="G633" i="1"/>
  <c r="H526" i="1"/>
  <c r="H439" i="1"/>
  <c r="H438" i="1"/>
  <c r="H151" i="1"/>
  <c r="H146" i="1"/>
  <c r="F320" i="1"/>
  <c r="F273" i="1" s="1"/>
  <c r="H355" i="1"/>
  <c r="E469" i="1"/>
  <c r="H427" i="1"/>
  <c r="H591" i="1"/>
  <c r="H314" i="1"/>
  <c r="H482" i="1"/>
  <c r="F6" i="1"/>
  <c r="G469" i="1"/>
  <c r="H494" i="1"/>
  <c r="H130" i="1"/>
  <c r="H129" i="1"/>
  <c r="H191" i="1"/>
  <c r="H122" i="1"/>
  <c r="H274" i="1"/>
  <c r="F469" i="1"/>
  <c r="H456" i="1"/>
  <c r="H388" i="1"/>
  <c r="H305" i="1"/>
  <c r="G175" i="1"/>
  <c r="H234" i="1"/>
  <c r="H614" i="1"/>
  <c r="H613" i="1"/>
  <c r="H260" i="1"/>
  <c r="G259" i="1"/>
  <c r="H259" i="1" s="1"/>
  <c r="G162" i="1"/>
  <c r="G510" i="1"/>
  <c r="H630" i="1"/>
  <c r="H476" i="1"/>
  <c r="F82" i="1"/>
  <c r="F51" i="1" s="1"/>
  <c r="H99" i="1"/>
  <c r="G6" i="1"/>
  <c r="G43" i="1"/>
  <c r="H43" i="1" s="1"/>
  <c r="H44" i="1"/>
  <c r="H52" i="1"/>
  <c r="E627" i="1" l="1"/>
  <c r="E644" i="1" s="1"/>
  <c r="H469" i="1"/>
  <c r="H345" i="1"/>
  <c r="H405" i="1"/>
  <c r="H571" i="1"/>
  <c r="H185" i="1"/>
  <c r="H82" i="1"/>
  <c r="H6" i="1"/>
  <c r="G320" i="1" l="1"/>
  <c r="H51" i="1"/>
  <c r="G273" i="1" l="1"/>
  <c r="G627" i="1" s="1"/>
  <c r="H320" i="1"/>
  <c r="H273" i="1" l="1"/>
  <c r="G644" i="1" l="1"/>
  <c r="H629" i="1"/>
  <c r="H520" i="1"/>
  <c r="H519" i="1"/>
  <c r="F634" i="1" l="1"/>
  <c r="F633" i="1"/>
  <c r="F510" i="1"/>
  <c r="F627" i="1" s="1"/>
  <c r="H510" i="1" l="1"/>
  <c r="H627" i="1" l="1"/>
  <c r="F644" i="1"/>
</calcChain>
</file>

<file path=xl/sharedStrings.xml><?xml version="1.0" encoding="utf-8"?>
<sst xmlns="http://schemas.openxmlformats.org/spreadsheetml/2006/main" count="4745" uniqueCount="1119">
  <si>
    <t>w złotych</t>
  </si>
  <si>
    <t>Dział</t>
  </si>
  <si>
    <t>Rozdz.</t>
  </si>
  <si>
    <t>Źródło pochodzenia</t>
  </si>
  <si>
    <t>Paragraf</t>
  </si>
  <si>
    <t>Plan wg uchwały budżetowej</t>
  </si>
  <si>
    <t>Plan po zmianach</t>
  </si>
  <si>
    <t>Wykonanie</t>
  </si>
  <si>
    <t>% wykonania (7:6)</t>
  </si>
  <si>
    <t>1.</t>
  </si>
  <si>
    <t>2.</t>
  </si>
  <si>
    <t>3.</t>
  </si>
  <si>
    <t>4.</t>
  </si>
  <si>
    <t>5.</t>
  </si>
  <si>
    <t>6.</t>
  </si>
  <si>
    <t>7.</t>
  </si>
  <si>
    <t>8.</t>
  </si>
  <si>
    <t>010</t>
  </si>
  <si>
    <t>ROLNICTWO I ŁOWIECTWO</t>
  </si>
  <si>
    <t>01004</t>
  </si>
  <si>
    <t xml:space="preserve">Biura geodezji i terenów rolnych </t>
  </si>
  <si>
    <t>a) dochody bieżące, w tym:</t>
  </si>
  <si>
    <t xml:space="preserve">Dochody realizowane przez Podkarpackie Biuro Geodezji i Terenów Rolnych w Rzeszowie </t>
  </si>
  <si>
    <t>0750</t>
  </si>
  <si>
    <t>0830</t>
  </si>
  <si>
    <t>0970</t>
  </si>
  <si>
    <t>b) dochody majątkowe</t>
  </si>
  <si>
    <t xml:space="preserve">Dochody realizowane przez Podkarpackie Biuro Geodezji 
i Terenów Rolnych w Rzeszowie </t>
  </si>
  <si>
    <t>0870</t>
  </si>
  <si>
    <t>01041</t>
  </si>
  <si>
    <t>Program Rozwoju Obszarów Wiejskich</t>
  </si>
  <si>
    <t>Dochody realizowane przez Urząd Marszałkowski Województwa Podkarpackiego</t>
  </si>
  <si>
    <t>0950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</si>
  <si>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</si>
  <si>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</si>
  <si>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01042</t>
  </si>
  <si>
    <t>Wyłączenie z produkcji gruntów rolnych</t>
  </si>
  <si>
    <t>Wpływy z tytułu opłat za wyłączenie z produkcji gruntów rolnych</t>
  </si>
  <si>
    <t>0690</t>
  </si>
  <si>
    <t>Odsetki z tytułu nieterminowej wpłaty opłat za wyłączenie z produkcji gruntów rolnych</t>
  </si>
  <si>
    <t>0910</t>
  </si>
  <si>
    <t>0920</t>
  </si>
  <si>
    <t>2910</t>
  </si>
  <si>
    <t>01095</t>
  </si>
  <si>
    <t>Pozostała działalność</t>
  </si>
  <si>
    <t>0940</t>
  </si>
  <si>
    <t xml:space="preserve">Dotacje celowe otrzymane z budżetu państwa na zadania bieżące z zakresu administracji rządowej oraz inne zadania zlecone ustawami realizowane przez samorząd województwa </t>
  </si>
  <si>
    <t>050</t>
  </si>
  <si>
    <t xml:space="preserve">RYBOŁÓWSTWO I RYBACTWO </t>
  </si>
  <si>
    <t>05011</t>
  </si>
  <si>
    <t>100</t>
  </si>
  <si>
    <t>GÓRNICTWO I KOPALNICTWO</t>
  </si>
  <si>
    <t>10095</t>
  </si>
  <si>
    <t>5% dochodów uzyskiwanych na rzecz budżetu państwa w związku z realizacją zadań z zakresu administracji rządowej oraz innych zadań zleconych ustawami</t>
  </si>
  <si>
    <t xml:space="preserve">b) dochody majątkowe </t>
  </si>
  <si>
    <t>150</t>
  </si>
  <si>
    <t>PRZETWÓRSTWO PRZEMYSŁOWE</t>
  </si>
  <si>
    <t>15011</t>
  </si>
  <si>
    <t>Rozwój przedsiębiorczości</t>
  </si>
  <si>
    <t>Zwrot części dotacji wykorzystanych niezgodnie z przeznaczeniem, pobranych nienależnie lub w nadmiernej wysokości przez beneficjentów projektów realizowanych w ramach Programu Operacyjnego Kapitał Ludzki</t>
  </si>
  <si>
    <t xml:space="preserve">Zwrot części niewykorzystanych dotacji przez beneficjentów projektów realizowanych w ramach Regionalnego Programu Operacyjnego Województwa Podkarpackiego na lata 2014-2020 </t>
  </si>
  <si>
    <t>b) dochody majątkowe, w tym: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</si>
  <si>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2014-2020 </t>
  </si>
  <si>
    <t>0900</t>
  </si>
  <si>
    <t>TRANSPORT I ŁĄCZNOŚĆ</t>
  </si>
  <si>
    <t>Krajowe pasażerskie przewozy kolejowe</t>
  </si>
  <si>
    <t xml:space="preserve">Środki otrzymane z państwowych funduszy celowych na realizację zadań bieżących jednostek sektora finansów publicznych </t>
  </si>
  <si>
    <t>2170</t>
  </si>
  <si>
    <t>Dotacje celowe otrzymane od samorządu województwa na zadania bieżące realizowane na podstawie porozumień (umów) między jednostkami samorządu terytorialnego</t>
  </si>
  <si>
    <t>2330</t>
  </si>
  <si>
    <t>Dotacja celowa otrzymana z tytułu pomocy finansowej udzielanej między jednostkami samorządu terytorialnego na dofinansowanie własnych zadań bieżących</t>
  </si>
  <si>
    <t>2710</t>
  </si>
  <si>
    <t>2950</t>
  </si>
  <si>
    <t xml:space="preserve">Środki otrzymane z państwowych funduszy celowych na finansowanie lub dofinansowanie kosztów realizacji inwestycji i zakupów inwestycyjnych jednostek sektora finansów publicznych </t>
  </si>
  <si>
    <t>Infrastruktura kolejowa</t>
  </si>
  <si>
    <t>a) dochody bieżące</t>
  </si>
  <si>
    <t>Dotacja celowa otrzymana z tytułu pomocy finansowej udzielanej między jednostkami samorządu terytorialnego na dofinansowanie własnych zadań inwestycyjnych i zakupów inwestycyjnych</t>
  </si>
  <si>
    <t>Krajowe pasażerskie przewozy autobusowe</t>
  </si>
  <si>
    <t>0630</t>
  </si>
  <si>
    <t>Lokalny transport zbiorowy</t>
  </si>
  <si>
    <t xml:space="preserve">Opłaty za wydawanie zezwoleń na regularny przewóz osób </t>
  </si>
  <si>
    <t>0620</t>
  </si>
  <si>
    <t>2360</t>
  </si>
  <si>
    <t>Drogi publiczne wojewódzkie</t>
  </si>
  <si>
    <t>Dochody realizowane przez Podkarpacki Zarząd Dróg Wojewódzkich w Rzeszowie</t>
  </si>
  <si>
    <t>0570</t>
  </si>
  <si>
    <t>0580</t>
  </si>
  <si>
    <t>0640</t>
  </si>
  <si>
    <t xml:space="preserve">Środki pozyskane z nadleśnictw na dofinansowanie własnych zadań bieżących Samorządu Województwa </t>
  </si>
  <si>
    <t>Wpływ z tytułu pomocy finansowej udzielanej między jednostkami samorządu terytorialnego na dofinansowanie własnych zadań bieżących</t>
  </si>
  <si>
    <t>6257</t>
  </si>
  <si>
    <t>TURYSTYKA</t>
  </si>
  <si>
    <t>GOSPODARKA MIESZKANIOWA</t>
  </si>
  <si>
    <t>Gospodarka gruntami i nieruchomościami</t>
  </si>
  <si>
    <t>Opłaty za trwały zarząd, użytkowanie i służebność</t>
  </si>
  <si>
    <t>0470</t>
  </si>
  <si>
    <t>Wpływy z opłat z tytułu użytkowania wieczystego nieruchomości</t>
  </si>
  <si>
    <t>0550</t>
  </si>
  <si>
    <t xml:space="preserve">Dochody z najmu i dzierżawy składników majątkowych </t>
  </si>
  <si>
    <t>Wpływy z usług (media)</t>
  </si>
  <si>
    <t>Dochody ze sprzedaży mienia będącego w zasobie Województwa</t>
  </si>
  <si>
    <t>0770</t>
  </si>
  <si>
    <t>DZIAŁALNOŚĆ USŁUGOWA</t>
  </si>
  <si>
    <t>Prace geologiczne (nieinwestycyjne)</t>
  </si>
  <si>
    <t>Zadania z zakresu geodezji i kartografii</t>
  </si>
  <si>
    <t xml:space="preserve">Dochody realizowane przez Wojewódzki Ośrodek Dokumentacji Geodezyjnej i Kartograficznej w Rzeszowie </t>
  </si>
  <si>
    <t>2210</t>
  </si>
  <si>
    <t>INFORMATYKA</t>
  </si>
  <si>
    <t>Wpływy z tytułu dzierżawy części infrastruktury telekomunikacyjnej wchodzącej w skład Regionalnej Sieci Szerokopasmowej Województwa Podkarpackiego</t>
  </si>
  <si>
    <t xml:space="preserve">SZKOLNICTWO WYŻSZE I NAUKA </t>
  </si>
  <si>
    <t>Pomoc materialna dla studentów i doktorantów</t>
  </si>
  <si>
    <t>0949</t>
  </si>
  <si>
    <t>2058</t>
  </si>
  <si>
    <t>ADMINISTRACJA PUBLICZNA</t>
  </si>
  <si>
    <t>Urzędy wojewódzkie</t>
  </si>
  <si>
    <t xml:space="preserve">Dotacje celowe z budżetu państwa na zadania bieżące z zakresu administracji rządowej oraz inne zadania zlecone ustawami realizowane przez samorząd województwa </t>
  </si>
  <si>
    <t>Urzędy marszałkowskie</t>
  </si>
  <si>
    <t>Komisje egzaminacyjne</t>
  </si>
  <si>
    <t>Promocja jednostek samorządu terytorialnego</t>
  </si>
  <si>
    <t>2059</t>
  </si>
  <si>
    <t>Dotacje celowe otrzymane z budżetu państwa na zadania bieżące realizowane przez samorząd województwa na podstawie porozumień z organami administracji rządowej</t>
  </si>
  <si>
    <t>Funkcjonowanie wojewódzkich rad dialogu społecznego</t>
  </si>
  <si>
    <t xml:space="preserve">Środki pochodzące z budżetu Unii Europejskiej jako refundacja wydatków poniesionych ze środków własnych na realizację projektu pn. „Wspólnie wzbogacamy polsko-słowackie pogranicze” w ramach Programu Współpracy Transgranicznej INTERREG V-A Polska – Słowacja 2014-2020 </t>
  </si>
  <si>
    <t xml:space="preserve">Dotacja celowa z budżetu państwa jako refundacja wydatków poniesionych ze środków własnych na realizację projektu pn. „Wspólnie wzbogacamy polsko-słowackie pogranicze” w ramach Programu Współpracy Transgranicznej INTERREG V-A Polska – Słowacja 2014-2020 </t>
  </si>
  <si>
    <t>Wpływy z innych opłat stanowiących dochody jednostek samorządu terytorialnego na podstawie ustaw</t>
  </si>
  <si>
    <t>Opłaty eksploatacyjne za wydobywanie węglowodorów ze złóż zlokalizowanych na terenie województwa podkarpackiego</t>
  </si>
  <si>
    <t>0460</t>
  </si>
  <si>
    <t>Opłaty za wydanie zezwoleń na obrót hurtowy napojami alkoholowymi</t>
  </si>
  <si>
    <t>0480</t>
  </si>
  <si>
    <t>Opłaty koncesyjne za poszukiwanie lub rozpoznawanie złóż węglowodorów oraz za wydobywanie węglowodorów ze złóż na terenie województwa podkarpackiego</t>
  </si>
  <si>
    <t>0590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</si>
  <si>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</si>
  <si>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</si>
  <si>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</si>
  <si>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</si>
  <si>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</si>
  <si>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</si>
  <si>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</si>
  <si>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</si>
  <si>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</si>
  <si>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</si>
  <si>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Środki z rezerwy subwencji ogólnej z przeznaczeniem na dofinansowanie budowy, przebudowy, remontu, utrzymania, ochrony dróg wojewódzkich i zarządzania tymi drogami</t>
  </si>
  <si>
    <t>Część wyrównawcza subwencji ogólnej dla województw</t>
  </si>
  <si>
    <t>Różne rozliczenia finansowe</t>
  </si>
  <si>
    <t xml:space="preserve">Odsetki od lokat wolnych środków budżetowych oraz od środków na rachunkach bankowych </t>
  </si>
  <si>
    <t>Rezerwa subwencji ogólnej dla województw</t>
  </si>
  <si>
    <t>2770</t>
  </si>
  <si>
    <t>Część regionalna subwencji ogólnej dla województw</t>
  </si>
  <si>
    <t>2920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</si>
  <si>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</si>
  <si>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</si>
  <si>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</si>
  <si>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współfinansowanie projektów własnych i realizowanych przez beneficjentów w ramach Regionalnego Programu Operacyjnego Województwa Podkarpackiego na lata 2014 - 2020</t>
  </si>
  <si>
    <t>Regionalne Programy Operacyjne 2014 - 2020 finansowane z udziałem środków Europejskiego Funduszu Społecznego</t>
  </si>
  <si>
    <t>Dotacja celowa z budżetu państwa na współfinansowanie projektów własnych i realizowanych przez beneficjentów 
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</si>
  <si>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</si>
  <si>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OŚWIATA I WYCHOWANIE</t>
  </si>
  <si>
    <t>Szkoły podstawowe specjalne</t>
  </si>
  <si>
    <t>Dochody realizowane przez jednostki oświatowe</t>
  </si>
  <si>
    <t>Wpływy do budżetu niewykorzystanych środków finansowych gromadzonych na wyodrębnionym rachunku jednostki budżetowej</t>
  </si>
  <si>
    <t>2400</t>
  </si>
  <si>
    <t>Szkoły zawodowe</t>
  </si>
  <si>
    <t>2057</t>
  </si>
  <si>
    <t>Dokształcanie i doskonalenie nauczycieli</t>
  </si>
  <si>
    <t>2220</t>
  </si>
  <si>
    <t>Biblioteki pedagogiczne</t>
  </si>
  <si>
    <t xml:space="preserve">Dochody realizowane przez jednostki oświatowe </t>
  </si>
  <si>
    <t>Zapewnienie uczniom prawa do bezpłatnego dostępu do podręczników, materiałów edukacyjnych lub materiałów ćwiczeniowych</t>
  </si>
  <si>
    <t>Środki pochodzące z budżetu Unii Europejskiej na realizację projektu pn. "Making personal learning experiences possible and visible also in a digital way - Das PerLen-Konzept" w ramach Programu Erasmus+</t>
  </si>
  <si>
    <t>2051</t>
  </si>
  <si>
    <t>2919</t>
  </si>
  <si>
    <t>2959</t>
  </si>
  <si>
    <t>6699</t>
  </si>
  <si>
    <t>OCHRONA ZDROWIA</t>
  </si>
  <si>
    <t>Szpitale ogólne</t>
  </si>
  <si>
    <t>Lecznictwo psychiatryczne</t>
  </si>
  <si>
    <t>Staże i specjalizacje medyczne</t>
  </si>
  <si>
    <t>POMOC SPOŁECZNA</t>
  </si>
  <si>
    <t>Dotacje celowe otrzymane z budżetu państwa na realizację bieżących zadań własnych samorządu województwa</t>
  </si>
  <si>
    <t>Regionalne ośrodki polityki społecznej</t>
  </si>
  <si>
    <t>Dochody realizowane przez Regionalny Ośrodek Polityki Społecznej w Rzeszowie</t>
  </si>
  <si>
    <t xml:space="preserve">Zwrot dotacji wykorzystanych niezgodnie z przeznaczeniem, pobranych nienależnie lub w nadmiernej wysokości na realizację zadań z zakresu pomocy społecznej </t>
  </si>
  <si>
    <t>Zwrot części niewykorzystanych dotacji przez beneficjentów projektów realizowanych w ramach Regionalnego Programu Operacyjnego Województwa Podkarpackiego na lata 2014-2020</t>
  </si>
  <si>
    <t>POZOSTAŁE ZADANIA W ZAKRESIE POLITYKI SPOŁECZNEJ</t>
  </si>
  <si>
    <t>Rehabilitacja zawodowa i społeczna osób niepełnosprawnych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</si>
  <si>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</si>
  <si>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</si>
  <si>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</si>
  <si>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0948</t>
  </si>
  <si>
    <t>Środki z Funduszu Gwarantowanych Świadczeń Pracowniczych</t>
  </si>
  <si>
    <t xml:space="preserve">Zwrot części niewykorzystanych dotacji przez beneficjentów projektów realizowanych w ramach Programu Operacyjnego Wiedza Edukacja Rozwój na lata 2014-2020        </t>
  </si>
  <si>
    <t>EDUKACYJNA OPIEKA WYCHOWAWCZA</t>
  </si>
  <si>
    <t>Internaty i bursy szkolne</t>
  </si>
  <si>
    <t>RODZINA</t>
  </si>
  <si>
    <t>Wspieranie rodziny</t>
  </si>
  <si>
    <t>Działalność ośrodków adopcyjnych</t>
  </si>
  <si>
    <t>Działalność placówek opiekuńczo - wychowawczych</t>
  </si>
  <si>
    <t>Dotacje celowe otrzymane z powiatu na zadania bieżące realizowane na podstawie porozumień (umów) między jednostkami samorządu terytorialnego</t>
  </si>
  <si>
    <t>2320</t>
  </si>
  <si>
    <t>GOSPODARKA KOMUNALNA I OCHRONA ŚRODOWISKA</t>
  </si>
  <si>
    <t>Ochrona powietrza atmosferycznego i klimatu</t>
  </si>
  <si>
    <t>Wpływy i wydatki związane z gromadzeniem środków 
z opłat i kar za korzystanie ze środowiska</t>
  </si>
  <si>
    <t>3% wpływu z tytułu kary pieniężnej za uszkodzenie, zniszczenie, usunięcie drzewa lub krzewu bez zezwolenia przez osoby fizyczne</t>
  </si>
  <si>
    <t>3% wpływu z tytułu opłat za usunięcie drzewa i krzewu</t>
  </si>
  <si>
    <t>3% wpływu z tytułu opłat za korzystanie ze środowiska</t>
  </si>
  <si>
    <t>Wpływy i wydatki związane z gromadzeniem środków 
z opłat produktowych</t>
  </si>
  <si>
    <t>1% wpływu z tytułu opłaty recyklingowej za opakowania</t>
  </si>
  <si>
    <t>0240</t>
  </si>
  <si>
    <t xml:space="preserve">2% i 10% wpływu z tytułu opłaty produktowej oraz dodatkowej opłaty produktowej </t>
  </si>
  <si>
    <t>0400</t>
  </si>
  <si>
    <t xml:space="preserve">5 % wpływu z tytułu opłat za nieosiągnięcie wymaganego poziomu odzysku i recyklingu odpadów pochodzących z pojazdów wycofanych z eksploatacji </t>
  </si>
  <si>
    <t>0530</t>
  </si>
  <si>
    <t>Wpływy z tytułu opłat za wydanie postanowienia o nałożeniu grzywny w celu przymuszenia wykonania obowiązku o charakterze niepieniężnym</t>
  </si>
  <si>
    <t>10% wpływu z tytułu opłat na publiczne kampanie edukacyjne</t>
  </si>
  <si>
    <t xml:space="preserve">Wpływy i wydatki związane z wprowadzeniem do obrotu baterii i akumulatorów </t>
  </si>
  <si>
    <t>5% wpływu z tytułu opłat za wprowadzanie do obrotu baterii i akumulatorów</t>
  </si>
  <si>
    <t>Pozostałe zadania związane z gospodarką odpadami</t>
  </si>
  <si>
    <t>35,65% wpływu z opłaty rejestrowej i opłaty rocznej od podmiotów wprowadzających produkty, produkty w opakowaniach i gospodarujących odpadami</t>
  </si>
  <si>
    <t>KULTURA I OCHRONA DZIEDZICTWA NARODOWEGO</t>
  </si>
  <si>
    <t>Pozostałe zadania w zakresie kultury</t>
  </si>
  <si>
    <t>Odsetki od dotacji wykorzystanych niezgodnie z przeznaczeniem, pobranych nienależnie lub w nadmiernej wysokości na realizację zadań z zakresu kultury</t>
  </si>
  <si>
    <t>Wpływy z tytułu pomocy finansowej udzielanej między jednostkami samorządu terytorialnego na dofinansowanie własnych zadań bieżących</t>
  </si>
  <si>
    <t>Filharmonie, orkiestry, chóry i kapele</t>
  </si>
  <si>
    <t>Domy i ośrodki kultury, świetlice i kluby</t>
  </si>
  <si>
    <t>6690</t>
  </si>
  <si>
    <t xml:space="preserve">Biblioteki </t>
  </si>
  <si>
    <t>Dotacje celowe otrzymane z powiatu na zadania realizowane na podstawie porozumień (umów) między jednostkami samorządu terytorialnego</t>
  </si>
  <si>
    <t>Muzea</t>
  </si>
  <si>
    <t>Ochrona zabytków i opieka nad zabytkami</t>
  </si>
  <si>
    <t>OGRODY BOTANICZNE I ZOOLOGICZNE ORAZ NATURALNE OBSZARY I OBIEKTY CHRONIONEJ PRZYRODY</t>
  </si>
  <si>
    <t>Parki krajobrazowe</t>
  </si>
  <si>
    <t>Dochody realizowane przez Zespół Karpackich Parków Krajobrazowych w Krośnie</t>
  </si>
  <si>
    <t>KULTURA FIZYCZNA</t>
  </si>
  <si>
    <t>Zadania w zakresie kultury fizycznej</t>
  </si>
  <si>
    <t>DOCHODY OGÓŁEM</t>
  </si>
  <si>
    <t>w tym:</t>
  </si>
  <si>
    <t>dochody bieżące</t>
  </si>
  <si>
    <t xml:space="preserve">finansowane z dotacji </t>
  </si>
  <si>
    <t>finansowane z dochodów własnych</t>
  </si>
  <si>
    <t>dochody majątkowe</t>
  </si>
  <si>
    <t>sprawdzenie:</t>
  </si>
  <si>
    <t>2100</t>
  </si>
  <si>
    <t>Środki na inwestycje na drogach publicznych, powiatowych i wojewódzkich oraz na drogach powiatowych, wojewódzkich i krajowych w granicach miast na prawach powiatu</t>
  </si>
  <si>
    <t>6300</t>
  </si>
  <si>
    <t>4270</t>
  </si>
  <si>
    <t>6050</t>
  </si>
  <si>
    <t>92120</t>
  </si>
  <si>
    <t>2800</t>
  </si>
  <si>
    <t>Biblioteki</t>
  </si>
  <si>
    <t>921</t>
  </si>
  <si>
    <t>Zmniejszenie hałasu i wibracji</t>
  </si>
  <si>
    <t>Działalność placówek opiekuńczo-wychowawczych</t>
  </si>
  <si>
    <t>85510</t>
  </si>
  <si>
    <t>855</t>
  </si>
  <si>
    <t>Szkolne schroniska młodzieżowe</t>
  </si>
  <si>
    <t>2830</t>
  </si>
  <si>
    <t>Plany zagospodarowania przestrzennego</t>
  </si>
  <si>
    <t>60013</t>
  </si>
  <si>
    <t>60001</t>
  </si>
  <si>
    <t>600</t>
  </si>
  <si>
    <t>Rozdział</t>
  </si>
  <si>
    <t>majątkowe</t>
  </si>
  <si>
    <t>bieżące</t>
  </si>
  <si>
    <t>Nazwa</t>
  </si>
  <si>
    <t>DOCHODY OD OSÓB PRAWNYCH, OD OSÓB FIZYCZNYCH I OD INNYCH JEDNOSTEK NIEPOSIADAJĄCYCH OSOBOWOŚCI PRAWNEJ ORAZ WYDATKI ZWIĄZANE Z ICH POBOREM</t>
  </si>
  <si>
    <t xml:space="preserve">Wykonanie </t>
  </si>
  <si>
    <t>Plan
po zmianach</t>
  </si>
  <si>
    <t>w tym wydatki:</t>
  </si>
  <si>
    <t>Wydatki</t>
  </si>
  <si>
    <t xml:space="preserve"> OGÓŁEM</t>
  </si>
  <si>
    <t>Dotacja celowa otrzymana z Powiatu Rzeszowskiego dla  Wojewódzkiej i Miejskiej Bibliotece Publicznej w Rzeszowie z przeznaczeniem narealizację zadania pn. „Wykonywanie zadań powiatowej biblioteki publicznej dla Powiatu Rzeszowskiego”.</t>
  </si>
  <si>
    <t>Pomoc finansowa udzielona przez Gminę  Miasto Rzeszów dla Filharmonii Podkarpackiej im. Artura Malawskiego w Rzeszowie z przeznaczeniem na organizację imprezy pn. „Muzyczny Festiwal w Łańcucie”.</t>
  </si>
  <si>
    <t>Pomoc finansowa udzielona przez jednostki samorządu terytorialnego z przeznaczeniem na realizację zadania pn.:
"Organizowanie kolejowych przewozów pasażerskich realizowanych w ramach Podmiejskiej Kolei Aglomeracyjnej - PKA".</t>
  </si>
  <si>
    <t>Dotacja celowa otrzymana od Województwa Świętokrzyskiego z przeznaczeniem na realizację zadania pn.: "Organizowanie kolejowych przewozów pasażerskich realizowanych w ramach przewozów wojewódzkich".</t>
  </si>
  <si>
    <t xml:space="preserve">TRANSPORT I ŁĄCZNOŚĆ </t>
  </si>
  <si>
    <t>Przeznaczenie</t>
  </si>
  <si>
    <t>Dochody - otrzymane dotacje</t>
  </si>
  <si>
    <t>Zestawienie wykonania planu dochodów i wydatków związanych z realizacją zadań wykonywanych w drodze umów lub porozumień 
między jednostkami samorządu terytorialnego na dofinansowanie własnych zadań bieżących oraz zadań inwestycyjnych i zakupów inwestycyjnych</t>
  </si>
  <si>
    <t>Zestawienie wykonania planu dochodów województwa 
(według działów, rozdziałów, paragrafów klasyfikacji budżetowej oraz źródeł pochodzenia i rodzajów dochodów)</t>
  </si>
  <si>
    <t xml:space="preserve">Odsetki od zwrotu przez przewoźników autobusowych dotacji wykorzystanych niezgodnie z przeznaczeniem </t>
  </si>
  <si>
    <t>Zwrot przez przewoźników autobusowych dotacji wykorzystanych niezgodnie z przeznaczeniem</t>
  </si>
  <si>
    <t xml:space="preserve">Zwrot przez samodzielne publiczne zakłady opieki zdrowotnej dotacji wykorzystanych niezgodnie z przeznaczeniem, pobranych nienależnie lub w nadmiernej wysokości </t>
  </si>
  <si>
    <t>Zwrot przez samodzielne publiczne zakłady opieki zdrowotnej dotacji wykorzystanych niezgodnie z przeznaczeniem, pobranych nienależnie lub w nadmiernej wysokości</t>
  </si>
  <si>
    <t>Środki otrzymane z Rządowego Funduszu Polski Ład: Program Inwestycji Strategicznych na realizację zadań inwestycyjnych</t>
  </si>
  <si>
    <t>Dotacja celowa z budżetu państwa na finansowanie wydatków objętych Pomocą Techniczną REACT EU Regionalnego Programu Operacyjnego Województwa Podkarpackiego na lata 2014 - 2020</t>
  </si>
  <si>
    <t xml:space="preserve">Programy regionalne 2021-2027 finansowane z udziałem środków Europejskiego Funduszu Rozwoju Regionalnego </t>
  </si>
  <si>
    <t xml:space="preserve">Zwrot części niewykorzystanych dotacji oraz dotacji wykorzystanych niezgodnie z przeznaczeniem, pobranych nienależnie lub w nadmiernej wysokości przez beneficjentów projektów realizowanych w ramach Regionalnego Programu Operacyjnego Województwa Podkarpackiego na lata 2014-2020 </t>
  </si>
  <si>
    <t>Pomoc finansowa udzielona przez Miasto Łańcut z przeznaczeniem na realizację zadania pn. "Dzieje Starego Zamku w Łańcucie - zapomniane dziedzictwo".</t>
  </si>
  <si>
    <t xml:space="preserve">Zwrot części niewykorzystanej pomocy finansowej przez Gminę Świlcza na realizację zadania pn. „Przygotowanie studium uwarunkowań i kierunków zagospodarowania przestrzennego oraz miejscowego planu zagospodarowania przestrzennego niezbędnego do utworzenia strefy inwestycyjnej na terenie Gminy Świlcza” </t>
  </si>
  <si>
    <t>6370</t>
  </si>
  <si>
    <t xml:space="preserve">Środki pochodzące z budżetu Unii Europejskiej jako refundacja wydatków poniesionych ze środków własnych na realizację projektu pn. „Cyfrowe Województwo” w ramach Programu Operacyjnego Polska cyfrowa na lata 2014-2020 </t>
  </si>
  <si>
    <t>Dotacja otrzymana z Narodowego Funduszu Ochrony Środowiska i Gospodarki Wodnej w Warszawie</t>
  </si>
  <si>
    <t>Zwrot stypendium udzielonego w ramach programu „Nie zagubić talentu” wraz z odsetkami</t>
  </si>
  <si>
    <t>Środki pochodzące z budżetu Unii Europejskiej na realizację projektu pn. "Zrównoważona żywność – od produkcji do konsumpcji" w ramach Programu Erasmus+</t>
  </si>
  <si>
    <t>Programy regionalne 2021-2027 finansowane z udziałem środków Europejskiego Funduszu Społecznego Plus</t>
  </si>
  <si>
    <t>Środki pochodzące z budżetu Unii Europejskiej na realizację projektów własnych w ramach programu regionalnego Fundusze Europejskie dla Podkarpacia 2021-2027</t>
  </si>
  <si>
    <t>Środki z Funduszu Przeciwdziałania COVID-19 na finansowanie lub dofinansowanie kosztów realizacji inwestycji i zakupów inwestycyjnych związanych z przeciwdziałaniem COVID-19</t>
  </si>
  <si>
    <t xml:space="preserve">Wpływy z tytułu kar umownych za nieterminowe wykonanie przedmiotu umowy </t>
  </si>
  <si>
    <t xml:space="preserve">Dochody realizowane przez Podkarpacki Zarząd Dróg Wojewódzkich w Rzeszowie </t>
  </si>
  <si>
    <t>Dochody realizowane przez Wojewódzki Ośrodek Dokumentacji Geodezyjnej i Kartograficznej w Rzeszowie</t>
  </si>
  <si>
    <t>Zwrot części dotacji wykorzystanych niezgodnie z przeznaczeniem, pobranych nienależnie lub w nadmiernej wysokości na realizację zadań z zakresu kultury</t>
  </si>
  <si>
    <t xml:space="preserve">Zwrot przez instytucje kultury części niewykorzystanych dotacji </t>
  </si>
  <si>
    <t>Zwrot przez instytucje kultury części niewykorzystanych dotacji</t>
  </si>
  <si>
    <t xml:space="preserve">Zwrot przez instytucje kultury cześci niewykorzystanych dotacji </t>
  </si>
  <si>
    <t>2700</t>
  </si>
  <si>
    <t>Środki z Funduszu Pomocy na finansowanie lub dofinansowanie zadań bieżących w zakresie pomocy obywatelom Ukrainy</t>
  </si>
  <si>
    <t>Zwrot dotacji wykorzystanych niezgodnie z przeznaczeniem, pobranych nienależnie lub w nadmiernej wysokości przez organizacje pozarządowe realizujące zadania wynikające z Wojewódzkiego Programu na Rzecz Wyrównywania Szans Osób Niepełnosprawnych i Przeciwdziałania Ich Wykluczeniu Społecznemu na lata 2021-2030 oraz wpływ odsetek</t>
  </si>
  <si>
    <t>Wpływy z tytułu integracji systemu informatycznego "Podkarpacki System Informacji Medycznej" jednostek medycznych z Regionalnym Centrum Informacji Medycznej - RCIM</t>
  </si>
  <si>
    <t>Odsetki od nieterminowych wpływów z tytułu integracji systemu informatycznego "Podkarpacki System Informacji Medycznej" jednostek medycznych z Regionalnym Centrum Informacji Medycznej - RCIM</t>
  </si>
  <si>
    <t>Zwrot części stypendiów udzielonych w ramach programu pn. „Stypendia Marszałka Województwa Podkarpackiego” wraz z odsetkami</t>
  </si>
  <si>
    <t>Środki na uzupełnienie dochodów województw</t>
  </si>
  <si>
    <t>Zwrot przez organizacje pozarządowe niewykorzystanych dotacji oraz dotacji wykorzystanych niezgodnie z przeznaczeniem, pobranych nienależnie lub w nadmiernej wysokości na zadania z zakresu kultury fizycznej i sportu wraz z odsetkami</t>
  </si>
  <si>
    <t>Wpływy z tytułu opłat za udostępnianie informacji o środowisku</t>
  </si>
  <si>
    <t>Dotacja celowa z budżetu państwa na finansowanie wydatków objętych Pomocą Techniczną Programu Fundusze Europejskie dla Rybactwa 2021-2027</t>
  </si>
  <si>
    <t>Dotacja celowa z budżetu państwa na współfinansowanie wydatków objętych Pomocą Techniczną Programu Fundusze Europejskie dla Rybactwa 2021-2027</t>
  </si>
  <si>
    <t>Zwrot podatku VAT od zakupu pojazdów szynowych i symulatora jazdy zakupionego w 2023 r.</t>
  </si>
  <si>
    <t>Środki na dofinansowanie własnych inwestycji gmin, powiatów (związków gmin, związków powiatowo-gminnych, związków powiatów), samorządów województw, pozyskane z innych źródeł (Rządowy Fundusz Rozwoju Dróg)</t>
  </si>
  <si>
    <t>Dochody z tytułu opłat za wpis do rejestru przedsiębiorców prowadzących pracownię psychologiczną, opłat za wpis do ewidencji uprawnionych psychologów, opłat za wpis do ewidencji uprawnionych lekarzy wynikających z ustawy o kierujących pojazdami</t>
  </si>
  <si>
    <t>Refundacja kosztów utrzymania mieszkań zakupionych w ramach projektu pn. "Zakup lokali mieszkalnych, ich wykończenie i wyposażenie, niezbędne do prawidłowego funkcjonowania i korzystania z infrastruktury objętej wsparciem” zrealizowanego ze środków RPO WP na lata 2014-2020</t>
  </si>
  <si>
    <t>Środki pochodzące z budżetu Unii Europejskiej na realizację projektu pn. "Punkty Informacyjne Funduszy Europejskich - PPT FE" w ramach Programu Pomoc Techniczna dla Funduszy Europejskich 2021-2027</t>
  </si>
  <si>
    <t>Dotacja celowa z budżetu państwa na realizację projektu pn. "Punkty Informacyjne Funduszy Europejskich - PPT FE" w ramach Programu Pomoc Techniczna dla Funduszy Europejskich 2021-2027</t>
  </si>
  <si>
    <t>Środki pochodzące z budżetu Unii Europejskiej jako refundacja wydatków poniesionych ze środków własnych na realizację projektu pn. „Dane satelitarne i Infrastruktura Danych Przestrzennych (SDI) dla zarządzania regionalnego opartego na dowodach” w ramach INTERREG EUROPA 2021-2027</t>
  </si>
  <si>
    <t xml:space="preserve">Dotacja celowa z budżetu państwa jako refundacja wydatków poniesionych ze środków własnych na realizację zadań przez Regionalny Punkt Kontaktowy w województwie podkarpackim na rzecz  Programu INTERREG Polska – Słowacja 2021-2027 </t>
  </si>
  <si>
    <t>Dotacja celowa z budżetu państwa na finansowanie wydatków objętych Pomocą Techniczną (EFRR) FEP 2021-2027</t>
  </si>
  <si>
    <t>Dotacja celowa z budżetu państwa na finansowanie wydatków objętych Pomocą Techniczną (EFS+) FEP 2021-2027</t>
  </si>
  <si>
    <t>Dotacja celowa z budżetu państwa na współfinansowanie projektów własnych realizowanych w ramach programu regionalnego Fundusze Europejskie dla Podkarpacia 2021-2027</t>
  </si>
  <si>
    <t>Środki pochodzące z budżetu Unii Europejskiej na realizację projektów w ramach programu regionalnego Fundusze Europejskie dla Podkarpacia 2021-2027</t>
  </si>
  <si>
    <t>Dotacja celowa z budżetu państwa na współfinansowanie projektów realizowanych w ramach programu regionalnego Fundusze Europejskie dla Podkarpacia 2021-2027</t>
  </si>
  <si>
    <t>Środki pochodzące z budżetu Unii Europejskiej na realizację projektu pn. "Projekt akredytowany - nr 2022-1-PL01-KA121-SCH-000062408 w ramach Programu Erasmus+" w ramach Programu Erasmus+</t>
  </si>
  <si>
    <t>Środki pochodzące z budżetu Unii Europejskiej na realizację projektu pn. "Wsparcie rozwoju nowoczesnego kształcenia zawodowego, szkolnictwa wyższego oraz uczenia się przez całe zycie" w ramach Krajowego Planu Odbudowy i Zwiększania Odporności</t>
  </si>
  <si>
    <t xml:space="preserve">Środki pochodzące z budżetu Unii Europejskiej na realizację projektu pn. "Wsparcie rozwoju nowoczesnego kształcenia zawodowego, szkolnictwa wyższego oraz uczenia się przez całe zycie" w ramach Krajowego Planu Odbudowy i Zwiększania Odporności </t>
  </si>
  <si>
    <t>Środki pochodzące z budżetu Unii Europejskiej na realizację projektu pn. „Społeczna równowaga" w ramach programu Fundusze Europejskie dla Rozwoju Społecznego 2021-2027</t>
  </si>
  <si>
    <t xml:space="preserve">Środki pochodzące z budżetu Unii Europejskiej jako refundacja wydatków poniesionych ze środków własnych na realizację projektu pn. "Socio-economic Integration of Refugees and Migrants (Integracja społeczno-ekonomiczna uchodźców i migrantów)" w ramach INTERREG EUROPA 2021-2027 </t>
  </si>
  <si>
    <t xml:space="preserve">Środki pochodzące z budżetu Unii Europejskiej jako refundacja wydatków poniesionych ze środków własnych na realizację projektu pn. "Women for Science, Technology, Engineering, and Mathematics in Europe (Kobiety dla nauki, technologii, inżynierii i matematyki w Europie)" w ramach INTERREG EUROPA 2021-2027 </t>
  </si>
  <si>
    <t>Dotacja celowa z budżetu państwa na realizację projektu pn. „Społeczna równowaga" w ramach programu Fundusze Europejskie dla Rozwoju Społecznego 2021-2027</t>
  </si>
  <si>
    <t>Środki pochodzące z budżetu Unii Europejskiej jako refundacja wydatków poniesionych ze środków własnych na realizację projektu pn. „Zrównoważone obszary chronione jako kluczowa wartość dla dobrobytu człowieka” w ramach INTERREG EUROPA 2021-2027</t>
  </si>
  <si>
    <t>750</t>
  </si>
  <si>
    <t>75095</t>
  </si>
  <si>
    <t>853</t>
  </si>
  <si>
    <t>85311</t>
  </si>
  <si>
    <t xml:space="preserve">POZOSTAŁE ZADANIA W ZAKRESIE POLITYKI SPOŁECZNEJ </t>
  </si>
  <si>
    <t xml:space="preserve">Dotacje celowe otrzymane od jednostek samorządu terytorialnego z przeznaczeniem dla Zakładu Aktywności Zawodowej w Nowej Sarzynie prowadzonego przez Stowarzyszenie "Dobry Dom" na dofinansowanie w 2024 r. kosztów zakupu 9-cio osobowego busa przystosowanego do przewozu osób niepełnosprawnych, w tym od:
a) Miasta Przeworsk - 10.000,-zł,
b) Miasta Nowa Sarzyna - 14.000,-zł,
c) Gminy Grodzisko Dolne - 14.000,-zł,
d) Gminy Raniżów - 8.000,-zł,
e) Gminy Jeżowe - 14.000,-zł
d) Gminy Kuryłówka - 14.000,-zł
</t>
  </si>
  <si>
    <t xml:space="preserve">Pomoc finansowa udzielona przez Gminę Trzebownisko z przeznaczeniem na pokrycie części kosztów zarządzania Podkarpackim Parkiem Naukowo-Technologicznym w Strefie S1 w Jasionce. 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</si>
  <si>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2007-2013 </t>
  </si>
  <si>
    <t>Środki pochodzące z budżetu Unii Europejskiej jako refundacja wydatków poniesionych ze środków własnych na realizację projektu pn. „Uwolnienie zielonej gospodarki wodorowej dla MŚP w regionach europejskich” w ramach Programu Interreg Europa 2021-2027</t>
  </si>
  <si>
    <t xml:space="preserve">Część rozwojowa subwencji ogólnej dla jednostek samorządu terytorialnego </t>
  </si>
  <si>
    <t>Krajowy Plan Odbudowy</t>
  </si>
  <si>
    <t>Środki pochodzące z budżetu Unii Europejskiej  na realizację projektów w ramach Krajowego Planu Odbudowy i Zwiększania Odporności</t>
  </si>
  <si>
    <t>Dotacja celowa z budżetu państwa jako refundacja wydatków poniesionych ze środków własnych na współfinansowanie projektów własnych realizowanych w ramach Regionalnego Programu Operacyjnego Województwa Podkarpackiego na lata 2014 - 2020</t>
  </si>
  <si>
    <t>Środki pochodzące z budżetu Unii Europejskiej jako refundacja wydatków poniesionych ze środków własnych na realizację projektów własnych w ramach programu regionalnego Fundusze Europejskie dla Podkarpacia 2021-2027</t>
  </si>
  <si>
    <r>
      <t xml:space="preserve">Zwrot części dotacji wykorzystanych niezgodnie z przeznaczeniem, pobranych nienależnie lub w nadmiernej wysokości przez beneficjentów projektów realizowanych w ramach Programu Operacyjnego Kapitał Ludzki          </t>
    </r>
    <r>
      <rPr>
        <u/>
        <sz val="10"/>
        <rFont val="Arial"/>
        <family val="2"/>
        <charset val="238"/>
      </rPr>
      <t xml:space="preserve">  </t>
    </r>
  </si>
  <si>
    <t>Zadania w zakresie przeciwdziałania przemocy domowej</t>
  </si>
  <si>
    <t xml:space="preserve">Wpływ kar umownych za odwołanie pociągów przez przewoźnika oraz za niedotrzymanie współczynnika niezawodności (Wn) pojazdów szynowych wraz z odsetkami </t>
  </si>
  <si>
    <t>Dzierżawa pojazdów szynowych i symulatora jazdy wraz z halą zaplecza technicznego PKA</t>
  </si>
  <si>
    <t xml:space="preserve">Zwrot podatku VAT od zakupu pojazdów szynowych i symulatora jazdy dostarczonych w 2023 roku </t>
  </si>
  <si>
    <t xml:space="preserve">Zwrot od operatora kolejowego nadpłaty wynikającej z rozliczenia rekompensaty za 2023 r. </t>
  </si>
  <si>
    <t>Środki pochodzące z budżetu Unii Europejskiej jako refundacja wydatków poniesionych na realizację projektu pn. "Budowa Podmiejskiej Kolei Aglomeracyjnej - PKA": Budowa zaplecza technicznego" w ramach Programu Operacyjnego Infrastruktura i Środowisko na lata 2014 - 2020</t>
  </si>
  <si>
    <t>Środki pochodzące z budżetu Unii Europejskiej jako refundacja wydatków poniesionych na realizację projektu pn. "Budowa Podmiejskiej Kolei Aglomeracyjnej - PKA: Budowa i modernizacja linii kolejowych oraz infrastruktury przystankowej" w ramach Programu Operacyjnego Infrastruktura i Środowisko na lata 2014 - 2020</t>
  </si>
  <si>
    <t>Zwrot od Gminy Lubaczów części dotacji wykorzystanej niezgodnie z przeznaczeniem</t>
  </si>
  <si>
    <t>Zwrot od Gminy Nozdrzec części niewykorzystanej dotacji</t>
  </si>
  <si>
    <t>Drogi wewnętrzne</t>
  </si>
  <si>
    <t xml:space="preserve">Wpływ kary umownej za zwłokę w wykonaniu jednego z elementów harmonogramu prac projektowych </t>
  </si>
  <si>
    <t>Zwrot części dotacji wykorzystanej w nadmiernej wysokości na organizację wydarzeń popularyzujących naukę</t>
  </si>
  <si>
    <t>2230</t>
  </si>
  <si>
    <t>Środki pochodzące z budżetu Unii Europejskiej na realizację projektu pn. „Tarnobrzeska Szkoła Ćwiczeń” w ramach programu regionalnego Fundusze Europejskie dla Podkarpacia 2021-2027</t>
  </si>
  <si>
    <t>Środki pochodzące z budżetu Unii Europejskiej na realizację projektu pn. „Edukacja na cyfrowo” w ramach Krajowego Planu Odbudowy i Zwiększania Odporności</t>
  </si>
  <si>
    <t>Wpływ kary umownej za nieterminową dostawę części asortymentu w ramach trzeciej edycji zadania pn. „Program wsparcia dwujęzyczności w podkarpackich przedszkolach”</t>
  </si>
  <si>
    <t>Środki pochodzące z budżetu Unii Europejskiej na realizację projektu pn. "Projekt akredytowany - numer projektu 2024-1-PL01-KA121-SCH-000210624” w ramach Programu Erasmus+</t>
  </si>
  <si>
    <t>Środki pochodzące z budżetu Unii Europejskiej na realizację projektu pn. "Projekt akredytowany - nr projektu: 2023-1-PL01-KA121-SCH-000118667" w ramach Programu Erasmus+</t>
  </si>
  <si>
    <t>Zestawienie wykonania planu dochodów i wydatków związanych ze szczególnymi zasadami wykonywania budżetu województwa wynikającymi z odrębnych ustaw</t>
  </si>
  <si>
    <t>Dochody</t>
  </si>
  <si>
    <t>Ustawa</t>
  </si>
  <si>
    <t xml:space="preserve">ROLNICTWO I ŁOWIECTWO </t>
  </si>
  <si>
    <t>Ustawa z dnia 3 lutego 1995r. 
o ochronie gruntów rolnych i leśnych 
(z późn. zm.)</t>
  </si>
  <si>
    <t>2310</t>
  </si>
  <si>
    <t>4210</t>
  </si>
  <si>
    <t>4300</t>
  </si>
  <si>
    <t>6060</t>
  </si>
  <si>
    <t>6610</t>
  </si>
  <si>
    <t>6620</t>
  </si>
  <si>
    <t>Ustawa z dnia 16 grudnia 2005r. o Funduszu Kolejowym</t>
  </si>
  <si>
    <t xml:space="preserve">Krajowe pasażerskie przewozy kolejowe </t>
  </si>
  <si>
    <t>6350</t>
  </si>
  <si>
    <t>Ustawa z dnia 31 marca 2020 r. o zmianie ustawy o szczególnych rozwiązaniach związanych z zapobieganiem, przeciwdziałaniem i zwalczaniem COVID-19, innych chorób zakaźnych oraz wywołanych nimi sytuacji kryzysowych oraz niektórych innych ustaw (z późn. zm.)</t>
  </si>
  <si>
    <t>6100</t>
  </si>
  <si>
    <t>756</t>
  </si>
  <si>
    <t>Ustawa z dnia 26 października 1982 r. 
o wychowaniu w trzeźwości 
i przeciwdziałaniu alkoholizmowi 
(z późn. zm.)</t>
  </si>
  <si>
    <t>75618</t>
  </si>
  <si>
    <t>758</t>
  </si>
  <si>
    <t>75814</t>
  </si>
  <si>
    <t>851</t>
  </si>
  <si>
    <t>85111</t>
  </si>
  <si>
    <t>85112</t>
  </si>
  <si>
    <t>Szpitale kliniczne</t>
  </si>
  <si>
    <t>85153</t>
  </si>
  <si>
    <t>Zwalczanie narkomanii</t>
  </si>
  <si>
    <t>85154</t>
  </si>
  <si>
    <t xml:space="preserve">Przeciwdziałanie alkoholizmowi </t>
  </si>
  <si>
    <t>4190</t>
  </si>
  <si>
    <t>852</t>
  </si>
  <si>
    <t>85205</t>
  </si>
  <si>
    <t>900</t>
  </si>
  <si>
    <t xml:space="preserve">
</t>
  </si>
  <si>
    <t>90019</t>
  </si>
  <si>
    <t>Wpływy i wydatki związane z gromadzeniem środków z opłat i kar za korzystanie ze środowiska</t>
  </si>
  <si>
    <t>Ustawa z dnia 27 kwietnia 2001 r. Prawo ochrony środowiska 
(z późn. zm.)</t>
  </si>
  <si>
    <t>4010</t>
  </si>
  <si>
    <t>4110</t>
  </si>
  <si>
    <t>4120</t>
  </si>
  <si>
    <t>4700</t>
  </si>
  <si>
    <t>90020</t>
  </si>
  <si>
    <t>Wpływy i wydatki związane z gromadzeniem środków z opłat produktowych</t>
  </si>
  <si>
    <t>Ustawa z dnia 11 maja 2001 r. o obowiązkach przedsiębiorców w zakresie gospodarowania niektórymi odpadami oraz 
o opłacie produktowej, ustawa z dnia 20 stycznia 2005 r. o recyklingu pojazdów wycofanych z eksploatacji, ustawa z dnia 13 czerwca 2013 r. o gospodarce opakowaniami i odpadami opakowaniowymi, ustawa z dnia 11 września 2015 r. o zużytym sprzęcie elektrycznym i elektronicznym 
(z późn. zm.)</t>
  </si>
  <si>
    <t>90024</t>
  </si>
  <si>
    <t>Wpływy i wydatki związane z wprowadzeniem do obrotu baterii i akumulatorów</t>
  </si>
  <si>
    <t>Ustawa z dnia 24 kwietnia 2009 r. 
o bateriach i akumulatorach 
(z późn. zm.)</t>
  </si>
  <si>
    <t>90026</t>
  </si>
  <si>
    <t xml:space="preserve">Ustawa z dnia 14 grudnia 2012 r.
 o odpadach (z późn. zm.) </t>
  </si>
  <si>
    <t>OGÓŁEM</t>
  </si>
  <si>
    <t>Zestawienie wykonania planu dotacji udzielonych innym jednostkom samorządu terytorialnego i ich związkom
na dofinansowanie własnych zadań bieżących oraz zadań inwestycyjnych i zakupów inwestycyjnych</t>
  </si>
  <si>
    <t>Dotacje celowe dla gmin z przeznaczeniem na modernizację dróg dojazdowych do gruntów rolnych oraz renowację zbiorników wodnych służących małej retencji.</t>
  </si>
  <si>
    <t>60003</t>
  </si>
  <si>
    <t>Krajowe pasażerskie przewozy pasażerowe</t>
  </si>
  <si>
    <t>Dotacje celowe dla gmin i powiatów oraz ich związków –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</si>
  <si>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60014</t>
  </si>
  <si>
    <t>Drogi publiczne powiatowe</t>
  </si>
  <si>
    <t>60016</t>
  </si>
  <si>
    <t>Drogi publiczne gminne</t>
  </si>
  <si>
    <t>Dotacja celowa na pomoc finansową dla Gminy Solina z przeznaczeniem na realizację zadania pn.: „Budowa kładki rowerowo - pieszej nad Jeziorem Solińskim".</t>
  </si>
  <si>
    <t>700</t>
  </si>
  <si>
    <t>70005</t>
  </si>
  <si>
    <t>70095</t>
  </si>
  <si>
    <t>710</t>
  </si>
  <si>
    <t>75075</t>
  </si>
  <si>
    <t>Dotacja celowa na realizację zadania powierzonego Województwu Warmińsko – Mazurskiemu na dofinansowanie zadań związanych z funkcjonowaniem 
i działalnością Domu Polski Wschodniej w Brukseli.</t>
  </si>
  <si>
    <t>754</t>
  </si>
  <si>
    <t>BEZPIECZEŃSTWO PUBLICZNE I OCHRONA PRZECIWPOŻAROWA</t>
  </si>
  <si>
    <t>75412</t>
  </si>
  <si>
    <t>Ochotnicze straże pożarne</t>
  </si>
  <si>
    <t>801</t>
  </si>
  <si>
    <t>Szkoły podstawowe</t>
  </si>
  <si>
    <t>80195</t>
  </si>
  <si>
    <t>Przeciwdziałanie alkoholizmowi</t>
  </si>
  <si>
    <t>85395</t>
  </si>
  <si>
    <t>854</t>
  </si>
  <si>
    <t>85420</t>
  </si>
  <si>
    <t>Młodzieżowe ośrodki wychowawcze</t>
  </si>
  <si>
    <t>90095</t>
  </si>
  <si>
    <t>92105</t>
  </si>
  <si>
    <t>92116</t>
  </si>
  <si>
    <t>926</t>
  </si>
  <si>
    <t>Obiekty sportowe</t>
  </si>
  <si>
    <t>92695</t>
  </si>
  <si>
    <t>WYDATKI OGÓŁEM</t>
  </si>
  <si>
    <t>Zestawienie wykonania planu dochodów gromadzonych na wyodrębnionym rachunku 
przez wojewódzkie oświatowe jednostki budżetowe, oraz wydatków nimi finansowanych</t>
  </si>
  <si>
    <t>Lp.</t>
  </si>
  <si>
    <t>Nazwa  jednostki</t>
  </si>
  <si>
    <t>Plan</t>
  </si>
  <si>
    <t xml:space="preserve">Zespół Szkół przy Klinicznym Szpitalu Wojewódzkim Nr 2 
w Rzeszowie                 </t>
  </si>
  <si>
    <t xml:space="preserve">Zespół Szkół Specjalnych w Rymanowie Zdroju  </t>
  </si>
  <si>
    <t>Medyczno - Społeczne Centrum Kształcenia Zawodowego 
i Ustawicznego w  Przemyślu</t>
  </si>
  <si>
    <t>Medyczno - Społeczne Centrum Kształcenia Zawodowego 
i Ustawicznego w  Jaśle</t>
  </si>
  <si>
    <t>Medyczno - Społeczne Centrum Kształcenia Zawodowego 
i Ustawicznego  w  Sanoku</t>
  </si>
  <si>
    <t>Medyczno - Społeczne Centrum Kształcenia Zawodowego 
i Ustawicznego  w  Mielcu</t>
  </si>
  <si>
    <t>Medyczno - Społeczne Centrum Kształcenia Zawodowego 
i Ustawicznego  w  Rzeszowie</t>
  </si>
  <si>
    <t>Podkarpacki Zespół Placówek Wojewódzkich w Rzeszowie</t>
  </si>
  <si>
    <t>RAZEM</t>
  </si>
  <si>
    <t xml:space="preserve">Dotacje celowe na pomoc finansową dla Powiatu Sanockiego na realizację zadania pn. „Remont odcinkowy dróg powiatowych ul. Dmowskiego, ul. Staszica i ul. Królowej Bony stanowiącej starodroże byłej drogi wojewódzkiej Nr 886 od ronda im. Zdzisława Beksińskiego do skrzyżowania z DK 28 w Sanoku”. 
Wydatki nie zostały zrealizowane w 2024r.  </t>
  </si>
  <si>
    <t>Dotacja celowa na pomoc finansową dla Gminy Nozdrzec na zadanie pn. „Poprawa jakości budynków użyteczności publicznej w miejscowości Wesoła” w ramach „Podkarpackiego Programu Odnowy Wsi na lata 2021-2025”.</t>
  </si>
  <si>
    <t>Dotacja celowa na pomoc finansową dla Powiatu Lubaczowskiego z przeznaczeniem na remont i wyposażenie pracowni zajęć praktycznych dla kierunku murarz-tynkarz w Szkole Branżowej I stopnia w Młodzieżowym Ośrodku Wychowawczym w Lubaczowie.</t>
  </si>
  <si>
    <t>Dotacja celowa na pomoc finansową dla Gminy Dydnia na zadanie pn. „Remont trybun wraz z pomieszczeniami technicznymi w miejscowości Niebocko” w ramach „Podkarpackiego Programu Odnowy Wsi na lata 2021-2025”.</t>
  </si>
  <si>
    <t>Dotacje celowe na pomoc finansową dla gmin w ramach „Podkarpackiego Programu Odnowy Wsi na lata 2021-2025", w tym dla:
1) Gminy Tyczyn na zadanie pn. „Remont pomieszczeń w budynku zaplecza socjalno – sanitarnego LKS START Borek Stary” - 20.000,00 zł,
2) Gminy Chmielnik na zadanie pn. „Organizacja wydarzenia sportowo – kulturalnego „Chmielnik biega”” - 20.000,00 zł,
3) Gminy Głogów Małopolski na zadanie pn. „Doposażenie kompleksu rekreacyjnego „Rajska Dolina” w Pogwizdowie Starym – etap III” - 12.000,00 zł.</t>
  </si>
  <si>
    <t>Dotacja celowa na pomoc finansową dla Gminy i Miasta Kańczuga z przeznaczeniem na realizację zadania pn. "Rozbudowa drogi gminnej publicznej nr 110710R Niżatyce - Żuklin w m. Niżatyce".</t>
  </si>
  <si>
    <t xml:space="preserve">Dotacja celowa na pomoc finansową dla Gminy Olszanica na zadanie pn. „Budowa wieloetapowego kompleksu rekreacyjnego dla najmłodszych mieszkańców miejscowości poprzez wybudowanie placu zabaw - etap II” w ramach „Podkarpackiego Programu Odnowy Wsi na lata 2021-2025”. </t>
  </si>
  <si>
    <t>Dotacja celowa na pomoc finansową dla Gminy Miasta Rzeszów na dofinansowanie zadania "Budowa Podkarpackiego Centrum Lekkoatletycznego przy ul. Wyspiańskiego 22 w Rzeszowie".</t>
  </si>
  <si>
    <t>Dotacja celowa na pomoc finansową dla Gminy Zagórz na zakup mobilnego systemu do naśnieżania (pompa mobilna wraz z armatką) oraz pojazdu użytkowo transportowego.</t>
  </si>
  <si>
    <t>Dotacje celowe na pomoc finansową dla gmin w ramach „Podkarpackiego Programu Odnowy Wsi na lata 2021-2025", w tym dla:
1) Gminy Brzozów na zadanie pn. „Budowa trybun na stadionie GKS Górnik Grabownica” - 20.000,00 zł,
2) Gminy Kolbuszowa na zadanie pn. „Modernizacja boiska sportowego przy Szkole Podstawowej w Bukowcu” - 11.522,00 zł,
3) Gminy Lubenia na zadanie pn. „Budowa sceny wraz z zagospodarowaniem terenu w miejscowości Straszydle – Etap I” (opracowanie dokumentacji projektowej) - 20.000,00 zł,
4) Gminy Rakszawa na zadanie pn. „Integracja społeczności Sołectwa Rakszawa Dolna poprze stworzenia miejsca spotkań i wypoczynku w plenerze” - 20.000,00 zł,
5) Gminy Mielec na zadanie pn. „Modernizacja obiektu LKS w tym wykonanie ogrodzenia” - 20.000,00 zł,
6) Gminy Iwierzyce na zadanie pn. „Budowa strefy rekreacyjnej w miejscowości Będzienica” - 20.000,00 zł,
7) Gminy Dębica na zadanie pn. „Wykonanie infrastruktury sportowo – rekreacyjnej we wsi Braciejowa – etap II” - 19.065,00 zł,
8) Gminy Markowa na zadanie pn. „Modernizacja placu zabaw z miejscowości Tarnawka” - 18.000,00 zł.</t>
  </si>
  <si>
    <t xml:space="preserve">Dotacja celowa na pomoc finansową  dla Gminy Frysztak na zadanie pn. „Budowa placu zabaw dla dzieci” w ramach „Podkarpackiego Programu Odnowy Wsi na lata 2021-2025”.
Planwana dotacja celowa na pomoc finansową dla Gminy Rokietnica na realizację zadania pn. „Aktywnie i zdrowo – Zagospodarowanie przestrzeni wokół stawu w Centrum Gminy Rokietnica – etap III poprzez budowę alejki spacerowej” w ramach „Podkarpackiego Programu Odnowy Wsi na lata 2021-2025” w kwocie 20.000,- zł nie została zrealizowana w 2024r.  </t>
  </si>
  <si>
    <t xml:space="preserve">Środki pochodzące z budżetu Unii Europejskiej jako refundacja wydatków poniesionych ze środków własnych na realizację zadań drogowych w ramach Programu Interreg Polska – Słowacja 2021-2027 </t>
  </si>
  <si>
    <t xml:space="preserve">Środki pochodzące z budżetu Unii Europejskiej jako refundacja wydatków poniesionych ze środków własnych na realizację inwestycji drogowych w ramach Programu Interreg Polska – Słowacja 2021-2027 </t>
  </si>
  <si>
    <t>6258</t>
  </si>
  <si>
    <t>Środki pochodzące z budżetu Unii Europejskiej jako refundacji wydatków poniesionych ze środków własnych  na realizację inwestycji drogowych w ramach programu Fundusze Europejskie dla Polski Wschodniej 2021-2027</t>
  </si>
  <si>
    <t>Środki pochodzące z budżetu Unii Europejskie na realizację inwestycji drogowych w ramach programu Fundusze Europejskie dla Polski Wschodniej 2021-2027</t>
  </si>
  <si>
    <t>Środki pochodzące z budżetu Unii Europejskiejna realizację inwestycji drogowych w ramach Programu Interreg Polska – Słowacja 2021-2027</t>
  </si>
  <si>
    <t xml:space="preserve">Środki pochodzące z budżetu Unii Europejskie na realizację inwestycji drogowych w ramach ramach Programu Współpracy Transgranicznej INTERREG V-A Polska - Słowacja na lata 2014-2020 </t>
  </si>
  <si>
    <t>6208</t>
  </si>
  <si>
    <t>Środki pochodzące z budżetu Unii Europejskiej jako refundacja wydatków poniesionych ze środków własnych na realizację projektu w ramach Programu Współpracy Transgranicznej INTERREG V-A Polska - Słowacja 2014-2020</t>
  </si>
  <si>
    <t>Galerie i biura wystaw artystycznych</t>
  </si>
  <si>
    <t>Szkoły policealne</t>
  </si>
  <si>
    <t>Dotacje celowe otrzymane z powiatów z przeznaczeniem na prowadzenie regionalnych placówek opiekuńczo - terapeutycznych na terenie województwa podkarpackiego, w tym z:
-Powiatu Jarosławskiego-119.097,36 zł,       
-Powiatu Inowrocławskiego-238.194,72 zł,
-Powiatu Zielonogórskiego-112.785,88 zł,        
-Gminy Siemianowice Śląskie-238.194,72 zł,
-Powiatu Gliwickiego-157.875,02 zł, 
-Powiatu Grodziskiego-357.292,08 zł,   
-Powiatu Nowosolskiego-119.097,36 zł,            
-Powiatu Drawskiego-119.097,36 zł,            
-Powiatu Hrubieszowskiego-119.097,36 zł,                  
-Powiatu Chodzieskiego-238.194,72 zł,                
-Miasta Lublin-863.611,02 zł,
-Miasta Tychy-193.925,26 zł,
-Powiatu Żyrardowskiego-238.194,72 zł,
-Powiatu Strzyżowskiego- 119.097,36 zł,
-Powiatu Kamieńskiego-1.988,63 zł,
-Powiatu Gorzowskiego-110.574,53 zł,
-Powiatu Lubaczowskiego-28.067,85 zł,       
-Powiatu Pruszkowskiego-258.147,72 zł,
-Miasta Sopot-119.928,17 zł,
-Powiatu Pilskiego-272.306,71 zł,
-Powiatu Kluczborskiego-129.073,86 zł,
-Miasta Przemyśl-104.159,75 zł,            
-Powiatu Rzeszowskiego-516.295,44 zł,
-Powiatu Leżajskiego-258.147,72 zł,         
-Miasta Bydgoszcz-129.073,86 zł,                          
-Powiatu Radzyńskiego-129.073,86 zł,                      
-Powiatu Tomaszowskiego-129.073,86 zł,
-Powiatu Strzeleckiego	-122.812,59 zł,  
-Powiatu Przemyskiego-258.147,72 zł,
-Powiatu Stalowowolskiego-219.582,80 zł,
-Miasta Płock-129.073,86 zł.</t>
  </si>
  <si>
    <t>Zwrot przez samodzielny publiczny zakład opieki zdrowotnej niewykorzystanej dotacji</t>
  </si>
  <si>
    <t>Lecznictwo ambulatoryjne</t>
  </si>
  <si>
    <t xml:space="preserve">Zwrot odsetek od udzielonej dotacji, przez organizacje pozarządowe realizujące zadania wynikające z Wojewódzkiego Programu Profilaktyki i Rozwiązywania Problemów Alkoholowych oraz Przeciwdziałania Narkomanii na lata 2022-2030 </t>
  </si>
  <si>
    <t>Zwrotu części środków przez niepubliczne podmioty lecznicze otrzymanych na organizowanie, finansowanie oraz zapewnienie warunków odbywania stażu podyplomowego dla absolwentów studiów lekarskich i lekarsko-dentystycznych wraz z odsetkami</t>
  </si>
  <si>
    <t>OBRONA NARODOWA</t>
  </si>
  <si>
    <t>Pozostałe wydatki obronne</t>
  </si>
  <si>
    <t>URZĘDY NACZELNYCH ORGANÓW WŁADZY PAŃSTWOWEJ, KONTROLI I OCHRONY PRAWA ORAZ SĄDOWNICTWA</t>
  </si>
  <si>
    <t xml:space="preserve">Wybory do rad gmin, rad powiatów i sejmików województw, wybory wójtów, burmistrzów i prezydentów miast oraz referenda gminne, powiatowe i wojewódzkie </t>
  </si>
  <si>
    <t>2917</t>
  </si>
  <si>
    <t>0909</t>
  </si>
  <si>
    <t xml:space="preserve">Środki pochodzące z budżetu Unii Europejskiej jako refundacja wydatków poniesionych ze środków własnych na realizację projektu pn. "Od Beskidu Niskiego po Solinę " w ramach Programu Interreg Polska – Słowacja 2021-2027 </t>
  </si>
  <si>
    <t>0780</t>
  </si>
  <si>
    <t>Pomoc zagraniczna</t>
  </si>
  <si>
    <t>Dotacje celowe otrzymane z budżetu państwa na inwestycje i zakupy inwestycyjne realizowane przez samorząd województwa na podstawie porozumień z organami administracji rządowej</t>
  </si>
  <si>
    <t>Środki pochodzące z budżetu Unii Europejskiej na realizację projektu pn. "Program Regiony Rewitalizacji Edycja 3.0" w ramach Programu Pomoc Techniczna dla Funduszy Europejskich 2021-2027</t>
  </si>
  <si>
    <t>Dotacja celowa z budżetu państwa na realizację projektu pn. "Regiony Rewitalizacji Edycja 3.0" w ramach Programu Pomoc Techniczna dla Funduszy Europejskich 2021-2027</t>
  </si>
  <si>
    <t>Środki pochodzące z budżetu Unii Europejskiej na realizację projektu pn. „Funkcjonowanie Oddziału Programu Współpracy Transgranicznej EIS Polska – Białoruś – Ukraina 2014-2020 w Rzeszowie w latach 2022-2023" w ramach Programu Współpracy Transgranicznej Polska – Białoruś – Ukraina 2014-2020</t>
  </si>
  <si>
    <t>Zwrot dotacji wykorzystanych niezgodnie z przeznaczeniem, pobranych nienależnie lub w nadmiernej wysokości na realizację zadań z zakresu wspierania rodziny</t>
  </si>
  <si>
    <t>Zwrot dotacji pobranej nienależnie lub w nadmiernej wysokości przez regionalne placówki opiekuńczo - terapeutyczne</t>
  </si>
  <si>
    <t>Wpływ odsetek od niewykorzystanej dotacji oraz dotacji wykorzystanej niezgodnie z przeznaczeniem na realizację inwestycji drogowych</t>
  </si>
  <si>
    <t>Środki otrzymane z Agencji Restrukturyzacji i Modernizacji Rolnictwa jako refundacja wydatków poniesionych ze środków własnych na finansowanie wydatków objętych Pomocą Techniczną Programu Rozwoju Obszarów Wiejskich na lata 2014-2020</t>
  </si>
  <si>
    <t>Środki otrzymane z Agencji Restrukturyzacji i Modernizacji Rolnictwa jako refundacja wydatków poniesionych ze środków własnych na współfinansowanie wydatków objętych Pomocą Techniczną Programu Rozwoju Obszarów Wiejskich na lata 2014-2020</t>
  </si>
  <si>
    <t>Zwrot nienależnie pobranej dotacji na realizację zadania w ramach Programu "Podkarpacki Naturalny Wypas III"</t>
  </si>
  <si>
    <t>Odsetki od zwrotu dotacji niewykorzystanej, nienależnie pobranej  na realizację zadań w ramach Programu "Podkarpacki Naturalny Wypas III"</t>
  </si>
  <si>
    <t>Program Operacyjny Zrównoważony rozwój sektora rybołówstwa i nadbrzeżnych obszarów rybackich 2007 - 2013, Program Operacyjny Rybactwo i Morze 2014 - 2020 oraz Program Fundusze Europejskie dla Rybactwa</t>
  </si>
  <si>
    <t xml:space="preserve">Środki pochodzące z budżetu Unii Europejskiej na realizację projektu pn. „Inicjatywy na rzecz zrównoważonych, innowacyjnych praktyk, odporności i wzmocnienia pozycji MŚP z branży turystycznej” (INSPIRES) w ramach Programu Jednolitego Rynku </t>
  </si>
  <si>
    <t xml:space="preserve">Zwrot nadpłaty za pozwolenie wodno-prawne </t>
  </si>
  <si>
    <t>Odsetki od nieterminowych wpłat za najem nieruchomości stanowiących własność Województwa Podkarpackiego</t>
  </si>
  <si>
    <t>Wpływy z tytułu bezumownego korzystania z zasobów Sieci Szerokopasmowej Województwa Podkarpackiego przez Operatorów</t>
  </si>
  <si>
    <t xml:space="preserve">Środki pochodzące z budżetu państwa jako refundacja wydatków poniesionych ze środków własnych na realizację projektu pn. „Cyfrowe Województwo” w ramach Programu Operacyjnego Polska cyfrowa na lata 2014-2020 </t>
  </si>
  <si>
    <t>6259</t>
  </si>
  <si>
    <t>Środki otrzymane z Agencji Restrukturyzacji i Modernizacji Rolnictwa jako refundacja wydatków poniesionych ze środków własnych na finansowanie i współfinansowanie wydatków objętych Pomocą Techniczną Programu Rozwoju Obszarów Wiejskich na lata 2014-2020</t>
  </si>
  <si>
    <t>3% wpływu z tytułu kary pieniężnej za uszkodzenie, zniszczenie, usunięcie drzewa lub krzewu bez zezwolenia przez osoby prawne i inne jednostki organizacyjne</t>
  </si>
  <si>
    <t>0740</t>
  </si>
  <si>
    <t>Wpływy z tytułu opłat za wydanie interpretacji indywidualnej</t>
  </si>
  <si>
    <t>Wpływy z tytułu grzywny w celu przymuszenia wykonania obowiązku o charakterze niepieniężnym</t>
  </si>
  <si>
    <t>Wpływ pierwszej opłaty za wieczyste użytkowanie nieruchomości</t>
  </si>
  <si>
    <t xml:space="preserve">Środki pochodzące z budżetu Unii Europejskiej jako refundacji wydatków poniesionych ze środków własnych  na realizację inwestycji drogowych w ramach Programu Operacyjnego Polska Wschodnia na lata 2014-2020 </t>
  </si>
  <si>
    <t xml:space="preserve">Wpływ od wykonawcy zaplecza technicznego PKA rozliczenia opłat za energię elektryczną i cieplną </t>
  </si>
  <si>
    <t>Wpływ środków otrzymanych do Podkarpackiego Kuratora Oświaty oraz Ministra Edukacji na nagrody przyznane pracownikom pedagogicznym</t>
  </si>
  <si>
    <t>Opłata z tytułu wydania indywidualnej interpretacji przepisów ustawy o wychowaniu w trzeźwości i przeciwdziałaniu alkoholizmowi</t>
  </si>
  <si>
    <t>Zwrot ¼ udziału w prawie własności wywłaszczonej nieruchomości</t>
  </si>
  <si>
    <r>
      <t xml:space="preserve">Pomoc finansowa udzielona przez:
1) jednostki samorządu terytorialnego w kwocie 1.869.082,89 zł z przeznaczeniem na:
1) remonty chodników przy drogach wojewódzkich w kwocie  698.254,55 zł,
2) odnowy dróg wojewódzkich - 1.170.828,34 zł.
</t>
    </r>
    <r>
      <rPr>
        <i/>
        <sz val="11"/>
        <color theme="1"/>
        <rFont val="Arial"/>
        <family val="2"/>
        <charset val="238"/>
      </rPr>
      <t xml:space="preserve">Szczegółowy podział pomocy finansowej przedstawiono w objaśnieniach do wykonania wydatków rozdziału 60013.
</t>
    </r>
    <r>
      <rPr>
        <sz val="11"/>
        <color theme="1"/>
        <rFont val="Arial"/>
        <family val="2"/>
        <charset val="238"/>
      </rPr>
      <t xml:space="preserve">3) pomoc finansowa udzielona przez Gminę Lubaczów z przeznaczeniem na  realizację zadania pn. „Odnowa nawierzchni drogi wojewódzkiej Nr 867 Sieniawa – Wola Mołodycka – Oleszyce – Lubaczów - Podemszczyzna – Werchrata – Hrebenne na odcinku Basznia Dolna – Horyniec Zdrój oraz na odcinku w m. Dobra i w m. Mołodycz" w kwocie 100.000,00 zł.
 </t>
    </r>
  </si>
  <si>
    <t xml:space="preserve">Pomoc finansowa udzielona przez:
1) jednostki samorządu terytorialnego w kwocie 6.124.707,82 zł z przeznaczeniem na:
a) budowę chodników przy drogach wojewódzkich w kwocie 4.167.484,56 zł,
b) przebudowy dróg wojewódzkich w kwocie 1.957.223,26 zł. 
Szczegółowy podział pomocy finansowej przedstawiono w objaśnieniach do wykonania wydatków rozdziału 60013.
2) jednostki samorządu terytorialnego w kwocie 1.521.666,13 zł, z przeznaczeniem na realizację inwestycji pn. Poprawa bezpieczeństwa niechronionych uczestników ruchu poprzez rozbudowę/przebudowę odcinków dróg wojewódzkich polegającą na budowie dróg dla pieszych oraz dróg dla pieszych i rowerów na terenie województwa podkarpackiego.
Szczegółowy podział pomocy finansowej przedstawiono w objaśnieniach do wykonania wydatków rozdziału 60013.
3) Powiat Leski w kwocie 9.225,00 zł z przeznaczeniem na realizację inwestycji pn. Budowa obwodnicy Leska w ciągu DW 894 od DK 84 w m. Postołów do DW 894 w m. Huzele.
4) Gminę Jedlicze w kwocie 25,000,00 zł z przeznaczeniem na realizację inwestycji pn. Opracowanie dokumentacji projektowej dla zadania pn. Przebudowa drogi wojewódzkiej Nr 990 Twierdza - Krosno w miejscowości Potok, polegająca na budowie drogi dla pieszych i zatoki przystankowej wraz z niezbędną infrastrukturą techniczną,
5) Powiat Łańcucki w kwocie 572.824,07 zł i Miasto Łańcut w kwocie 381.882,72 zł z przeznaczeniem na realizację zadania pn. Opracowanie dokumentacji projektowej dla zadania pn. Przebudowa drogi wojewódzkiej Nr 990 Twierdza - Krosno w miejscowości Potok, polegająca na budowie drogi dla pieszych i zatoki przystankowej wraz z niezbędną infrastrukturą techniczną. </t>
  </si>
  <si>
    <t xml:space="preserve">Dotacja celowa na pomoc finansową dla Gminy Wiśniowa na zadanie pn. Organizacja wykładów i zajęć praktycznych w ramach realizowanej koncepcji w ramach „Podkarpackiego Programu Odnowy Wsi na lata 2021-2025” </t>
  </si>
  <si>
    <t xml:space="preserve">Dotacja celowa na pomoc finansową dla Gminy Raniżów na zadanie pn. Wykonanie placu zabaw z elementami skateparku przy Gminnej Bibliotece Publicznej w Raniżowie w ramach realizowanej koncepcji w ramach „Podkarpackiego Programu Odnowy Wsi na lata 2021-2025” </t>
  </si>
  <si>
    <t>11) Gminy Horyniec- Zdrój na realizację zadania pn. Uniwersytet Samorządności dla mieszkańców powiatu lubaczowskiego - pobudzić lokalną społeczność do działania – 15.000,00 zł 
12) Gminy Bircza na realizację zadania pn. Organizacja inicjatyw edukacyjnych dla mieszkańców powiatu przemyskiego w ramach II etapu koncepcji "Uniwersytet Samorządności" – 15.000,00 zł 
13) Gminy Pysznica - Szkolenia w ramach inicjatywy "Uniwersytet Samorządności" w Sudołach w powiecie stalowowolskim – 13.283,00 zł.</t>
  </si>
  <si>
    <t>Dotacja celowa na pomoc finansową dla Gminy Sędziszów Małopolski na realizację zadania pn. „Inicjatywy edukacyjne dla mieszkańców powiatu ropczycko – sędziszowskiego w ramach koncepcji "Uniwersytet Samorządności" 2024 rok” w ramach Podkarpackiego Programu Odnowy Wsi na lata 2021-2025.</t>
  </si>
  <si>
    <t xml:space="preserve">Odsetki od nieuiszczonych opłat rocznych za zajęcie pasa drogowego, opłat za użytkowanie gruntów pod wodami płynącymi oraz kosztów sądowych należne od Otwartych Regionalnych Sieci Szerokopasmowych Sp. z o.o., wyegzekwowane w postępowaniu egzekucyjnym </t>
  </si>
  <si>
    <t>Odsetki od nieterminowych wpływów z tytułu bezumownego korzystania z zasobów Sieci Szerokopasmowej Województwa Podkarpackiego przez Operatorów</t>
  </si>
  <si>
    <t xml:space="preserve">Zwrot podatku VATzwiązany z modernizacją Podkarpackiego Systemu Informacji Medycznej oraz rozliczeniami dotyczącymi utrzymania sieci szerokopasmowej </t>
  </si>
  <si>
    <t>6750</t>
  </si>
  <si>
    <t>Zestawienie wykonania planu dochodów i wydatków zadań z zakresu administracji rządowej wykonywanych 
przez samorząd województwa</t>
  </si>
  <si>
    <t xml:space="preserve">I. DOCHODY </t>
  </si>
  <si>
    <t>% wykonania 
(7:6)</t>
  </si>
  <si>
    <t>01078</t>
  </si>
  <si>
    <t>Usuwanie skutków klęsk żywiołowych</t>
  </si>
  <si>
    <t>6510</t>
  </si>
  <si>
    <t>6513</t>
  </si>
  <si>
    <t>60095</t>
  </si>
  <si>
    <t>630</t>
  </si>
  <si>
    <t>63095</t>
  </si>
  <si>
    <t>71012</t>
  </si>
  <si>
    <t>Ośrodki dokumentacji geodezyjnej i kartograficznej</t>
  </si>
  <si>
    <t>75011</t>
  </si>
  <si>
    <t>75046</t>
  </si>
  <si>
    <t>75084</t>
  </si>
  <si>
    <t>751</t>
  </si>
  <si>
    <t>75109</t>
  </si>
  <si>
    <t>Wybory do rad gmin, rad powiatów i sejmików województw, wybory wójtów, burmistrzów i prezydentów miast oraz referenda gminne, powiatowe i wojewódzkie</t>
  </si>
  <si>
    <t>752</t>
  </si>
  <si>
    <t>75212</t>
  </si>
  <si>
    <t>80153</t>
  </si>
  <si>
    <t>85157</t>
  </si>
  <si>
    <t>Staże i specjalizacje medyczne</t>
  </si>
  <si>
    <t>85195</t>
  </si>
  <si>
    <t>85332</t>
  </si>
  <si>
    <t>Wojewódzkie urzędy pracy</t>
  </si>
  <si>
    <t>85509</t>
  </si>
  <si>
    <t>90005</t>
  </si>
  <si>
    <t>90007</t>
  </si>
  <si>
    <r>
      <rPr>
        <b/>
        <sz val="10"/>
        <rFont val="Arial"/>
        <family val="2"/>
        <charset val="238"/>
      </rPr>
      <t xml:space="preserve">II. WYDATKI </t>
    </r>
    <r>
      <rPr>
        <i/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</si>
  <si>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w złotych</t>
  </si>
  <si>
    <t xml:space="preserve">Plan wg uchwały budżetowej </t>
  </si>
  <si>
    <t>Wydatki 
bieżące</t>
  </si>
  <si>
    <t>z tego:</t>
  </si>
  <si>
    <t>Wydatki 
majątkowe</t>
  </si>
  <si>
    <t>% wykonania
(7:6)</t>
  </si>
  <si>
    <t>Wydatki jednostek budżetowych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</si>
  <si>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</si>
  <si>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</si>
  <si>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</si>
  <si>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</si>
  <si>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9.</t>
  </si>
  <si>
    <t>10.</t>
  </si>
  <si>
    <t>11.</t>
  </si>
  <si>
    <t>12.</t>
  </si>
  <si>
    <t>13.</t>
  </si>
  <si>
    <t>14.</t>
  </si>
  <si>
    <t>15.</t>
  </si>
  <si>
    <t>razem</t>
  </si>
  <si>
    <t>3020</t>
  </si>
  <si>
    <t>4590</t>
  </si>
  <si>
    <t>4710</t>
  </si>
  <si>
    <t>2630</t>
  </si>
  <si>
    <t>4170</t>
  </si>
  <si>
    <t>3030</t>
  </si>
  <si>
    <t>4220</t>
  </si>
  <si>
    <t>4390</t>
  </si>
  <si>
    <t>4410</t>
  </si>
  <si>
    <t>4240</t>
  </si>
  <si>
    <t>4320</t>
  </si>
  <si>
    <t>4040</t>
  </si>
  <si>
    <t>4140</t>
  </si>
  <si>
    <t>4260</t>
  </si>
  <si>
    <t>4280</t>
  </si>
  <si>
    <t>4360</t>
  </si>
  <si>
    <t>4430</t>
  </si>
  <si>
    <t>4440</t>
  </si>
  <si>
    <t>4480</t>
  </si>
  <si>
    <t>4520</t>
  </si>
  <si>
    <t>4610</t>
  </si>
  <si>
    <t>Wyszczególnienie</t>
  </si>
  <si>
    <t>RG</t>
  </si>
  <si>
    <t>WODGIK</t>
  </si>
  <si>
    <t>PBGITR</t>
  </si>
  <si>
    <t>OS</t>
  </si>
  <si>
    <t>ZPK</t>
  </si>
  <si>
    <t>ZKPK</t>
  </si>
  <si>
    <t>OW</t>
  </si>
  <si>
    <t>DT</t>
  </si>
  <si>
    <t>PZDW</t>
  </si>
  <si>
    <t>EN</t>
  </si>
  <si>
    <t>JO</t>
  </si>
  <si>
    <t>DO</t>
  </si>
  <si>
    <t>PG</t>
  </si>
  <si>
    <t>SI</t>
  </si>
  <si>
    <t>NW</t>
  </si>
  <si>
    <t>BI</t>
  </si>
  <si>
    <t>BO</t>
  </si>
  <si>
    <t>REZERWY</t>
  </si>
  <si>
    <t>OBSŁUGA</t>
  </si>
  <si>
    <t>Rolnictwo i łowiectwo</t>
  </si>
  <si>
    <t>Biura geodezji i terenów rolnych</t>
  </si>
  <si>
    <t>KS</t>
  </si>
  <si>
    <t>KZ</t>
  </si>
  <si>
    <t>OR</t>
  </si>
  <si>
    <t>RR</t>
  </si>
  <si>
    <t>RP</t>
  </si>
  <si>
    <t>WUP-RP</t>
  </si>
  <si>
    <t>GR</t>
  </si>
  <si>
    <t>WUP-GR</t>
  </si>
  <si>
    <t>WP</t>
  </si>
  <si>
    <t>OZ</t>
  </si>
  <si>
    <t>ROPS</t>
  </si>
  <si>
    <t>wydatki bieżące:</t>
  </si>
  <si>
    <t>wydatki jednostek budżetowych w tym na:</t>
  </si>
  <si>
    <t xml:space="preserve"> - wynagrodzenia i składki od nich naliczane</t>
  </si>
  <si>
    <t>Wynagrodzenia osobowe pracowników</t>
  </si>
  <si>
    <t>Dodatkowe wynagrodzenie roczne</t>
  </si>
  <si>
    <t>Składki na ubezpieczenia społeczne</t>
  </si>
  <si>
    <t>Składki na Fundusz Pracy oraz Fundusz Solidarnościowy</t>
  </si>
  <si>
    <t>Wynagrodzenia bezosobowe</t>
  </si>
  <si>
    <t>Wpłaty na PPK finansowane przez podmiot zatrudniający</t>
  </si>
  <si>
    <t xml:space="preserve"> - wydatki związane z realizacją zadań statutowych jednostek budżetowych</t>
  </si>
  <si>
    <t>Wpłaty na Państwowy Fundusz Rehabilitacji Osób Niepełnosprawnych</t>
  </si>
  <si>
    <t>Zakup materiałów i wyposażenia</t>
  </si>
  <si>
    <t>Zakup środków żywności</t>
  </si>
  <si>
    <t>Zakup energii</t>
  </si>
  <si>
    <t>Zakup usług remontowych</t>
  </si>
  <si>
    <t>Zakup usług zdrowotnych</t>
  </si>
  <si>
    <t>Zakup usług pozostałych</t>
  </si>
  <si>
    <t>Opłaty z tytułu zakupu usług telekomunikacyjnych</t>
  </si>
  <si>
    <t>Zakup usług obejmujących wykonanie ekspertyz, analiz i opinii</t>
  </si>
  <si>
    <t>4400</t>
  </si>
  <si>
    <t>Opłaty za administrowanie i czynsze za budynki, lokale i pomieszczenia garażowe</t>
  </si>
  <si>
    <t>Podróże służbowe krajowe</t>
  </si>
  <si>
    <t>4420</t>
  </si>
  <si>
    <t>Podróże służbowe zagraniczne</t>
  </si>
  <si>
    <t>Różne opłaty i składki</t>
  </si>
  <si>
    <t>Odpisy na zakładowy fundusz świadczeń socjalnych</t>
  </si>
  <si>
    <t>Podatek od nieruchomości</t>
  </si>
  <si>
    <t>Opłaty na rzecz budżetów jednostek samorządu terytorialnego</t>
  </si>
  <si>
    <t>4530</t>
  </si>
  <si>
    <t>Podatek od towarów i usług (VAT)</t>
  </si>
  <si>
    <t xml:space="preserve">Koszty postępowania sądowego i prokuratorskiego </t>
  </si>
  <si>
    <t xml:space="preserve">Szkolenia pracowników niebędących członkami korpusu służby cywilnej </t>
  </si>
  <si>
    <t>świadczenia na rzecz osób fizycznych:</t>
  </si>
  <si>
    <t>Wydatki osobowe niezaliczone do wynagrodzeń</t>
  </si>
  <si>
    <t>wydatki majątkowe:</t>
  </si>
  <si>
    <t>inwestycje i zakupy inwestycyjne</t>
  </si>
  <si>
    <t>Wydatki na zakupy inwestycyjne jednostek budżetowych</t>
  </si>
  <si>
    <t xml:space="preserve">Program Rozwoju Obszarów Wiejskich </t>
  </si>
  <si>
    <t>wydatki na programy finansowane z udziałem środków UE i źródeł zagranicznych</t>
  </si>
  <si>
    <t>4018</t>
  </si>
  <si>
    <t>4019</t>
  </si>
  <si>
    <t>4048</t>
  </si>
  <si>
    <t>4049</t>
  </si>
  <si>
    <t>4118</t>
  </si>
  <si>
    <t>4119</t>
  </si>
  <si>
    <t>4128</t>
  </si>
  <si>
    <t>4129</t>
  </si>
  <si>
    <t>4178</t>
  </si>
  <si>
    <t>4179</t>
  </si>
  <si>
    <t>4198</t>
  </si>
  <si>
    <t>Nagrody konkursowe</t>
  </si>
  <si>
    <t>4199</t>
  </si>
  <si>
    <t>4218</t>
  </si>
  <si>
    <t>4219</t>
  </si>
  <si>
    <t>4278</t>
  </si>
  <si>
    <t>4279</t>
  </si>
  <si>
    <t>4308</t>
  </si>
  <si>
    <t>4309</t>
  </si>
  <si>
    <t>4398</t>
  </si>
  <si>
    <t>4399</t>
  </si>
  <si>
    <t>4418</t>
  </si>
  <si>
    <t>4419</t>
  </si>
  <si>
    <t>4438</t>
  </si>
  <si>
    <t>4439</t>
  </si>
  <si>
    <t>4708</t>
  </si>
  <si>
    <t>4709</t>
  </si>
  <si>
    <t>4718</t>
  </si>
  <si>
    <t>4719</t>
  </si>
  <si>
    <t>dotacje na zadania bieżące:</t>
  </si>
  <si>
    <t>Dotacja celowa przekazana gminie na zadania bieżące realizowane na podstawie porozumień (umów) między jednostkami samorządu terytorialnego</t>
  </si>
  <si>
    <t>Dotacja celowa przekazana dla powiatu na zadania bieżące realizowane na podstawie porozumień (umów) między jednostkami samorządu terytorialnego</t>
  </si>
  <si>
    <t>Dotacja celowa przekazana gminie na inwestycje i zakupy inwestycyjne realizowane na podstawie porozumień (umów) między jednostkami samorządu terytorialnego</t>
  </si>
  <si>
    <t>Dotacja celowa przekazana dla powiatu na inwestycje i zakupy inwestycyjne realizowane na podstawie porozumień (umów) między jednostkami samorządu terytorialnego</t>
  </si>
  <si>
    <t>Kary i odszkodowania wypłacane na rzecz osób fizycznych</t>
  </si>
  <si>
    <t>Koszty postępowania sądowego i prokuratorskiego</t>
  </si>
  <si>
    <t>Dotacja celowa z budżetu jednostki samorządu terytorialnego, udzielone w trybie art. 221 ustawy, na finansowanie lub dofinansowanie zadań zleconych do realizacji organizacjom prowadzącym działalność pożytku publicznego</t>
  </si>
  <si>
    <t>Rybołówstwo i rybactwo</t>
  </si>
  <si>
    <t>Program Operacyjny Zrównoważony rozwój sektora rybołówstwa i nadbrzeżnych obszarów rybackich 2007-2013, Program Operacyjny Rybactwo i Morze 2014-2020 oraz Program Fundusze Europejskie dla Rybactwa</t>
  </si>
  <si>
    <t>05095</t>
  </si>
  <si>
    <t>Przetwórstwo przemysłowe</t>
  </si>
  <si>
    <t>2007</t>
  </si>
  <si>
    <t xml:space="preserve"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205 </t>
  </si>
  <si>
    <t xml:space="preserve">Dotacja celowa w ramach programów finansowanych z udziałem środków europejskich oraz środków, o których mowa w art. 5 ust. 3 pkt 5 lit. a i b ustawy, lub płatności w ramach budżetu środków europejskich, realizowanych przez jednostki samorządu terytorialnego </t>
  </si>
  <si>
    <t>2957</t>
  </si>
  <si>
    <t>Zwrot niewykorzystanych dotacji oraz płatności</t>
  </si>
  <si>
    <t>4017</t>
  </si>
  <si>
    <t>4117</t>
  </si>
  <si>
    <t>4127</t>
  </si>
  <si>
    <t>Składki na Fundusz Pracy oraz Solidarnościowy Fundusz Wsparcia Osób Niepełnosprawnych</t>
  </si>
  <si>
    <t>4217</t>
  </si>
  <si>
    <t>4267</t>
  </si>
  <si>
    <t>4277</t>
  </si>
  <si>
    <t>4307</t>
  </si>
  <si>
    <t>4367</t>
  </si>
  <si>
    <t>4407</t>
  </si>
  <si>
    <t>4417</t>
  </si>
  <si>
    <t>4428</t>
  </si>
  <si>
    <t>4429</t>
  </si>
  <si>
    <t>4447</t>
  </si>
  <si>
    <t xml:space="preserve">Odpisy na zakładowy fundusz świadczeń socjalnych </t>
  </si>
  <si>
    <t>4707</t>
  </si>
  <si>
    <t>4717</t>
  </si>
  <si>
    <t>6067</t>
  </si>
  <si>
    <t>6207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</si>
  <si>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625</t>
  </si>
  <si>
    <t>6669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</si>
  <si>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</si>
  <si>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- wydatki na programy finansowane z udziałem środków UE i źródeł zagranicznych</t>
  </si>
  <si>
    <t>15013</t>
  </si>
  <si>
    <t>Rozwój kadr nowoczesnej gospodarki i przedsiębiorczości</t>
  </si>
  <si>
    <t>2009</t>
  </si>
  <si>
    <t>6209</t>
  </si>
  <si>
    <t>Transport i łączność</t>
  </si>
  <si>
    <t>Dotacja celowa z budżetu na finansowanie lub dofinansowanie zadań zleconych do realizacji pozostałym jednostkom niezaliczanym do sektora finansów publicznych</t>
  </si>
  <si>
    <t>6069</t>
  </si>
  <si>
    <t>60002</t>
  </si>
  <si>
    <t>Wydatki inwestycyjne jednostek budżetowych</t>
  </si>
  <si>
    <t>Dotacja celowa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</si>
  <si>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Wpływy ze zwrotów dotacji oraz płatności wykorzystanych niezgodnie z przeznaczeniem lub wykorzystanych z naruszeniem procedur, o których mowa w art. 184 ustawy, pobranych nienależnie lub w nadmiernej wysokości</t>
  </si>
  <si>
    <t xml:space="preserve">Dotacja przedmiotowa z budżetu dla jednostek niezaliczanych do sektora finansów publicznych </t>
  </si>
  <si>
    <t>Dotacja celowa z budżetu dla pozostałych jednostek zaliczanych do sektora finansów publicznych</t>
  </si>
  <si>
    <t>60004</t>
  </si>
  <si>
    <t>4500</t>
  </si>
  <si>
    <t>Pozostałe podatki na rzecz budżetów jednostek samorządu terytorialnego</t>
  </si>
  <si>
    <t>4510</t>
  </si>
  <si>
    <t>Opłaty na rzecz budżetu państwa</t>
  </si>
  <si>
    <t xml:space="preserve"> inwestycje i zakupy inwestycyjne</t>
  </si>
  <si>
    <t>6057</t>
  </si>
  <si>
    <t>6058</t>
  </si>
  <si>
    <t>6059</t>
  </si>
  <si>
    <t>Wydatki na zadania inwestycyjne realizowane ze środków otrzymanych z Rządowego Funduszu Inwestycji Lokalnych</t>
  </si>
  <si>
    <t xml:space="preserve">Wydatki poniesione ze środków z Rządowego Funduszu Polski Ład: Program Inwstycji Strategicznych na realizację zadań inwestycyjnych </t>
  </si>
  <si>
    <t>Dotacja celowa na pomoc finansową udzielaną między jednostkami samorządu terytorialnego na dofinansowanie własnych zadań bieżących</t>
  </si>
  <si>
    <t>Dotacja celowa na pomoc finansową  udzielaną między jednostkami samorządu terytorialnego na dofinansowanie własnych zadań inwestycyjnych i zakupów inwestycyjnych</t>
  </si>
  <si>
    <t>60017</t>
  </si>
  <si>
    <t>60078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</si>
  <si>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</si>
  <si>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</si>
  <si>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</si>
  <si>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Turystyka</t>
  </si>
  <si>
    <t>63003</t>
  </si>
  <si>
    <t>Zadania w zakresie upowszechniania turystyki</t>
  </si>
  <si>
    <t xml:space="preserve"> - inwestycyjne i zakupy inwestycyjne</t>
  </si>
  <si>
    <t>Gospodarka mieszkaniowa</t>
  </si>
  <si>
    <t>4370</t>
  </si>
  <si>
    <t>Zakup usług związanych z pomocą obywatelom Ukrainy</t>
  </si>
  <si>
    <t xml:space="preserve">Dotacja celowa na pomoc finansową udzielaną między jednostkami samorządu terytorialnego na dofinansowanie własnych zadań bieżących </t>
  </si>
  <si>
    <t>Działalność usługowa</t>
  </si>
  <si>
    <t>71095</t>
  </si>
  <si>
    <t>720</t>
  </si>
  <si>
    <t>Informatyka</t>
  </si>
  <si>
    <t>72095</t>
  </si>
  <si>
    <t>730</t>
  </si>
  <si>
    <t>Szkolnictwo wyższe i nauka</t>
  </si>
  <si>
    <t>73016</t>
  </si>
  <si>
    <t>3210</t>
  </si>
  <si>
    <t>Stypendia i zasiłki dla studentów</t>
  </si>
  <si>
    <t>3250</t>
  </si>
  <si>
    <t>Stypendia różne</t>
  </si>
  <si>
    <t>73095</t>
  </si>
  <si>
    <t>2260</t>
  </si>
  <si>
    <t>Dotacja podmiotowa z budżetu dla jednostek systemu szkolnictwa wyższego i nauki niezaliczanych do sektora finansów publicznych</t>
  </si>
  <si>
    <t>2270</t>
  </si>
  <si>
    <t>Dotacja podmiotowa z budżetu dla jednostek systemu szkolnictwa wyższego i nauki zaliczanych do sektora finansów publicznych</t>
  </si>
  <si>
    <t>4387</t>
  </si>
  <si>
    <t>Zakup usług obejmujących tłumaczenia</t>
  </si>
  <si>
    <t>4397</t>
  </si>
  <si>
    <t>4427</t>
  </si>
  <si>
    <t>4437</t>
  </si>
  <si>
    <t>6220</t>
  </si>
  <si>
    <t>Dotacja celowa z budżetu na finansowanie lub dofinansowanie kosztów realizacji inwestycji i zakupów inwestycyjnych innych jednostek sektora finansów publicznych</t>
  </si>
  <si>
    <t>6230</t>
  </si>
  <si>
    <t>Dotacja celowa z budżetu na finansowanie lub dofinansowanie kosztów realizacji inwestycji i zakupów inwestycyjnych jednostek niezaliczanych do sektora finansów publicznych</t>
  </si>
  <si>
    <t>Administracja publiczna</t>
  </si>
  <si>
    <t>75017</t>
  </si>
  <si>
    <t>Samorządowe sejmiki województw</t>
  </si>
  <si>
    <t xml:space="preserve">Różne wydatki na rzecz osób fizycznych </t>
  </si>
  <si>
    <t>75018</t>
  </si>
  <si>
    <t>wydatki bieżące</t>
  </si>
  <si>
    <t>4380</t>
  </si>
  <si>
    <t>Różne wydatki na rzecz osób fizycznych</t>
  </si>
  <si>
    <t>2958</t>
  </si>
  <si>
    <t>3028</t>
  </si>
  <si>
    <t>3029</t>
  </si>
  <si>
    <t>3038</t>
  </si>
  <si>
    <t>3039</t>
  </si>
  <si>
    <t>4268</t>
  </si>
  <si>
    <t>4269</t>
  </si>
  <si>
    <t>4288</t>
  </si>
  <si>
    <t>4289</t>
  </si>
  <si>
    <t>4388</t>
  </si>
  <si>
    <t>4389</t>
  </si>
  <si>
    <t>4528</t>
  </si>
  <si>
    <t>4529</t>
  </si>
  <si>
    <t>4618</t>
  </si>
  <si>
    <t>4619</t>
  </si>
  <si>
    <t>6068</t>
  </si>
  <si>
    <t>Dotacja celowa przekazana do samorządu województwa na zadania bieżące realizowane na podstawie porozumień (umów) między jednostkami samorządu terytorialnego</t>
  </si>
  <si>
    <t>75079</t>
  </si>
  <si>
    <t>4470</t>
  </si>
  <si>
    <t>Cła</t>
  </si>
  <si>
    <t>Szkolenia pracowników niebędących członkami korpusu służby cywilnej</t>
  </si>
  <si>
    <t>świadczenia na rzecz osób fizycznych</t>
  </si>
  <si>
    <t>4540</t>
  </si>
  <si>
    <t>Składki dla organizacji międzynarodowych</t>
  </si>
  <si>
    <t>4228</t>
  </si>
  <si>
    <t>4229</t>
  </si>
  <si>
    <t>4368</t>
  </si>
  <si>
    <t>4369</t>
  </si>
  <si>
    <t>4408</t>
  </si>
  <si>
    <t>4409</t>
  </si>
  <si>
    <t>6698</t>
  </si>
  <si>
    <t>Zwroty niewykorzystanych dotacji oraz płatności, dotyczące wydatków majątkowych</t>
  </si>
  <si>
    <t>Urzędy naczelnych organów władzy państwowej, kontroli i ochrony prawa oraz sądownictwa</t>
  </si>
  <si>
    <t>Obrona narodowa</t>
  </si>
  <si>
    <t>Bezpieczeństwo publiczne i ochrona przeciwpożarowa</t>
  </si>
  <si>
    <t>75404</t>
  </si>
  <si>
    <t>Komendy wojewódzkie Policji</t>
  </si>
  <si>
    <t>6170</t>
  </si>
  <si>
    <t>Wpłaty jednostek na państwowy fundusz celowy na finansowanie lub dofinansowanie zadań inwestycyjnych</t>
  </si>
  <si>
    <t>75406</t>
  </si>
  <si>
    <t>Straż Graniczna</t>
  </si>
  <si>
    <t>75410</t>
  </si>
  <si>
    <t>Komendy wojewódzkie Państwowej Straży Pożarnej</t>
  </si>
  <si>
    <t>75415</t>
  </si>
  <si>
    <t>Zadania ratownictwa górskiego i wodnego</t>
  </si>
  <si>
    <t>757</t>
  </si>
  <si>
    <t>Obsługa długu publicznego</t>
  </si>
  <si>
    <t>75702</t>
  </si>
  <si>
    <t>Obsługa papierów wartościowych, kredytów i pożyczek  oraz innych zobowiązań jednostek samorządu terytorialnego zaliczanych do tytułu dłużnego - kredyty i pożyczki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</si>
  <si>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</si>
  <si>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</si>
  <si>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</si>
  <si>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</si>
  <si>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</si>
  <si>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</si>
  <si>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8030</t>
  </si>
  <si>
    <t xml:space="preserve">Wypłaty z tytułu krajowych poręczeń i gwarancji 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</si>
  <si>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</si>
  <si>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</si>
  <si>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</si>
  <si>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</si>
  <si>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</si>
  <si>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</si>
  <si>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</si>
  <si>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Oświata i wychowanie</t>
  </si>
  <si>
    <t>80101</t>
  </si>
  <si>
    <t xml:space="preserve">Szkoły podstawowe </t>
  </si>
  <si>
    <t>80102</t>
  </si>
  <si>
    <t xml:space="preserve">Wynagrodzenia bezosobowe </t>
  </si>
  <si>
    <t>4790</t>
  </si>
  <si>
    <t>Wynagrodzenia osobowe nauczycieli</t>
  </si>
  <si>
    <t>4800</t>
  </si>
  <si>
    <t>Dodatkowe wynagrodzenie roczne nauczycieli</t>
  </si>
  <si>
    <t>Zakup środków dydaktycznych i książek</t>
  </si>
  <si>
    <t>80116</t>
  </si>
  <si>
    <t>80121</t>
  </si>
  <si>
    <t>Licea ogólnokształcące specjalne</t>
  </si>
  <si>
    <t>80130</t>
  </si>
  <si>
    <t xml:space="preserve">Opłaty na rzecz budżetów jednostek budżetowych </t>
  </si>
  <si>
    <t>3240</t>
  </si>
  <si>
    <t>Stypendia dla uczniów</t>
  </si>
  <si>
    <t>4247</t>
  </si>
  <si>
    <t>4249</t>
  </si>
  <si>
    <t>4347</t>
  </si>
  <si>
    <t>Zakup usług remontowo-konserwatorskich dotyczących obiektów zabytkowych będących w użytkowaniu jednostek budżetowych</t>
  </si>
  <si>
    <t>4349</t>
  </si>
  <si>
    <t>4797</t>
  </si>
  <si>
    <t>80146</t>
  </si>
  <si>
    <t>4580</t>
  </si>
  <si>
    <t>Pozostałe odsetki</t>
  </si>
  <si>
    <t>4177</t>
  </si>
  <si>
    <t>4227</t>
  </si>
  <si>
    <t xml:space="preserve">Opłaty z tytułu zakupu usług telekomunikacyjnych </t>
  </si>
  <si>
    <t>4799</t>
  </si>
  <si>
    <t>80147</t>
  </si>
  <si>
    <t xml:space="preserve">Zapewnienie uczniom prawa do bezpłatnego dostępu do podręczników, materiałów edukacyjnych lub materiałów ćwiczeniowych </t>
  </si>
  <si>
    <t>80179</t>
  </si>
  <si>
    <t>2740</t>
  </si>
  <si>
    <t>4740</t>
  </si>
  <si>
    <t>Wynagrodzenia i uposażenia wypłacane w związku z pomocą obywatelom Ukrainy</t>
  </si>
  <si>
    <t>4750</t>
  </si>
  <si>
    <t>Wynagrodzenia nauczycieli wypłacane w związku z pomocą obywatelom Ukrainy</t>
  </si>
  <si>
    <t>4850</t>
  </si>
  <si>
    <t>Składki i inne pochodne od wynagrodzeń pracowników wypłacanych w związku z pomocą obywatelom Ukrainy</t>
  </si>
  <si>
    <t>4350</t>
  </si>
  <si>
    <t>Zakup towarów (w szczególności materiałów, leków, żywności) w związku z pomocą obywatelom Ukrainy</t>
  </si>
  <si>
    <t>3040</t>
  </si>
  <si>
    <t>Nagrody o charakterze szczególnym niezaliczone do wynagrodzeń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</si>
  <si>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206</t>
  </si>
  <si>
    <t>Zwroty dotacji oraz płatności wykorzystanych niezgodnie z przeznaczeniem lub wykorzystanych z naruszeniem procedur, o których mowa w art. 184 ustawy, pobranych nienależnie lub w nadmiernej wysokości</t>
  </si>
  <si>
    <t>4011</t>
  </si>
  <si>
    <t>4047</t>
  </si>
  <si>
    <t>4111</t>
  </si>
  <si>
    <t>4121</t>
  </si>
  <si>
    <t>4171</t>
  </si>
  <si>
    <t>4211</t>
  </si>
  <si>
    <t>4221</t>
  </si>
  <si>
    <t>4301</t>
  </si>
  <si>
    <t>4381</t>
  </si>
  <si>
    <t>4411</t>
  </si>
  <si>
    <t>4421</t>
  </si>
  <si>
    <t>4431</t>
  </si>
  <si>
    <t>4449</t>
  </si>
  <si>
    <t>4711</t>
  </si>
  <si>
    <t>4791</t>
  </si>
  <si>
    <t>Ochrona zdrowia</t>
  </si>
  <si>
    <t>4160</t>
  </si>
  <si>
    <t>Pokrycie ujemnego wyniku finansowego jednostek zaliczanych do sektora finansów publicznych</t>
  </si>
  <si>
    <t>dotacje na zadania bieżące</t>
  </si>
  <si>
    <t>2560</t>
  </si>
  <si>
    <t>Dotacja z budżetu dla samodzielnego publicznego zakładu opieki zdrowotnej utworzonego przez jednostkę samorządu terytorialnego</t>
  </si>
  <si>
    <t>Dotacja na zadania inwestycyjne realizowane ze środków otrzymanych z Rządowego Funduszu Inwestycji Lokalnych przez jednostki z sektora finansów publicznych</t>
  </si>
  <si>
    <t>85120</t>
  </si>
  <si>
    <t>85121</t>
  </si>
  <si>
    <t>85141</t>
  </si>
  <si>
    <t>Ratownictwo medyczne</t>
  </si>
  <si>
    <t>Dotacja podmiotowa z budżetu dla samodzielnego publicznego zakładu opieki zdrowotnej utworzonego przez jednostkę samorządu terytorialnego</t>
  </si>
  <si>
    <t>85148</t>
  </si>
  <si>
    <t>Medycyna pracy</t>
  </si>
  <si>
    <t>Dotacja celowa otrzymana z budżetu na finansowanie i dofinansowanie kosztów realizacji inwestycji i zakupów inwestycyjnych innych jednostek sektora finansów publicznych</t>
  </si>
  <si>
    <t>Zwrot dotacji oraz płatności wykorzystanych niezgodnie z przeznaczeniem lub wykorzystanych z naruszeniem procedur, o których mowa w art. 184 ustawy, pobranych nienależnie lub w nadmiernej wysokości</t>
  </si>
  <si>
    <t xml:space="preserve">Staże i specjalizacje medyczne </t>
  </si>
  <si>
    <t>4560</t>
  </si>
  <si>
    <t>Odsetki od dotacji oraz płatności: wykorzystanych niezgodnie z przeznaczeniem lub wykorzystanych z naruszeniem procedur, o których mowa w art. 184 ustawy, pobranych nienależnie lub w nadmiernej wysokości</t>
  </si>
  <si>
    <t>Pomoc społeczna</t>
  </si>
  <si>
    <t>Zadania w zakresie przeciwdziałania przemocy w rodzinie</t>
  </si>
  <si>
    <t>85217</t>
  </si>
  <si>
    <t>85231</t>
  </si>
  <si>
    <t>Pomoc dla cudzoziemców</t>
  </si>
  <si>
    <t>85279</t>
  </si>
  <si>
    <t>85295</t>
  </si>
  <si>
    <t>2340</t>
  </si>
  <si>
    <t>Dotacja celowa dla jednostki spoza sektora finansów publicznych na finansowanie lub dofinansowanie zadań bieżących związanych z pomocą obywatelom Ukrainy</t>
  </si>
  <si>
    <t>Dotacja celowa w ramach programów finansowanych z udziałem środków europejskich oraz środków, o których mowa w art. 5 ust. 1 pkt 3 oraz ust. 3 pkt 5 i 6 ustawy, lub płatności w ramach budżetu środków europejskich, z wyłączeniem dochodów klasyfikowanych w paragrafie 205</t>
  </si>
  <si>
    <t xml:space="preserve">Zwrot dotacji oraz płatności wykorzystanych niezgodnie z przeznaczeniem lub wykorzystanych z naruszeniem procedur, o których mowa w art.. 184 ustawy, pobranych nienależnie lub w nadmiernej wysokości </t>
  </si>
  <si>
    <t>4197</t>
  </si>
  <si>
    <t>4287</t>
  </si>
  <si>
    <t>4569</t>
  </si>
  <si>
    <t>Pozostałe zadania w zakresie polityki społecznej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</si>
  <si>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</si>
  <si>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</si>
  <si>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</si>
  <si>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</si>
  <si>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6190</t>
  </si>
  <si>
    <t>Dotacja celowa z budżetu jednostki samorządu terytorialnego, udzielona w trybie art. 221 ustawy, na dofinansowanie inwestycji w ramach zadań zleconych do realizacji organizacjom prowadzącym działalność pożytku publicznego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</si>
  <si>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205</t>
  </si>
  <si>
    <t>2918</t>
  </si>
  <si>
    <t>Edukacyjna opieka wychowawcza</t>
  </si>
  <si>
    <t>85410</t>
  </si>
  <si>
    <t>Opłata z tytułu zakupu usług telekomunikacyjnych</t>
  </si>
  <si>
    <t>85416</t>
  </si>
  <si>
    <t>Pomoc materialna dla uczniów o charakterze motywacyjnym</t>
  </si>
  <si>
    <t>3247</t>
  </si>
  <si>
    <t>3249</t>
  </si>
  <si>
    <t>85417</t>
  </si>
  <si>
    <t>Opłaty na rzecz budżetów jednostek budżetowych</t>
  </si>
  <si>
    <t xml:space="preserve">dotacje na zadania bieżące </t>
  </si>
  <si>
    <t>Rodzina</t>
  </si>
  <si>
    <t>85503</t>
  </si>
  <si>
    <t>Karta Dużej Rodziny</t>
  </si>
  <si>
    <t>85504</t>
  </si>
  <si>
    <t>Gospodarka komunalna i ochrona środowiska</t>
  </si>
  <si>
    <t>2001</t>
  </si>
  <si>
    <t>4012</t>
  </si>
  <si>
    <t>4112</t>
  </si>
  <si>
    <t>4122</t>
  </si>
  <si>
    <t>4212</t>
  </si>
  <si>
    <t>4302</t>
  </si>
  <si>
    <t>4382</t>
  </si>
  <si>
    <t>4412</t>
  </si>
  <si>
    <t>4422</t>
  </si>
  <si>
    <t>4702</t>
  </si>
  <si>
    <t>4712</t>
  </si>
  <si>
    <t>90008</t>
  </si>
  <si>
    <t>Ochrona różnorodności biologicznej i krajobrazu</t>
  </si>
  <si>
    <t>Składki na Fundusz Pracy</t>
  </si>
  <si>
    <t>Pozostałe działania związane z gospodarką odpadami</t>
  </si>
  <si>
    <t>Kultura i ochrona dziedzictwa narodowego</t>
  </si>
  <si>
    <t>92106</t>
  </si>
  <si>
    <t xml:space="preserve">Teatry </t>
  </si>
  <si>
    <t>2480</t>
  </si>
  <si>
    <t>Dotacja podmiotowa z budżetu dla samorządowej instytucji kultury</t>
  </si>
  <si>
    <t>92108</t>
  </si>
  <si>
    <t>92109</t>
  </si>
  <si>
    <t>92110</t>
  </si>
  <si>
    <t>92114</t>
  </si>
  <si>
    <t>Pozostałe instytucje kultury</t>
  </si>
  <si>
    <t>92118</t>
  </si>
  <si>
    <t>2720</t>
  </si>
  <si>
    <t>Dotacje celowe z budżetu na finansowanie lub dofinansowanie prac remontowych i konserwatorskich obiektów zabytkowych przekazane jednostkom niezaliczanym do sektora finansów publicznych</t>
  </si>
  <si>
    <t>2730</t>
  </si>
  <si>
    <t>Dotacja celowa z budżetu na finansowanie lub dofinansowanie prac remontowych i konserwatorskich obiektów zabytkowych, przekazane jednostkom zaliczanym do sektora finansów publicznych</t>
  </si>
  <si>
    <t>6560</t>
  </si>
  <si>
    <t>Dotacja celowa przekazana z budżetu na finansowanie lub dofinansowanie zadań inwestycyjnych obiektów zabytkowych jednostkom zaliczanym do sektora finansów publicznych</t>
  </si>
  <si>
    <t>6570</t>
  </si>
  <si>
    <t>Dotacja celowa przekazana z budżetu na finansowanie lub dofinansowanie zadań inwestycyjnych obiektów zabytkowych jednostkom niezaliczanym do sektora finansów publicznych</t>
  </si>
  <si>
    <t>92179</t>
  </si>
  <si>
    <t>92195</t>
  </si>
  <si>
    <t>925</t>
  </si>
  <si>
    <t>Ogrody botaniczne i zoologiczne oraz naturalne obszary i obiekty chronionej przyrody</t>
  </si>
  <si>
    <t>92502</t>
  </si>
  <si>
    <t>92595</t>
  </si>
  <si>
    <t>Kultura fizyczna</t>
  </si>
  <si>
    <t>92601</t>
  </si>
  <si>
    <t>92605</t>
  </si>
  <si>
    <t>dotacje  na zadania bieżące:</t>
  </si>
  <si>
    <t>2820</t>
  </si>
  <si>
    <t>Dotacja celowa z budżetu na finansowanie lub dofinansowanie zadań zleconych do realizacji stowarzyszeniom</t>
  </si>
  <si>
    <t>Razem:</t>
  </si>
  <si>
    <t xml:space="preserve">ZPK </t>
  </si>
  <si>
    <t>OT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</si>
  <si>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</si>
  <si>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</si>
  <si>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</si>
  <si>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</si>
  <si>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</si>
  <si>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</si>
  <si>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</si>
  <si>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</si>
  <si>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JST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</si>
  <si>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</si>
  <si>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</si>
  <si>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</si>
  <si>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</si>
  <si>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</si>
  <si>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>brakuje</t>
  </si>
  <si>
    <t>Zestawienie wykonania planu wydatków województwa   
(według działów, rozdziałów, paragrafów klasyfikacji budżetowej oraz rodzajów wydatków)</t>
  </si>
  <si>
    <t>pozostała działalność</t>
  </si>
  <si>
    <t xml:space="preserve">Dotacje celowe dla gmin z przeznaczeniem na budowę i modernizację dróg dojazdowych do gruntów rolnych oraz budowę i renowację zbiorników wodnych służących małej retencji. </t>
  </si>
  <si>
    <t xml:space="preserve">Dotacje celowe dla powiatów z przeznaczeniem na zakup sprzętu informatycznego oraz oprogramowania niezbędnego do prowadzenia spraw ochrony gruntów rolnych. </t>
  </si>
  <si>
    <t>Dotacja celowa dla Powiatu Sanockieg z przeznaczeniem na zakup sprzętu informatycznego oraz oprogramowania niezbędnego do prowadzenia spraw ochrony gruntów rolnych.</t>
  </si>
  <si>
    <t>Dotacje celowe na pomoc finansową dla gmin na realizację zadań własnych w ramach konkursu „Czas na Podkarpackie – I edycja” w zakresie zagospodarowania i modernizacji przestrzeni dla rozwoju turystyki i infrastruktury turystycznej przy zachowaniu zasad zrównoważonego rozwoju, w tym dla:
1) Gminy Tarnowiec na zadanie pn. „Szlakiem kapliczek, krzyży i figur przydrożnych - modernizacja małej infrastruktury turystycznej” – 5.500,00 zł,
2) Gminy  Żołynia na zadanie pn. „Zakup ulicznego systemu wystawienniczego oraz stojaków na rowery” – 8.024,00 zł,
3) Gminy Besko na zadanie pn. „Poprawa atrakcyjności infrastruktury turystycznej w Gminie Besko” – 9.000,00 zł,
4) Gminy Lutowiska na zadanie pn. „Poprawa stanu infrastruktury turystycznej 
w Gminie Lutowiska poprzez remont oznakowania fragmentu ścieżki historyczno-przyrodniczej Przysłup Caryński – Krywe nad Sanem” – 8.000,00 zł,
5) Gminy Kuryłówka na zadanie pn. „Rozwój infrastruktury turystycznej na terenie Gminy Kuryłówka” – 10.000,00 zł,
6) Gminy Sanok na zadanie pn. „Gmina Sanok przyjazna dla turystów” – 9.618,00 zł,
7) Gminy Boguchwała na zadanie pn. „Modernizacja ogólnodostępnej 
i niekomercyjnej infrastruktury turystycznej na terenie Gminy Boguchwała” – 9.883,00 zł,
8) Gminy Bukowsko na zadanie pn. „Na podkarpackim szlaku Dawnych Osad – Bełchówka” – 10.000,00 zł,
9) Gminy Lubenia na zadanie pn. „Odnowa pokrycia dachowego małej infrastruktury turystycznej na terenie Kaskady Solankowej w Sołonce” – 10.000,00 zł,
10) Gminy Dydnia na zadanie pn. „Poprawa oferty turystycznej w miejscowości Witryłów i Końskie” – 10.000,00 zł,
11) Gminy Komańcza na zadanie pn. „Utworzenie parku edukacyjnego przy szlakach turystycznych w miejscowości Komańcza” – 8.776,05 zł.</t>
  </si>
  <si>
    <t>Dotacja celowa na pomoc finansową dla Gminy Cieszanów na zadanie pn. „Urządzenie zbiornika wodnego z nasadzeniem krzewów – etap I” w ramach „Podkarpackiego Programu Odnowy Wsi na lata 2021-2025”.</t>
  </si>
  <si>
    <t>Dotacje celowe na pomoc finansową dla gmin na realizację zadań własnych w ramach konkursu „Czas Na Podkarpackie – I edycja” w zakresie zagospodarowania i modernizacji przestrzeni dla rozwoju turystyki i infrastruktury turystycznej przy zachowaniu zasad zrównoważonego rozwoju, w tym dla:
1) Gminy Zarszyn na zadanie pn. „Poprawa i rozwój infrastruktury w miejscach atrakcyjnych turystycznie” – 10.000,00 zł,
2) Gminy Horyniec Zdrój na zadanie pn. „Budowa altany turystyczno-rekreacyjnej” – 10.000,00 zł,
3) Gminy Jarocin na zadanie pn. „Modernizacja "Historycznego szlaku rowerowego" – 9.999,99 zł,
4) Gminy Frysztak na zadanie pn. „Miejsce Przyjazne Rowerzystom w gminie Frysztak” – 10.000,00 zł.</t>
  </si>
  <si>
    <t>Dotacja celowa na pomoc finansową dla Gminy Besko na zadanie pn. „Odnowienie i uzupełnienie oznaczeń turystycznych oraz wydanie folderów promujących miejscowość, widokówki, gadżety oraz stworzenie strony internetowej dla Beskidzkiego Centrum Dziedzictwa” w ramach „Podkarpackiego Programu Odnowy Wsi na lata 2021-2025”.</t>
  </si>
  <si>
    <t>Dotacje celowe na pomoc finansową dla gmin w ramach „Podkarpackiego Programu Odnowy Wsi na lata 2021-2025”, w tym dla:
1) Gminy Brzostek na zadanie pn. „Doposażenie Domu Ludowego 
w Gorzejowej” – 17.840,00 zł,
2) Gminy Przemyśl na zadanie pn. „Ogrodzenie placu zabaw i budynku Świetlicy w Stanisławczyku oraz zakup i montaż urządzeń na plac zabaw” – 19.821,00 zł,
3) Miasta i Gminy Bircza na zadanie pn. „Uporządkowanie i zagospodarowanie ogólnodostępnej przestrzeni publicznej poprzez utworzenie miejsca rekreacji w sołectwie Rudawka – etap III – 19.931,00 zł,
4) Gminy Krasiczyn na zadanie pn. „Zakup oraz montaż urządzeń placu zabaw oraz siłowni zewnętrznej wraz z organizacją pikniku sportowo rodzinnego” – 20.000,00 zł,
5) Gminy Gorzyce na zadanie pn. „Doposażenie zaplecza kuchennego świetlicy wiejskiej w Gorzycach celem zaspokojenia społeczno – kulturowych potrzeb mieszkańców” – 9.000,00 zł,
6) Gminy Żurawica na zadanie pn. „Zakup wyposażenia placu zabaw w Maćkowicach na dz. nr ewid. 253 i 254  Etap I” – 20.000,00 zł,
7) Gminy Rokietnica na zadanie pn. „Organizacja szkoleń w Świetlicy Wiejskiej w Rokietnicy w ramach koncepcji „Uniwersytet Samorządności” – 15.000,00 zł,
8) Miasta i Gminy Kańczuga na zadanie pn. „Ogólnodostępne, bezpłatne szkolenia i warsztaty dla mieszkańców powiatu przeworskiego w ramach koncepcji „Uniwersytet Samorządności” – 15.000,00 zł.</t>
  </si>
  <si>
    <t>Dotacje celowe na pomoc finansową dla gmin w ramach „Podkarpackiego Programu Odnowy Wsi na lata 2021-2025”, w tym dla:
1) Gminy Narol na zadanie pn. „Przebudowa budynku świetlicy wiejskiej 
w miejscowości Lipie” – 17.844,00 zł,
2) Gminy Zarzecze na zadanie pn. „Modernizacja budynku remizy w Kisielowie wraz z dostawą i montażem klimatyzacji” – 20.000,00 zł, 
3) Gminy Roźwienica na zadanie pn. „Modernizacja pomieszczeń w budynku WDK w Cząstkowicach” – 20.000,00 zł,
4) Gminy Orły na zadanie pn. „Zagospodarowanie centrum wsi i zorganizowanie imprezy w Ciemięrzowicach” – 20.000,00 zł,
5) Gminy Leżajsk na zadanie pn. „Oznakowanie ścieżki pieszo – rowerowej wraz z wykonaniem miejsc rekreacji i odpoczynku przy ujściu rzeki Wisłok do rzeki San oraz na działce nr ewid. 781/6 w miejscowości Dębno” – 20.000,00 zł,
6) Gminy Korczyna na zadanie pn. „Zagospodarowanie terenu wokół Ośrodka Zdrowia w Komborni” – 20.000,00 zł,
7) Gminy Przeworsk na zadanie pn. „Modernizacja placu zabaw przy WDK w Gorliczynie” – 20.000,00 zł,
8) Gminy Jarosław na zadanie pn. „Zagospodarowanie terenu przy świetlicy wiejskiej poprzez modernizację istniejącego placu zabaw. Zagospodarowanie terenu w centrum wsi na cele rekreacyjno – wypoczynkowe poprzez oczyszczenie oczka wodnego” – 20.000,00 zł,
9) Miasta i Gminy Kańczuga na zadanie pn. „Modernizacja zaplecza kuchennego w budynku OSP w Lipniku w celu poprawy uatrakcyjnienia, funkcjonowania miejsca spotkań, integracji mieszkańców i kultywowania tradycji” – 20.000,00 zł,
10) Gminy Fredropol na zadanie pn. „Zagospodarowanie placu po oczyszczalni ścieków wraz z modernizacją i rozbudową placu zabaw” – 20.000,00 zł,
11) Gminy Pawłosiów na zadanie pn. „Prace modernizacyjne altany tanecznej w Tywoni” – 10.488,00 zł,
12) Gminy Cmolas na zadanie pn. „Wykonanie brakującej i odnowienie istniejącej infrastruktury ścieżki edukacyjno – przyrodniczej „Po złoto na Górę” oraz tras rowerowych „Białe Góry” i „Diabli Kamień” – 20.000,00 zł.</t>
  </si>
  <si>
    <t>Dotacja celowa na pomoc finansową dla Gminy Trzebownisko na zadanie pn. „Warsztaty „Dekoracyjne inspiracje III” – cykl zajęć praktycznych na potrzeby realizacji II etapu koncepcji "Uniwersytet Samorządności” w ramach „Podkarpackiego Programu Odnowy Wsi na lata 2021-2025”.</t>
  </si>
  <si>
    <t>Dotacja celowa na pomoc finansową dla Gminy Dydnia na zadanie pn. „Uniwersytet Samorządności" w Gminie Dydnia – organizacja bezpłatnych wykładów, warsztatów i zajęć praktycznych dla mieszkańców powiatu brzozowskiego” w ramach „Podkarpackiego Programu Odnowy Wsi na lata 2021-2025”.</t>
  </si>
  <si>
    <t>Dotacje celowe na pomoc finansową dla gmin w ramach „Podkarpackiego Programu Odnowy Wsi na lata 2021-2025”, w tym dla:
1) Gminy Miejsce Piastowe na zadanie pn. „Zagospodarowanie terenu oraz poprawa estetyki wokół Domu Ludowego w Łężanach” – 19.600,00 zł, 
2) Gminy Jeżowe na zadanie pn. „Zagospodarowanie mienia gminnego w celu utrzymania estetyki sołectwa w Cholewianej Górze” – 20.000,00 zł.</t>
  </si>
  <si>
    <t>Dotacje celowe na pomoc finansową dla gmin w ramach „Podkarpackiego Programu Odnowy Wsi na lata 2021-2025”, w tym dla:
1) Gminy Tryńcza na zadanie pn. „Utworzenie ogólnodostępnej zewnętrznej tężni solankowej” - 20.000,00 zł,
2) Gminy Dzikowiec na zadanie pn. „Doposażenie placu zabaw w Wilczej Woli” - 
12.000,00 zł.</t>
  </si>
  <si>
    <t>Dotacje celowe na pomoc finansową dla gmin w ramach „Podkarpackiego Programu Odnowy Wsi na lata 2021-2025”, w tym dla:
1) Gminy Wiśniowa na zadanie pn. „Zagospodarowanie przestrzeni publicznej w Markuszowej oraz rozwój wykorzystania terenu dla działalności sportowo – rekreacyjnej. Przystań Kajakowa przy szlaku wodnym na rzece Wisłok wraz z organizacją spływu kajakowego” – 20.000,00 zł,
2) Gminy Krzeszów na zadanie pn. „Budowa placu zabaw i zagospodarowanie terenu na działce gminnej w miejscowości Kamionka Dolna” – 20.000,00 zł,
3) Gminy Tuszów Narodowy na zadanie pn. „Wykonanie wiaty z grillem, stołami i ławkami wraz z zagospodarowaniem terenu w sołectwie Malinie – etap I: wykonanie wiaty wraz z zagospodarowaniem terenu” – 20.000,00 zł,
4) Gminy Ropczyce na zadanie pn. „Zagospodarowanie przestrzeni publicznej w miejscowości Mała na cele społeczne” – 20.000,00 zł,
5) Gminy Nowa Sarzyna na zadanie pn. „Utworzenie miejsca odpoczynku i zabawy w rejonie miejscowości Wola Zarczycka (Borki) – etap II przygotowanie terenu” – 20.000,00 zł,
6) Gminy Krasne na zadanie pn. „Modernizacja placu zabaw przy obiekcie sportowym Crasnovii w Krasnem w ramach zadania budżetowego „Doposażenie i modernizacja placów zabaw na terenie sołectwa Krasne” – 20.000,00 zł,
7) Gminy Solina na zadanie pn. „Zakup wyposażenia do świetlicy wiejskiej w Bóbrce” – 19.600,00 zł,
8) Gminy Kołaczyce na zadanie pn. „Utworzenie miejsca rekreacji i wypoczynku dla mieszkańców na działce nr 425/2 w Lublicy” – 20.000,00 zł.</t>
  </si>
  <si>
    <t xml:space="preserve">Dotacja celowa na pomoc finansową dla Gminy Miasta Rzeszów na realizację zadania pn. „Usługa przygotowania i przeprowadzenia dwuetapowego, nieograniczonego, realizacyjnego konkursu na opracowanie koncepcji urbanistyczno-architektonicznej przedsięwzięcia inwestycyjnego „Biblioteka Nowa”. Wydatki nie zostały zrealizowane w 2024r.  </t>
  </si>
  <si>
    <t>Dotacje celowe na pomoc finansową dla gmin w ramach „Podkarpackiego Programu Odnowy Wsi na lata 2021-2025”, w tym dla:
1) Gminy Chorkówka na zadanie pn. „Remont i wyposażenie pomieszczeń w budynku Domu Strażaka w Poraju” - 20.000,00 zł,
2) Gminy Hyżne na zadanie pn. „Remont Domu Strażaka w Szklarach i wyposażenie kuchni” - 20.000,00 zł,
3) Miasta i Gminy Dubiecko – Remont remizy OSP w Drohobyczyce etap IV poprzez remont pomieszczeń na I piętrze wraz z klatką schodową oraz malowanie dachu remizy - 20.000,00 zł.</t>
  </si>
  <si>
    <t xml:space="preserve">Dotacja celowa na pomoc finansową dla województw na realizację zadań związanych z bieżącym usuwaniem skutków klęski żywiołowej w infrastrukturze dróg wojewódzkich wywołanej ulewnymi opadami deszczu we wrześniu 2024 r., w tym dla:
- Województwa Opolskiego - 935.000,00 zł,
- Województwa Dolnośląskiego w kwocie 765.000,00 zł </t>
  </si>
  <si>
    <t>Zestawienie wykonania planu przychodów i rozchodów budżetu</t>
  </si>
  <si>
    <t>1. PRZYCHODY</t>
  </si>
  <si>
    <t>Źródło przychodu</t>
  </si>
  <si>
    <t>% wykonania
(3:2)</t>
  </si>
  <si>
    <t xml:space="preserve">Spłata udzielonych z budżetu pożyczek </t>
  </si>
  <si>
    <t>Nadwyżka z lat ubiegłych</t>
  </si>
  <si>
    <t>Wolne środki jako nadwyżka środków pieniężnych na rachunku bieżącym budżetu jednostki samorządu terytorialnego wynikające z rozliczeń wyemitowanych papierów wartościowych, kredytów, pożyczek z lat ubiegłych</t>
  </si>
  <si>
    <t>-</t>
  </si>
  <si>
    <t xml:space="preserve">Niewykorzystane środki na rachunku bieżącym budżetu, wynikające z rozliczenia dochodów i wydatków nimi finansowanych związane ze szczególnymi zasadami wykonywania budżetu określonymi w odrębnych ustawach </t>
  </si>
  <si>
    <t xml:space="preserve">Niewykorzystane środki pieniężne na rachunku bieżącym budżetu, wynikające z rozliczenia środków określonych w art. 5 ust. 1 pkt 2 ustawy o finansach publicznych i dotacji na realizację programu, projektu lub zadania finansowanego z udziałem tych środków </t>
  </si>
  <si>
    <t>2. ROZCHODY</t>
  </si>
  <si>
    <t>Przeznaczenie rozchodu</t>
  </si>
  <si>
    <t>Spłaty rat pożyczki długoterminowej z Banku Rozwoju Rady Europy (CEB)</t>
  </si>
  <si>
    <t>Wykup obligacji</t>
  </si>
  <si>
    <t xml:space="preserve">Udzielone pożyczki </t>
  </si>
  <si>
    <t>Dotacje celowe dla gmin z przeznaczeniem na realizację powierzonego zadania pn. „Dofinansowanie zadań poprawiających stan techniczny oraz bezpieczeństwo ruchu na drogach wojewódzkich, realizowanych przez Gminy na terenie Województwa Podkarpackiego w ramach Rządowego Funduszu Polski Ład: Program Inwestycji Strategicznych oraz Funduszu Przeciwdziałania COVID-19”, w tym dla:
1) Gminy Jaśliska na realizację powierzonego zadania pn. „Budowa chodnika w ciągu drogi wojewódzkiej nr 897 Tylawa – Komańcza polegająca na budowie chodnika w miejscowości Daliowa, Posada Jaśliska oraz Budowa chodników w ciągu drogi wojewódzkiej nr 897 Tylawa – Komańcza polegająca na zaprojektowaniu i wykonaniu chodnika w m. Wola Niżna i Moszczaniec wraz z zatokami autobusowymi” – 253.000,00 zł,
2) Gminy Krzeszów na realizację powierzonego zadania pn. „Budowa ciągu pieszo – rowerowego w pasie drogi wojewódzkiej Nr 863 Kopki – Krzeszów -Tarnogród - Cieszanów wraz z przebudową infrastruktury towarzyszącej” – 1.173.673,00 zł,
3) Gminy Bojanów na realizację powierzonego zadania pn. „Budowa chodnika w ciągu drogi wojewódzkiej Nr 861 Bojanów – Kopki w km 5+740 do km 6+535 strona lewa oraz w km 5+770 do km 5+830 strona prawa w miejscowości Cisów Las" - 367.000,00 zł,
4) Gminy Jeżowe na realizację powierzonego zadania pn. „Budowa ciągu pieszo -rowerowego przy drodze wojewódzkiej nr 861 w miejscowości Jeżowe Kameralne, Jata, Sójkowa" – 251.350,50 zł, 
5) Gminy Harasiuki na realizację powierzonego zadania pn. „Przebudowa drogi wojewódzkiej Nr 858 na terenie gminy Harasiuki” – 2.497.806,00 zł.</t>
  </si>
  <si>
    <t>Dotacja celowa na pomoc finansową dla Gminy Strzyżów na zadanie pn. "Wykonanie oznakowania miejscowości poprzez numerację domów oraz tablice informacyjne w m. Żarnowa" w ramach „Podkarpackiego Programu Odnowy Wsi na lata 2021-2025.</t>
  </si>
  <si>
    <t xml:space="preserve">Dotacja celowa na pomoc finansową dla Gminy Trzebownisko na zadanie pn. "Opracowanie i wydanie publikacji pt. "Kuchnia dworska dla Ciebie. Śladami łąckiej szlachty" oraz organizacja wieczoru autorskiego" w ramach „Podkarpackiego Programu Odnowy Wsi na lata 2021-2025. </t>
  </si>
  <si>
    <t>Dotacje celowe na pomoc finansową dla gmin w ramach „Podkarpackiego Programu Odnowy Wsi na lata 2021-2025”, w tym dla: 
1) Gminy Pysznica na realizację zadania pn. Remont pomieszczeń w świetlicy wiejskiej w Sudołach w celu dostosowania dla osób ze szczególnymi potrzebami – 20 000,00 zł,  
2) Gminy Gać na realizację zadania pn.  Nowoczesna świetlica poprzez wykonanie remontu i doposażenie świetlicy wiejskiej - etap drugi – 20.000,00 zł, 
3) Gminy Przecław na realizację zadania pn.  Remont sanitariów w Domu Ludowym w Podolu – 20.000,00 zł, 
4) Gmina Sędziszów Małopolski na realizację zadania pn. Doposażenie Domu Ludowego w Cierpiszu oraz zakup namiotu ogrodowego – 20.000,00 zł,
5) Gminy Jedlicze na realizację zadania pn. Doposażenie pomieszczenia świetlicy w Domu Ludowym w Piotrówce w celu utworzenia centrum integracji organizacji działających w sołectwie – 5.100,00 zł, 
6) Gminy Zagórz na realizację zadania pn. Wyposażenie budynku Świetlicy Wiejskiej – 18.069,00 zł, 
7) Gminy Grębów na realizację zadania pn. Remont domu Ludowego w Zabrniu - etap IV – 19.434,00 zł, 
8) Gminy Borowa na realizację zadania pn. Remont i poprawa funkcjonalności zaplecza gastronomicznego w budynku Ochotniczej Straży Pożarnej w Surowej w którym spotykają się mieszkańcy sołectwa – 19.342,00 zł,
9) Gminy Czarna na realizację zadania pn. Organizacja zajęć edukacyjnych dla mieszkańców powiatu bieszczadzkiego w ramach koncepcji "Uniwersytet Samorządności" – 14.976,00 zł, 
10) Gminy Rymanów na realizację zadania pn. Organizacja warsztatów, szkoleń i konferencji w Gminnym Ośrodku Kultury w Rymanowie w ramach inicjatywy "Uniwersytet Samorządności" – 15.000,00 zł,</t>
  </si>
  <si>
    <t>Dotacje celowe na pomoc finansową dla gmin w ramach „Podkarpackiego Programu Odnowy Wsi na lata 2021-2025, w tym dla:
1) Gminy Osiek Jasielski na realizację zadania pn. Budowa placu zabaw przy Domu Ludowym w miejscowości Czekaj – 20.000,00 zł,
2) Gminy Lesko na realizację zadania pn. Wykonanie wentylacji mechanicznej w pomieszczeniach podpiwniczenia świetlicy wiejskiej w Jankowcach – 20.000,00 zł, 
3) Gminy Błażowa na realizację zadania pn. Zagospodarowanie terenu obok Domu Ludowego w Kąkolówce na działkach nr 1692 oraz 1693 – 20.000,00 zł,
4) Gminy Dębowiec na realizację zadania pn. Modernizacja pomieszczeń w Domu Ludowym w Radości celem zaspokojenia potrzeb społecznych mieszkańców (etap I) – 20.000,00 zł, 
5) Gminy Czarna na realizację zadania pn. Świecimy przykładem - montaż oświetlenia solarnego w otoczeniu świetlicy wiejskiej w Czarnej Dolnej, wykonanie instalacji elektrycznej we wiacie grillowej wraz z organizacją Dożynek – 20.000,00 zł, 
6) Gminy Lutowiska na realizację zadania pn. Doposażenie budynku Remizo-Świetlicy w Chmielu w sprzęt kuchenny, sprzęt niezbędny do utrzymania terenów zielonych, garaż blaszany, oraz zagospodarowanie przestrzeni przy budynku na potrzeby promocji lokalnych produktów turystycznych oraz organizacji spotkań, imprez i wydarzeń – 20.000,00 zł,
7) Gminy Sanok na realizację zadania pn. Zagospodarowanie placu wokół WDK w Lisznej na cele związane z organizacją i prowadzeniem imprez plenerowych – 20.000,00 zł, 
8) Gminy Skołyszyn na realizację zadania pn. Zakup niezbędnego wyposażenia Domu Ludowego w Bączalu Górnym – 20.000,00 zł, 
9) Gminy Tarnowiec na realizację zadania pn. Modernizacja pomieszczenia Domu Ludowego wraz z zakupem wyposażenia w Roztokach – 20.000,00 zł, 
10) Gminy Tyrawa Wołoska na realizację zadania pn. Przygotowanie miejsca do atrakcyjnego, aktywnego i bezpiecznego spędzania czasu w przestrzeni wokół świetlicy wiejskiej etap III - utwardzenie terenu przed świetlicą wiejską i odmalowanie ogrodzenia – 19.680,00 zł.</t>
  </si>
  <si>
    <t>Dotacja celowa na pomoc finansową dla Gminy Miasta Sanok na realizację przebudowy I piętra budynku szkoły przy ul. Lipińskiego 63 w Sanoku.</t>
  </si>
  <si>
    <t xml:space="preserve">Dotacje celowe na pomoc finansową dla gmin w ramach „Podkarpackiego Programu Odnowy Wsi na lata 2021-2025", w tym dla:
1) Gminy Baranów Sandomierski na zadanie: Utworzenie miejsca integracji i aktywizacji społeczno - kulturalnej mieszkańców wsi Marki poprzez zagospodarowanie terenu wokół budynku użyteczności publicznej - etap I – 20.000,00 zł,
2) Gminy Bukowsko na zadanie: Zagospodarowanie placu przy Domu Kultury w Nowotańcu - etap II – 20.000,00 zł, 
3) Gminy Stary Dzików na zadanie: Zagospodarowanie placu obok świetlicy w Nowym Dzikowie - etap I. Budowa zbiornika wodnego i ogrodzenia zagrody wiejskiej – 20.000,00 zł,
4) Gmina Jaśliska na zadanie: Wykonanie nawierzchni bezpiecznej oraz remont i doposażenie placu zabaw znajdującego się na działce nr ewid. 3447/1 w miejscowości Posada Jaśliska – 11.000,00 zł. </t>
  </si>
  <si>
    <t>Dotacje celowe na pomoc finansową dla gmin w ramach „Podkarpackiego Programu Odnowy Wsi na lata 2021-2025”, w tym dla:
1) Gminy Żyraków na zadanie: Organizacja i przeprowadzenie 6 otwartych inicjatyw edukacyjnych w utworzonej sali szkoleniowej w Budynku Wielofunkcyjnym w Wiewiórce w ramach koncepcji "Uniwersytet Samorządności" – 15.000,00 zł,
2) Gminy Kolbuszowa na zadanie: Warsztaty ekologiczne dla mieszkańców powiatu kolbuszowskiego w ramach koncepcji "Uniwersytet Samorządności" – 12.550,00 zł, 
3) Gminy Kuryłówka na zadanie: Przeprowadzenie warsztatów edukacyjnych dla mieszkańców powiatu leżajskiego w ramach inicjatywy "Uniwersytet Samorządności"– 15.000,00 zł, 
4) Gminy Łańcut na zadanie: Zdobądź niezbędną wiedzę i praktyczne umiejętności w zakresie zdrowia, rękodzieła i gastronomii" - bezpłatne szkolenia skierowane do mieszkańców powiatu łańcuckiego – 14 885,00 zł, 
5) Gminy Mielec na zadanie: Przeprowadzenie w 2024 roku 6 inicjatyw edukacyjnych dla mieszkańców powiatu mieleckiego w ramach II etapu koncepcji "Uniwersytet Samorządności" – 15.000,00 zł,
6) Gminy Bukowsko na zadanie: Inicjatywy edukacyjne "Uniwersytet Samorządności" w miejscowości Bukowsko dla mieszkańców powiatu sanockiego - edycja 2024 r. – 14.999,00 zł, 
7) Gminy Baranów Sandomierski na zadanie: Organizacja ogólnodostępnych zajęć dla mieszkańców powiatu tarnobrzeskiego w ramach koncepcji "Uniwersytet Samorządności" – 14.052,00 zł,
8) Gminy Pilzno na zadanie: "Dobrków - wieś miodem płynąca" - impreza integracyjna "Miodobranie", warsztay dla dzieci i seniorów oraz warszaty kulinarne – 19.500,00 zł, 
9) Gminy Nowa Dęba na zadanie: Doposażenie Centrum Kultury Lasowiackiej w Cyganach -  19.800,00 zł, 
10) Gminy Kuryłówka na zadanie: Remont kuchni wraz z wyposażeniem w Wiejskim Domu Ludowym - etap I – 20.000,00 zł, 
11) Gminy Stubno na zadanie: Zakup wyposażenia do pomieszczeń zabytkowego dworu w Stubnie do pełnienia funkcji kulturalnych i edukacyjnych – 20 000,00 zł, 
12) Gminy Łańcut na zadanie: Prace remontowe pomieszczeń w Ośrodku Kultury na potrzeby świetlicy wiejskiej wraz z zakupem wyposażenia – 20.000,00 zł, 
13) Gminy Rymanów na zadanie: Odnowienie pomnika, zakup strojów dla KGW, druk folderu promocyjnego, organizacja wydarzenia upamiętniającego pacyfikację mieszkańców Królika Polskiego w czasie II Wojny Światowej – 13.771,00 zł,
14) Gminy Grodzisko Dolne na zadanie: Organizacja wydarzenia promującego Grodzisko Górne i tożsamość wiejską podczas Gminnych Dożynek w 2024 roku – 20.000,00 zł, 
15) Gminy Świlcza na zadanie: Zachowanie tradycji w świlczańskiej wsi – 20.000, 00 zł.</t>
  </si>
  <si>
    <t>Dotacje celowe dla Gmin z terenu Województwa Podkarpackiego na realizację zadań powierzonych, z tego dla:
1) Gminy Pysznica z przeznaczeniem na realizację powierzonego zadania pn. „Budowa przejścia dla pieszych przez drogę wojewódzką nr 855 Olbięcin - Stalowa Wola na odcinku pomiędzy ul. Kochanowskiego a ul. Isep w m. Brandwica wraz z budową ciągu pieszo - rowerowego od przejścia do ul. Kochanowskiego” - 137.725,20 zł,
2) Gminy Miasta Rzeszów na realizację powierzonego zadania pn. „Budowa DW w Rzeszowie na odcinku od ul. Warszawskiej do ul. Krakowskiej - połączenie DK 97 z DK 94" w ramach zadania inwestycyjnego pod nazwą „Budowa drogi wraz z wiaduktem (nad ul. Warszawską i torami kolejowymi) od ul. Warszawskiej do ul. Krakowskiej - 430.000,00 zł,
3) Gminy Kolbuszowa z przeznaczeniem na realizację powierzonego zadania pn. "Opracowanie dokumentacji rozbudowy drogi wojewódzkiej nr 875 Mielec – Kolbuszowa - Sokołów Małopolski - Leżajsk polegającej na budowie mostu w km 25+968 wraz z rozbudową dojazdów oraz rozbiórką, budową i przebudową infrastruktury technicznej, budowli i urządzeń budowlanych w m. Kolbuszowa Dolna” - 173.318,56 zł.</t>
  </si>
  <si>
    <t>Dywidenda od akcji</t>
  </si>
  <si>
    <t>Wpływy ze zbycia udziałów w Spółce Voice Net Sp. z o.o. i Spółce Media-Sys Sp. z o.o.</t>
  </si>
  <si>
    <t xml:space="preserve">Zwrot dotacji wykorzystanych niezgodnie z przeznaczeniem, pobranych nienależnie lub w nadmiernej wysokości na realizację zadań z zakresu przeciwdziałania przemocy domowej wraz z odsetkami </t>
  </si>
  <si>
    <t>Zwrot części dotacji wykorzystanych niezgodnie z przeznaczeniem, pobranych nienależnie lub w nadmiernej wysokości wraz z odsetkami przez partnerów projektu „Liderzy kooperacji” zrealizowanego w ramach Programu Operacyjnego Wiedza Edukacja Rozwój na lata 2014-2020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</si>
</sst>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i/>
      <sz val="10"/>
      <name val="Arial CE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b/>
      <i/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i/>
      <sz val="10"/>
      <color rgb="FFFF0000"/>
      <name val="Arial CE"/>
      <charset val="238"/>
    </font>
    <font>
      <i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i/>
      <u/>
      <sz val="10"/>
      <color rgb="FFFF0000"/>
      <name val="Arial"/>
      <family val="2"/>
      <charset val="238"/>
    </font>
    <font>
      <sz val="11"/>
      <color rgb="FFFF0000"/>
      <name val="Arial CE"/>
      <charset val="238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0"/>
      <color theme="1"/>
      <name val="Arial CE"/>
      <charset val="238"/>
    </font>
    <font>
      <sz val="10"/>
      <color theme="1"/>
      <name val="Arial CE"/>
      <charset val="238"/>
    </font>
    <font>
      <sz val="8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i/>
      <sz val="11"/>
      <color theme="1"/>
      <name val="Arial CE"/>
      <charset val="238"/>
    </font>
    <font>
      <b/>
      <sz val="11"/>
      <color rgb="FFFF0000"/>
      <name val="Arial CE"/>
      <charset val="238"/>
    </font>
    <font>
      <sz val="10"/>
      <name val="Times New Roman CE"/>
      <charset val="238"/>
    </font>
    <font>
      <b/>
      <sz val="11"/>
      <color theme="1"/>
      <name val="Arial CE"/>
      <charset val="238"/>
    </font>
    <font>
      <sz val="10"/>
      <color rgb="FF000000"/>
      <name val="Arial CE"/>
      <charset val="238"/>
    </font>
    <font>
      <b/>
      <i/>
      <sz val="11"/>
      <name val="Arial CE"/>
      <charset val="238"/>
    </font>
    <font>
      <b/>
      <sz val="14"/>
      <name val="Arial"/>
      <family val="2"/>
      <charset val="238"/>
    </font>
    <font>
      <b/>
      <i/>
      <sz val="12"/>
      <name val="Arial"/>
      <family val="2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rgb="FFFF0000"/>
      <name val="Arial"/>
      <family val="2"/>
      <charset val="238"/>
    </font>
    <font>
      <b/>
      <i/>
      <sz val="10"/>
      <color rgb="FFFF0000"/>
      <name val="Arial CE"/>
      <charset val="238"/>
    </font>
    <font>
      <b/>
      <i/>
      <sz val="10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 CE"/>
      <charset val="238"/>
    </font>
    <font>
      <b/>
      <sz val="11"/>
      <color theme="1"/>
      <name val="Arial"/>
      <family val="2"/>
      <charset val="238"/>
    </font>
    <font>
      <b/>
      <i/>
      <sz val="10"/>
      <color theme="1"/>
      <name val="Arial CE"/>
      <charset val="238"/>
    </font>
    <font>
      <b/>
      <sz val="14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color rgb="FFFF0000"/>
      <name val="Arial CE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u/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i/>
      <sz val="11"/>
      <name val="Arial"/>
      <family val="2"/>
      <charset val="238"/>
    </font>
    <font>
      <b/>
      <i/>
      <sz val="14"/>
      <name val="Arial"/>
      <family val="2"/>
      <charset val="238"/>
    </font>
    <font>
      <b/>
      <sz val="11"/>
      <name val="Arial CE"/>
      <charset val="238"/>
    </font>
    <font>
      <i/>
      <sz val="11"/>
      <color rgb="FFFF0000"/>
      <name val="Arial"/>
      <family val="2"/>
      <charset val="238"/>
    </font>
    <font>
      <sz val="12"/>
      <color theme="1"/>
      <name val="Arial CE"/>
      <charset val="238"/>
    </font>
    <font>
      <b/>
      <i/>
      <sz val="12"/>
      <name val="Arial"/>
      <family val="2"/>
      <charset val="238"/>
    </font>
    <font>
      <sz val="11"/>
      <color rgb="FF00B0F0"/>
      <name val="Calibri"/>
      <family val="2"/>
      <scheme val="minor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 CE"/>
      <charset val="238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i/>
      <sz val="11"/>
      <name val="Arial CE"/>
      <charset val="238"/>
    </font>
    <font>
      <b/>
      <sz val="12"/>
      <name val="Calibri"/>
      <family val="2"/>
      <charset val="238"/>
      <scheme val="minor"/>
    </font>
    <font>
      <i/>
      <sz val="11"/>
      <color theme="1"/>
      <name val="Arial CE"/>
      <charset val="238"/>
    </font>
    <font>
      <b/>
      <sz val="12"/>
      <name val="Arial"/>
      <family val="2"/>
      <charset val="238"/>
    </font>
    <font>
      <sz val="10"/>
      <name val="Times New Roman CE"/>
      <family val="1"/>
      <charset val="238"/>
    </font>
    <font>
      <sz val="8"/>
      <name val="Arial"/>
      <family val="2"/>
      <charset val="238"/>
    </font>
    <font>
      <sz val="10"/>
      <color rgb="FFFF0000"/>
      <name val="Times New Roman CE"/>
      <family val="1"/>
      <charset val="238"/>
    </font>
    <font>
      <b/>
      <sz val="10"/>
      <name val="Czcionka tekstu podstawowego"/>
      <charset val="238"/>
    </font>
    <font>
      <sz val="10"/>
      <name val="Czcionka tekstu podstawowego"/>
      <charset val="238"/>
    </font>
    <font>
      <i/>
      <sz val="10"/>
      <color rgb="FFFF0000"/>
      <name val="Times New Roman CE"/>
      <family val="1"/>
      <charset val="238"/>
    </font>
    <font>
      <sz val="9"/>
      <color rgb="FFFF0000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color rgb="FFFF0000"/>
      <name val="Times New Roman CE"/>
      <family val="1"/>
      <charset val="238"/>
    </font>
    <font>
      <b/>
      <sz val="12"/>
      <color theme="1"/>
      <name val="Arial"/>
      <family val="2"/>
      <charset val="238"/>
    </font>
    <font>
      <i/>
      <sz val="14"/>
      <name val="Arial"/>
      <family val="2"/>
      <charset val="238"/>
    </font>
    <font>
      <i/>
      <sz val="14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name val="Czcionka tekstu podstawowego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66"/>
        <bgColor indexed="0"/>
      </patternFill>
    </fill>
    <fill>
      <patternFill patternType="solid">
        <fgColor theme="0"/>
        <bgColor indexed="0"/>
      </patternFill>
    </fill>
  </fills>
  <borders count="44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auto="1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2" fillId="0" borderId="0"/>
    <xf numFmtId="0" fontId="1" fillId="0" borderId="0"/>
    <xf numFmtId="0" fontId="29" fillId="0" borderId="0" applyNumberFormat="0" applyFill="0" applyBorder="0" applyAlignment="0" applyProtection="0">
      <alignment vertical="top"/>
    </xf>
    <xf numFmtId="0" fontId="12" fillId="0" borderId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/>
    <xf numFmtId="0" fontId="3" fillId="0" borderId="0"/>
    <xf numFmtId="0" fontId="35" fillId="0" borderId="0"/>
    <xf numFmtId="0" fontId="1" fillId="0" borderId="0"/>
    <xf numFmtId="0" fontId="30" fillId="0" borderId="0"/>
    <xf numFmtId="0" fontId="30" fillId="0" borderId="0"/>
    <xf numFmtId="0" fontId="37" fillId="0" borderId="0" applyNumberFormat="0" applyBorder="0" applyProtection="0"/>
    <xf numFmtId="0" fontId="12" fillId="0" borderId="0"/>
    <xf numFmtId="9" fontId="1" fillId="0" borderId="0" applyFont="0" applyFill="0" applyBorder="0" applyAlignment="0" applyProtection="0"/>
  </cellStyleXfs>
  <cellXfs count="11685">
    <xf numFmtId="0" fontId="0" fillId="0" borderId="0" xfId="0"/>
    <xf numFmtId="0" fontId="4" fillId="0" borderId="0" xfId="2" applyFont="1"/>
    <xf numFmtId="0" fontId="3" fillId="0" borderId="0" xfId="2"/>
    <xf numFmtId="0" fontId="2" fillId="0" borderId="0" xfId="2" applyFont="1"/>
    <xf numFmtId="49" fontId="17" fillId="0" borderId="14" xfId="2" applyNumberFormat="1" applyFont="1" applyBorder="1" applyAlignment="1">
      <alignment vertical="center" wrapText="1"/>
    </xf>
    <xf numFmtId="0" fontId="14" fillId="0" borderId="14" xfId="2" applyFont="1" applyBorder="1" applyAlignment="1">
      <alignment vertical="center" wrapText="1"/>
    </xf>
    <xf numFmtId="3" fontId="3" fillId="0" borderId="0" xfId="2" applyNumberFormat="1"/>
    <xf numFmtId="0" fontId="13" fillId="0" borderId="14" xfId="2" applyFont="1" applyBorder="1" applyAlignment="1">
      <alignment vertical="center" wrapText="1"/>
    </xf>
    <xf numFmtId="0" fontId="13" fillId="0" borderId="7" xfId="2" applyFont="1" applyBorder="1" applyAlignment="1">
      <alignment vertical="center" wrapText="1"/>
    </xf>
    <xf numFmtId="0" fontId="13" fillId="0" borderId="14" xfId="2" applyFont="1" applyBorder="1" applyAlignment="1">
      <alignment horizontal="left" vertical="center" wrapText="1"/>
    </xf>
    <xf numFmtId="0" fontId="22" fillId="0" borderId="14" xfId="2" applyFont="1" applyBorder="1" applyAlignment="1">
      <alignment vertical="center" wrapText="1"/>
    </xf>
    <xf numFmtId="0" fontId="3" fillId="6" borderId="0" xfId="2" applyFill="1"/>
    <xf numFmtId="0" fontId="22" fillId="0" borderId="7" xfId="2" applyFont="1" applyBorder="1" applyAlignment="1">
      <alignment vertical="center" wrapText="1"/>
    </xf>
    <xf numFmtId="0" fontId="13" fillId="6" borderId="7" xfId="2" applyFont="1" applyFill="1" applyBorder="1" applyAlignment="1">
      <alignment horizontal="center" vertical="center" wrapText="1"/>
    </xf>
    <xf numFmtId="0" fontId="18" fillId="0" borderId="7" xfId="2" applyFont="1" applyBorder="1" applyAlignment="1">
      <alignment vertical="center" wrapText="1"/>
    </xf>
    <xf numFmtId="0" fontId="11" fillId="0" borderId="0" xfId="2" applyFont="1"/>
    <xf numFmtId="0" fontId="3" fillId="7" borderId="0" xfId="2" applyFill="1"/>
    <xf numFmtId="0" fontId="3" fillId="4" borderId="0" xfId="2" applyFill="1"/>
    <xf numFmtId="0" fontId="22" fillId="0" borderId="14" xfId="4" applyFont="1" applyBorder="1" applyAlignment="1">
      <alignment vertical="center" wrapText="1"/>
    </xf>
    <xf numFmtId="0" fontId="13" fillId="6" borderId="14" xfId="4" applyFont="1" applyFill="1" applyBorder="1" applyAlignment="1">
      <alignment vertical="center" wrapText="1"/>
    </xf>
    <xf numFmtId="0" fontId="22" fillId="0" borderId="7" xfId="4" applyFont="1" applyBorder="1" applyAlignment="1">
      <alignment vertical="center" wrapText="1"/>
    </xf>
    <xf numFmtId="0" fontId="13" fillId="0" borderId="14" xfId="4" applyFont="1" applyBorder="1" applyAlignment="1">
      <alignment vertical="center" wrapText="1"/>
    </xf>
    <xf numFmtId="0" fontId="10" fillId="0" borderId="14" xfId="4" applyFont="1" applyBorder="1" applyAlignment="1">
      <alignment vertical="center" wrapText="1"/>
    </xf>
    <xf numFmtId="0" fontId="10" fillId="0" borderId="7" xfId="4" applyFont="1" applyBorder="1" applyAlignment="1">
      <alignment vertical="center" wrapText="1"/>
    </xf>
    <xf numFmtId="0" fontId="22" fillId="6" borderId="14" xfId="4" applyFont="1" applyFill="1" applyBorder="1" applyAlignment="1">
      <alignment vertical="center" wrapText="1"/>
    </xf>
    <xf numFmtId="0" fontId="20" fillId="6" borderId="14" xfId="4" applyFont="1" applyFill="1" applyBorder="1" applyAlignment="1">
      <alignment vertical="center" wrapText="1"/>
    </xf>
    <xf numFmtId="3" fontId="15" fillId="0" borderId="0" xfId="2" applyNumberFormat="1" applyFont="1" applyAlignment="1">
      <alignment horizontal="right" vertical="center"/>
    </xf>
    <xf numFmtId="0" fontId="24" fillId="5" borderId="14" xfId="4" applyFont="1" applyFill="1" applyBorder="1" applyAlignment="1">
      <alignment vertical="center"/>
    </xf>
    <xf numFmtId="3" fontId="14" fillId="0" borderId="0" xfId="2" applyNumberFormat="1" applyFont="1" applyAlignment="1">
      <alignment horizontal="right" vertical="center"/>
    </xf>
    <xf numFmtId="0" fontId="24" fillId="5" borderId="9" xfId="4" applyFont="1" applyFill="1" applyBorder="1" applyAlignment="1">
      <alignment vertical="center"/>
    </xf>
    <xf numFmtId="0" fontId="21" fillId="0" borderId="0" xfId="2" applyFont="1"/>
    <xf numFmtId="0" fontId="25" fillId="0" borderId="0" xfId="2" applyFont="1"/>
    <xf numFmtId="0" fontId="25" fillId="0" borderId="0" xfId="2" applyFont="1" applyAlignment="1">
      <alignment horizontal="right"/>
    </xf>
    <xf numFmtId="3" fontId="21" fillId="0" borderId="0" xfId="2" applyNumberFormat="1" applyFont="1"/>
    <xf numFmtId="0" fontId="26" fillId="0" borderId="0" xfId="2" applyFont="1"/>
    <xf numFmtId="3" fontId="10" fillId="0" borderId="0" xfId="2" applyNumberFormat="1" applyFont="1" applyAlignment="1">
      <alignment horizontal="right" vertical="center"/>
    </xf>
    <xf numFmtId="0" fontId="21" fillId="0" borderId="0" xfId="2" applyFont="1" applyAlignment="1">
      <alignment horizontal="center" vertical="center"/>
    </xf>
    <xf numFmtId="0" fontId="21" fillId="0" borderId="0" xfId="2" applyFont="1" applyAlignment="1">
      <alignment vertical="center"/>
    </xf>
    <xf numFmtId="0" fontId="23" fillId="6" borderId="14" xfId="2" applyFont="1" applyFill="1" applyBorder="1" applyAlignment="1">
      <alignment vertical="center" wrapText="1"/>
    </xf>
    <xf numFmtId="4" fontId="3" fillId="0" borderId="0" xfId="2" applyNumberFormat="1"/>
    <xf numFmtId="0" fontId="13" fillId="0" borderId="24" xfId="2" applyFont="1" applyBorder="1" applyAlignment="1">
      <alignment vertical="center" wrapText="1"/>
    </xf>
    <xf numFmtId="0" fontId="3" fillId="0" borderId="0" xfId="2" quotePrefix="1"/>
    <xf numFmtId="3" fontId="12" fillId="0" borderId="0" xfId="2" applyNumberFormat="1" applyFont="1" applyAlignment="1">
      <alignment horizontal="right" vertical="center"/>
    </xf>
    <xf numFmtId="0" fontId="12" fillId="0" borderId="0" xfId="4"/>
    <xf numFmtId="0" fontId="15" fillId="0" borderId="0" xfId="4" applyFont="1"/>
    <xf numFmtId="0" fontId="31" fillId="0" borderId="0" xfId="4" applyFont="1"/>
    <xf numFmtId="0" fontId="19" fillId="0" borderId="0" xfId="4" applyFont="1"/>
    <xf numFmtId="0" fontId="24" fillId="0" borderId="0" xfId="4" applyFont="1"/>
    <xf numFmtId="0" fontId="24" fillId="0" borderId="0" xfId="4" applyFont="1" applyAlignment="1">
      <alignment wrapText="1"/>
    </xf>
    <xf numFmtId="0" fontId="28" fillId="6" borderId="0" xfId="4" applyFont="1" applyFill="1"/>
    <xf numFmtId="0" fontId="7" fillId="0" borderId="0" xfId="4" applyFont="1"/>
    <xf numFmtId="0" fontId="27" fillId="0" borderId="0" xfId="4" applyFont="1"/>
    <xf numFmtId="3" fontId="27" fillId="0" borderId="0" xfId="4" applyNumberFormat="1" applyFont="1"/>
    <xf numFmtId="3" fontId="7" fillId="0" borderId="0" xfId="4" applyNumberFormat="1" applyFont="1"/>
    <xf numFmtId="3" fontId="24" fillId="0" borderId="0" xfId="4" applyNumberFormat="1" applyFont="1"/>
    <xf numFmtId="49" fontId="32" fillId="0" borderId="7" xfId="4" applyNumberFormat="1" applyFont="1" applyBorder="1" applyAlignment="1">
      <alignment vertical="center"/>
    </xf>
    <xf numFmtId="49" fontId="32" fillId="0" borderId="14" xfId="4" applyNumberFormat="1" applyFont="1" applyBorder="1" applyAlignment="1">
      <alignment vertical="center"/>
    </xf>
    <xf numFmtId="0" fontId="13" fillId="6" borderId="14" xfId="2" applyFont="1" applyFill="1" applyBorder="1" applyAlignment="1">
      <alignment horizontal="center" vertical="center" wrapText="1"/>
    </xf>
    <xf numFmtId="0" fontId="13" fillId="6" borderId="27" xfId="2" applyFont="1" applyFill="1" applyBorder="1" applyAlignment="1">
      <alignment horizontal="center" vertical="center" wrapText="1"/>
    </xf>
    <xf numFmtId="0" fontId="10" fillId="6" borderId="14" xfId="4" applyFont="1" applyFill="1" applyBorder="1" applyAlignment="1">
      <alignment vertical="center" wrapText="1"/>
    </xf>
    <xf numFmtId="0" fontId="32" fillId="2" borderId="2" xfId="4" applyFont="1" applyFill="1" applyBorder="1" applyAlignment="1">
      <alignment horizontal="center" vertical="center" wrapText="1"/>
    </xf>
    <xf numFmtId="0" fontId="24" fillId="5" borderId="5" xfId="4" applyFont="1" applyFill="1" applyBorder="1" applyAlignment="1">
      <alignment vertical="center"/>
    </xf>
    <xf numFmtId="0" fontId="34" fillId="5" borderId="19" xfId="4" applyFont="1" applyFill="1" applyBorder="1" applyAlignment="1">
      <alignment vertical="center"/>
    </xf>
    <xf numFmtId="0" fontId="34" fillId="5" borderId="9" xfId="4" applyFont="1" applyFill="1" applyBorder="1" applyAlignment="1">
      <alignment vertical="center"/>
    </xf>
    <xf numFmtId="0" fontId="22" fillId="6" borderId="14" xfId="4" applyFont="1" applyFill="1" applyBorder="1" applyAlignment="1">
      <alignment horizontal="center" vertical="center" wrapText="1"/>
    </xf>
    <xf numFmtId="0" fontId="40" fillId="0" borderId="0" xfId="2" applyFont="1" applyAlignment="1">
      <alignment vertical="center" wrapText="1"/>
    </xf>
    <xf numFmtId="3" fontId="5" fillId="0" borderId="0" xfId="2" applyNumberFormat="1" applyFont="1" applyAlignment="1">
      <alignment horizontal="right" vertical="center"/>
    </xf>
    <xf numFmtId="0" fontId="6" fillId="0" borderId="1" xfId="2" applyFont="1" applyBorder="1" applyAlignment="1">
      <alignment horizontal="right"/>
    </xf>
    <xf numFmtId="4" fontId="27" fillId="0" borderId="0" xfId="4" applyNumberFormat="1" applyFont="1"/>
    <xf numFmtId="0" fontId="27" fillId="6" borderId="0" xfId="4" applyFont="1" applyFill="1"/>
    <xf numFmtId="3" fontId="28" fillId="6" borderId="0" xfId="4" applyNumberFormat="1" applyFont="1" applyFill="1"/>
    <xf numFmtId="0" fontId="41" fillId="0" borderId="0" xfId="2" applyFont="1"/>
    <xf numFmtId="3" fontId="4" fillId="0" borderId="0" xfId="2" applyNumberFormat="1" applyFont="1"/>
    <xf numFmtId="3" fontId="12" fillId="0" borderId="0" xfId="4" applyNumberFormat="1"/>
    <xf numFmtId="0" fontId="4" fillId="0" borderId="0" xfId="2" applyFont="1" applyAlignment="1">
      <alignment wrapText="1"/>
    </xf>
    <xf numFmtId="0" fontId="4" fillId="6" borderId="0" xfId="2" applyFont="1" applyFill="1"/>
    <xf numFmtId="0" fontId="10" fillId="0" borderId="14" xfId="2" quotePrefix="1" applyFont="1" applyBorder="1" applyAlignment="1">
      <alignment vertical="center" wrapText="1"/>
    </xf>
    <xf numFmtId="0" fontId="10" fillId="0" borderId="7" xfId="2" quotePrefix="1" applyFont="1" applyBorder="1" applyAlignment="1">
      <alignment vertical="center" wrapText="1"/>
    </xf>
    <xf numFmtId="0" fontId="9" fillId="2" borderId="43" xfId="2" applyFont="1" applyFill="1" applyBorder="1" applyAlignment="1">
      <alignment horizontal="center" vertical="center" wrapText="1"/>
    </xf>
    <xf numFmtId="0" fontId="9" fillId="2" borderId="61" xfId="2" applyFont="1" applyFill="1" applyBorder="1" applyAlignment="1">
      <alignment horizontal="center" vertical="center" wrapText="1"/>
    </xf>
    <xf numFmtId="0" fontId="9" fillId="2" borderId="60" xfId="2" applyFont="1" applyFill="1" applyBorder="1" applyAlignment="1">
      <alignment horizontal="center" vertical="center" wrapText="1"/>
    </xf>
    <xf numFmtId="10" fontId="9" fillId="2" borderId="43" xfId="2" applyNumberFormat="1" applyFont="1" applyFill="1" applyBorder="1" applyAlignment="1">
      <alignment horizontal="center" vertical="center"/>
    </xf>
    <xf numFmtId="3" fontId="8" fillId="2" borderId="43" xfId="2" applyNumberFormat="1" applyFont="1" applyFill="1" applyBorder="1" applyAlignment="1">
      <alignment horizontal="center" vertical="center"/>
    </xf>
    <xf numFmtId="3" fontId="8" fillId="2" borderId="60" xfId="2" applyNumberFormat="1" applyFont="1" applyFill="1" applyBorder="1" applyAlignment="1">
      <alignment horizontal="center" vertical="center"/>
    </xf>
    <xf numFmtId="0" fontId="10" fillId="3" borderId="43" xfId="2" applyFont="1" applyFill="1" applyBorder="1" applyAlignment="1">
      <alignment vertical="center" wrapText="1"/>
    </xf>
    <xf numFmtId="0" fontId="10" fillId="0" borderId="73" xfId="2" quotePrefix="1" applyFont="1" applyBorder="1" applyAlignment="1">
      <alignment vertical="center" wrapText="1"/>
    </xf>
    <xf numFmtId="0" fontId="17" fillId="4" borderId="43" xfId="2" applyFont="1" applyFill="1" applyBorder="1" applyAlignment="1">
      <alignment vertical="center" wrapText="1"/>
    </xf>
    <xf numFmtId="10" fontId="19" fillId="5" borderId="75" xfId="1" applyNumberFormat="1" applyFont="1" applyFill="1" applyBorder="1" applyAlignment="1">
      <alignment horizontal="right" vertical="center"/>
    </xf>
    <xf numFmtId="0" fontId="14" fillId="0" borderId="73" xfId="2" applyFont="1" applyBorder="1" applyAlignment="1">
      <alignment vertical="center" wrapText="1"/>
    </xf>
    <xf numFmtId="0" fontId="13" fillId="0" borderId="64" xfId="2" applyFont="1" applyBorder="1" applyAlignment="1">
      <alignment vertical="center" wrapText="1"/>
    </xf>
    <xf numFmtId="0" fontId="14" fillId="0" borderId="7" xfId="2" applyFont="1" applyBorder="1" applyAlignment="1">
      <alignment vertical="center" wrapText="1"/>
    </xf>
    <xf numFmtId="10" fontId="15" fillId="0" borderId="77" xfId="1" applyNumberFormat="1" applyFont="1" applyFill="1" applyBorder="1" applyAlignment="1">
      <alignment horizontal="right" vertical="center"/>
    </xf>
    <xf numFmtId="0" fontId="18" fillId="0" borderId="14" xfId="2" applyFont="1" applyBorder="1" applyAlignment="1">
      <alignment vertical="center" wrapText="1"/>
    </xf>
    <xf numFmtId="0" fontId="18" fillId="0" borderId="73" xfId="2" applyFont="1" applyBorder="1" applyAlignment="1">
      <alignment vertical="center" wrapText="1"/>
    </xf>
    <xf numFmtId="0" fontId="22" fillId="0" borderId="73" xfId="4" applyFont="1" applyBorder="1" applyAlignment="1">
      <alignment vertical="center" wrapText="1"/>
    </xf>
    <xf numFmtId="0" fontId="23" fillId="6" borderId="75" xfId="2" applyFont="1" applyFill="1" applyBorder="1" applyAlignment="1">
      <alignment vertical="center" wrapText="1"/>
    </xf>
    <xf numFmtId="0" fontId="10" fillId="0" borderId="73" xfId="4" applyFont="1" applyBorder="1" applyAlignment="1">
      <alignment vertical="center" wrapText="1"/>
    </xf>
    <xf numFmtId="0" fontId="22" fillId="6" borderId="76" xfId="4" applyFont="1" applyFill="1" applyBorder="1" applyAlignment="1">
      <alignment vertical="center" wrapText="1"/>
    </xf>
    <xf numFmtId="0" fontId="22" fillId="6" borderId="7" xfId="4" applyFont="1" applyFill="1" applyBorder="1" applyAlignment="1">
      <alignment vertical="center" wrapText="1"/>
    </xf>
    <xf numFmtId="0" fontId="22" fillId="6" borderId="73" xfId="4" applyFont="1" applyFill="1" applyBorder="1" applyAlignment="1">
      <alignment vertical="center" wrapText="1"/>
    </xf>
    <xf numFmtId="0" fontId="10" fillId="6" borderId="7" xfId="4" applyFont="1" applyFill="1" applyBorder="1" applyAlignment="1">
      <alignment vertical="center" wrapText="1"/>
    </xf>
    <xf numFmtId="0" fontId="20" fillId="6" borderId="64" xfId="4" applyFont="1" applyFill="1" applyBorder="1" applyAlignment="1">
      <alignment vertical="center" wrapText="1"/>
    </xf>
    <xf numFmtId="10" fontId="16" fillId="0" borderId="101" xfId="1" applyNumberFormat="1" applyFont="1" applyFill="1" applyBorder="1" applyAlignment="1">
      <alignment horizontal="right" vertical="center"/>
    </xf>
    <xf numFmtId="10" fontId="15" fillId="0" borderId="101" xfId="1" applyNumberFormat="1" applyFont="1" applyFill="1" applyBorder="1" applyAlignment="1">
      <alignment horizontal="right" vertical="center"/>
    </xf>
    <xf numFmtId="0" fontId="42" fillId="0" borderId="0" xfId="2" applyFont="1"/>
    <xf numFmtId="0" fontId="24" fillId="0" borderId="0" xfId="4" applyFont="1" applyAlignment="1">
      <alignment horizontal="center"/>
    </xf>
    <xf numFmtId="0" fontId="31" fillId="10" borderId="95" xfId="4" applyFont="1" applyFill="1" applyBorder="1" applyAlignment="1">
      <alignment horizontal="left" vertical="center" wrapText="1"/>
    </xf>
    <xf numFmtId="0" fontId="43" fillId="5" borderId="95" xfId="4" applyFont="1" applyFill="1" applyBorder="1" applyAlignment="1">
      <alignment horizontal="left" vertical="center" wrapText="1"/>
    </xf>
    <xf numFmtId="0" fontId="43" fillId="5" borderId="95" xfId="4" applyFont="1" applyFill="1" applyBorder="1" applyAlignment="1">
      <alignment horizontal="center" vertical="center"/>
    </xf>
    <xf numFmtId="0" fontId="43" fillId="5" borderId="7" xfId="4" applyFont="1" applyFill="1" applyBorder="1" applyAlignment="1">
      <alignment horizontal="center" vertical="center"/>
    </xf>
    <xf numFmtId="49" fontId="32" fillId="0" borderId="115" xfId="4" applyNumberFormat="1" applyFont="1" applyBorder="1" applyAlignment="1">
      <alignment vertical="center"/>
    </xf>
    <xf numFmtId="0" fontId="44" fillId="5" borderId="0" xfId="4" applyFont="1" applyFill="1"/>
    <xf numFmtId="0" fontId="45" fillId="5" borderId="0" xfId="4" applyFont="1" applyFill="1"/>
    <xf numFmtId="0" fontId="43" fillId="5" borderId="7" xfId="10" applyFont="1" applyFill="1" applyBorder="1" applyAlignment="1">
      <alignment horizontal="left" vertical="center" wrapText="1"/>
    </xf>
    <xf numFmtId="49" fontId="9" fillId="10" borderId="95" xfId="4" applyNumberFormat="1" applyFont="1" applyFill="1" applyBorder="1" applyAlignment="1">
      <alignment horizontal="center" vertical="center"/>
    </xf>
    <xf numFmtId="49" fontId="47" fillId="10" borderId="98" xfId="4" applyNumberFormat="1" applyFont="1" applyFill="1" applyBorder="1" applyAlignment="1">
      <alignment horizontal="center" vertical="center"/>
    </xf>
    <xf numFmtId="49" fontId="9" fillId="10" borderId="95" xfId="4" applyNumberFormat="1" applyFont="1" applyFill="1" applyBorder="1" applyAlignment="1">
      <alignment horizontal="left" vertical="center" wrapText="1"/>
    </xf>
    <xf numFmtId="49" fontId="47" fillId="10" borderId="95" xfId="4" applyNumberFormat="1" applyFont="1" applyFill="1" applyBorder="1" applyAlignment="1">
      <alignment horizontal="center" vertical="center"/>
    </xf>
    <xf numFmtId="3" fontId="9" fillId="10" borderId="95" xfId="4" applyNumberFormat="1" applyFont="1" applyFill="1" applyBorder="1" applyAlignment="1">
      <alignment horizontal="right" vertical="center" wrapText="1"/>
    </xf>
    <xf numFmtId="4" fontId="9" fillId="10" borderId="95" xfId="4" applyNumberFormat="1" applyFont="1" applyFill="1" applyBorder="1" applyAlignment="1">
      <alignment horizontal="right" vertical="center" wrapText="1"/>
    </xf>
    <xf numFmtId="49" fontId="48" fillId="5" borderId="96" xfId="4" applyNumberFormat="1" applyFont="1" applyFill="1" applyBorder="1" applyAlignment="1">
      <alignment horizontal="center" vertical="center"/>
    </xf>
    <xf numFmtId="49" fontId="48" fillId="5" borderId="95" xfId="4" applyNumberFormat="1" applyFont="1" applyFill="1" applyBorder="1" applyAlignment="1">
      <alignment horizontal="left" vertical="center" wrapText="1"/>
    </xf>
    <xf numFmtId="49" fontId="48" fillId="5" borderId="95" xfId="4" applyNumberFormat="1" applyFont="1" applyFill="1" applyBorder="1" applyAlignment="1">
      <alignment horizontal="center" vertical="center"/>
    </xf>
    <xf numFmtId="3" fontId="38" fillId="5" borderId="95" xfId="4" applyNumberFormat="1" applyFont="1" applyFill="1" applyBorder="1" applyAlignment="1">
      <alignment horizontal="right" vertical="center"/>
    </xf>
    <xf numFmtId="4" fontId="38" fillId="5" borderId="95" xfId="4" applyNumberFormat="1" applyFont="1" applyFill="1" applyBorder="1" applyAlignment="1">
      <alignment horizontal="right" vertical="center"/>
    </xf>
    <xf numFmtId="4" fontId="38" fillId="5" borderId="96" xfId="4" applyNumberFormat="1" applyFont="1" applyFill="1" applyBorder="1" applyAlignment="1">
      <alignment horizontal="right" vertical="center"/>
    </xf>
    <xf numFmtId="49" fontId="47" fillId="6" borderId="112" xfId="4" applyNumberFormat="1" applyFont="1" applyFill="1" applyBorder="1" applyAlignment="1">
      <alignment horizontal="center" vertical="center"/>
    </xf>
    <xf numFmtId="3" fontId="47" fillId="6" borderId="112" xfId="4" applyNumberFormat="1" applyFont="1" applyFill="1" applyBorder="1" applyAlignment="1">
      <alignment horizontal="right" vertical="center" wrapText="1"/>
    </xf>
    <xf numFmtId="4" fontId="47" fillId="6" borderId="114" xfId="4" applyNumberFormat="1" applyFont="1" applyFill="1" applyBorder="1" applyAlignment="1">
      <alignment horizontal="right" vertical="center" wrapText="1"/>
    </xf>
    <xf numFmtId="4" fontId="47" fillId="6" borderId="112" xfId="4" applyNumberFormat="1" applyFont="1" applyFill="1" applyBorder="1" applyAlignment="1">
      <alignment vertical="center"/>
    </xf>
    <xf numFmtId="4" fontId="47" fillId="6" borderId="112" xfId="4" applyNumberFormat="1" applyFont="1" applyFill="1" applyBorder="1" applyAlignment="1">
      <alignment horizontal="right" vertical="center"/>
    </xf>
    <xf numFmtId="49" fontId="47" fillId="6" borderId="14" xfId="4" applyNumberFormat="1" applyFont="1" applyFill="1" applyBorder="1" applyAlignment="1">
      <alignment horizontal="center" vertical="center"/>
    </xf>
    <xf numFmtId="3" fontId="47" fillId="6" borderId="14" xfId="4" applyNumberFormat="1" applyFont="1" applyFill="1" applyBorder="1" applyAlignment="1">
      <alignment horizontal="right" vertical="center" wrapText="1"/>
    </xf>
    <xf numFmtId="4" fontId="47" fillId="6" borderId="0" xfId="4" applyNumberFormat="1" applyFont="1" applyFill="1" applyAlignment="1">
      <alignment horizontal="right" vertical="center" wrapText="1"/>
    </xf>
    <xf numFmtId="4" fontId="47" fillId="6" borderId="7" xfId="4" applyNumberFormat="1" applyFont="1" applyFill="1" applyBorder="1" applyAlignment="1">
      <alignment vertical="center"/>
    </xf>
    <xf numFmtId="4" fontId="47" fillId="6" borderId="14" xfId="4" applyNumberFormat="1" applyFont="1" applyFill="1" applyBorder="1" applyAlignment="1">
      <alignment horizontal="right" vertical="center"/>
    </xf>
    <xf numFmtId="49" fontId="49" fillId="5" borderId="95" xfId="4" applyNumberFormat="1" applyFont="1" applyFill="1" applyBorder="1" applyAlignment="1">
      <alignment horizontal="center" vertical="center"/>
    </xf>
    <xf numFmtId="49" fontId="49" fillId="5" borderId="115" xfId="4" applyNumberFormat="1" applyFont="1" applyFill="1" applyBorder="1" applyAlignment="1">
      <alignment horizontal="left" vertical="center" wrapText="1"/>
    </xf>
    <xf numFmtId="49" fontId="49" fillId="5" borderId="115" xfId="4" applyNumberFormat="1" applyFont="1" applyFill="1" applyBorder="1" applyAlignment="1">
      <alignment horizontal="center" vertical="center"/>
    </xf>
    <xf numFmtId="3" fontId="33" fillId="5" borderId="115" xfId="4" applyNumberFormat="1" applyFont="1" applyFill="1" applyBorder="1" applyAlignment="1">
      <alignment horizontal="right" vertical="center"/>
    </xf>
    <xf numFmtId="4" fontId="33" fillId="5" borderId="115" xfId="4" applyNumberFormat="1" applyFont="1" applyFill="1" applyBorder="1" applyAlignment="1">
      <alignment horizontal="right" vertical="center"/>
    </xf>
    <xf numFmtId="4" fontId="33" fillId="5" borderId="95" xfId="4" applyNumberFormat="1" applyFont="1" applyFill="1" applyBorder="1" applyAlignment="1">
      <alignment horizontal="right" vertical="center"/>
    </xf>
    <xf numFmtId="4" fontId="33" fillId="5" borderId="110" xfId="4" applyNumberFormat="1" applyFont="1" applyFill="1" applyBorder="1" applyAlignment="1">
      <alignment horizontal="right" vertical="center"/>
    </xf>
    <xf numFmtId="0" fontId="43" fillId="5" borderId="115" xfId="4" applyFont="1" applyFill="1" applyBorder="1" applyAlignment="1">
      <alignment horizontal="left" vertical="center" wrapText="1"/>
    </xf>
    <xf numFmtId="49" fontId="50" fillId="6" borderId="95" xfId="4" applyNumberFormat="1" applyFont="1" applyFill="1" applyBorder="1" applyAlignment="1">
      <alignment vertical="center"/>
    </xf>
    <xf numFmtId="49" fontId="50" fillId="6" borderId="95" xfId="4" applyNumberFormat="1" applyFont="1" applyFill="1" applyBorder="1" applyAlignment="1">
      <alignment vertical="center" wrapText="1"/>
    </xf>
    <xf numFmtId="49" fontId="50" fillId="6" borderId="95" xfId="4" applyNumberFormat="1" applyFont="1" applyFill="1" applyBorder="1" applyAlignment="1">
      <alignment horizontal="center" vertical="center"/>
    </xf>
    <xf numFmtId="3" fontId="50" fillId="6" borderId="95" xfId="4" applyNumberFormat="1" applyFont="1" applyFill="1" applyBorder="1" applyAlignment="1">
      <alignment horizontal="right" vertical="center" wrapText="1"/>
    </xf>
    <xf numFmtId="4" fontId="50" fillId="6" borderId="98" xfId="4" applyNumberFormat="1" applyFont="1" applyFill="1" applyBorder="1" applyAlignment="1">
      <alignment horizontal="right" vertical="center" wrapText="1"/>
    </xf>
    <xf numFmtId="3" fontId="51" fillId="6" borderId="98" xfId="4" applyNumberFormat="1" applyFont="1" applyFill="1" applyBorder="1" applyAlignment="1">
      <alignment horizontal="right" vertical="center"/>
    </xf>
    <xf numFmtId="4" fontId="50" fillId="6" borderId="7" xfId="4" applyNumberFormat="1" applyFont="1" applyFill="1" applyBorder="1" applyAlignment="1">
      <alignment vertical="center"/>
    </xf>
    <xf numFmtId="4" fontId="50" fillId="6" borderId="98" xfId="4" applyNumberFormat="1" applyFont="1" applyFill="1" applyBorder="1" applyAlignment="1">
      <alignment horizontal="right" vertical="center"/>
    </xf>
    <xf numFmtId="4" fontId="50" fillId="6" borderId="95" xfId="4" applyNumberFormat="1" applyFont="1" applyFill="1" applyBorder="1" applyAlignment="1">
      <alignment horizontal="right" vertical="center"/>
    </xf>
    <xf numFmtId="49" fontId="50" fillId="6" borderId="115" xfId="4" applyNumberFormat="1" applyFont="1" applyFill="1" applyBorder="1" applyAlignment="1">
      <alignment vertical="center" wrapText="1"/>
    </xf>
    <xf numFmtId="49" fontId="50" fillId="6" borderId="14" xfId="4" applyNumberFormat="1" applyFont="1" applyFill="1" applyBorder="1" applyAlignment="1">
      <alignment vertical="center" wrapText="1"/>
    </xf>
    <xf numFmtId="49" fontId="50" fillId="6" borderId="7" xfId="4" applyNumberFormat="1" applyFont="1" applyFill="1" applyBorder="1" applyAlignment="1">
      <alignment vertical="center" wrapText="1"/>
    </xf>
    <xf numFmtId="49" fontId="52" fillId="10" borderId="7" xfId="4" applyNumberFormat="1" applyFont="1" applyFill="1" applyBorder="1" applyAlignment="1">
      <alignment vertical="center"/>
    </xf>
    <xf numFmtId="49" fontId="52" fillId="10" borderId="1" xfId="4" applyNumberFormat="1" applyFont="1" applyFill="1" applyBorder="1" applyAlignment="1">
      <alignment horizontal="center" vertical="center"/>
    </xf>
    <xf numFmtId="49" fontId="52" fillId="10" borderId="7" xfId="4" applyNumberFormat="1" applyFont="1" applyFill="1" applyBorder="1" applyAlignment="1">
      <alignment vertical="center" wrapText="1"/>
    </xf>
    <xf numFmtId="49" fontId="52" fillId="10" borderId="7" xfId="4" applyNumberFormat="1" applyFont="1" applyFill="1" applyBorder="1" applyAlignment="1">
      <alignment horizontal="center" vertical="center"/>
    </xf>
    <xf numFmtId="3" fontId="52" fillId="10" borderId="7" xfId="4" applyNumberFormat="1" applyFont="1" applyFill="1" applyBorder="1" applyAlignment="1">
      <alignment horizontal="right" vertical="center" wrapText="1"/>
    </xf>
    <xf numFmtId="4" fontId="52" fillId="10" borderId="1" xfId="4" applyNumberFormat="1" applyFont="1" applyFill="1" applyBorder="1" applyAlignment="1">
      <alignment horizontal="right" vertical="center" wrapText="1"/>
    </xf>
    <xf numFmtId="49" fontId="52" fillId="10" borderId="7" xfId="4" applyNumberFormat="1" applyFont="1" applyFill="1" applyBorder="1" applyAlignment="1">
      <alignment horizontal="right" vertical="center"/>
    </xf>
    <xf numFmtId="3" fontId="36" fillId="10" borderId="1" xfId="4" applyNumberFormat="1" applyFont="1" applyFill="1" applyBorder="1" applyAlignment="1">
      <alignment horizontal="right" vertical="center"/>
    </xf>
    <xf numFmtId="4" fontId="52" fillId="10" borderId="7" xfId="4" applyNumberFormat="1" applyFont="1" applyFill="1" applyBorder="1" applyAlignment="1">
      <alignment horizontal="right" vertical="center"/>
    </xf>
    <xf numFmtId="0" fontId="32" fillId="10" borderId="7" xfId="10" applyFont="1" applyFill="1" applyBorder="1" applyAlignment="1">
      <alignment horizontal="left" vertical="center" wrapText="1"/>
    </xf>
    <xf numFmtId="0" fontId="53" fillId="10" borderId="0" xfId="4" applyFont="1" applyFill="1"/>
    <xf numFmtId="49" fontId="43" fillId="5" borderId="7" xfId="4" applyNumberFormat="1" applyFont="1" applyFill="1" applyBorder="1" applyAlignment="1">
      <alignment vertical="center"/>
    </xf>
    <xf numFmtId="49" fontId="49" fillId="5" borderId="1" xfId="4" applyNumberFormat="1" applyFont="1" applyFill="1" applyBorder="1" applyAlignment="1">
      <alignment horizontal="center" vertical="center"/>
    </xf>
    <xf numFmtId="49" fontId="49" fillId="5" borderId="7" xfId="4" applyNumberFormat="1" applyFont="1" applyFill="1" applyBorder="1" applyAlignment="1">
      <alignment vertical="center" wrapText="1"/>
    </xf>
    <xf numFmtId="49" fontId="49" fillId="5" borderId="7" xfId="4" applyNumberFormat="1" applyFont="1" applyFill="1" applyBorder="1" applyAlignment="1">
      <alignment horizontal="center" vertical="center"/>
    </xf>
    <xf numFmtId="3" fontId="49" fillId="5" borderId="7" xfId="4" applyNumberFormat="1" applyFont="1" applyFill="1" applyBorder="1" applyAlignment="1">
      <alignment horizontal="right" vertical="center" wrapText="1"/>
    </xf>
    <xf numFmtId="4" fontId="49" fillId="5" borderId="7" xfId="4" applyNumberFormat="1" applyFont="1" applyFill="1" applyBorder="1" applyAlignment="1">
      <alignment horizontal="right" vertical="center" wrapText="1"/>
    </xf>
    <xf numFmtId="49" fontId="50" fillId="6" borderId="1" xfId="4" applyNumberFormat="1" applyFont="1" applyFill="1" applyBorder="1" applyAlignment="1">
      <alignment horizontal="center" vertical="center"/>
    </xf>
    <xf numFmtId="49" fontId="50" fillId="6" borderId="7" xfId="4" applyNumberFormat="1" applyFont="1" applyFill="1" applyBorder="1" applyAlignment="1">
      <alignment horizontal="center" vertical="center"/>
    </xf>
    <xf numFmtId="3" fontId="50" fillId="6" borderId="7" xfId="4" applyNumberFormat="1" applyFont="1" applyFill="1" applyBorder="1" applyAlignment="1">
      <alignment horizontal="right" vertical="center" wrapText="1"/>
    </xf>
    <xf numFmtId="4" fontId="50" fillId="6" borderId="1" xfId="4" applyNumberFormat="1" applyFont="1" applyFill="1" applyBorder="1" applyAlignment="1">
      <alignment horizontal="right" vertical="center" wrapText="1"/>
    </xf>
    <xf numFmtId="49" fontId="50" fillId="6" borderId="7" xfId="4" applyNumberFormat="1" applyFont="1" applyFill="1" applyBorder="1" applyAlignment="1">
      <alignment horizontal="right" vertical="center"/>
    </xf>
    <xf numFmtId="3" fontId="51" fillId="6" borderId="1" xfId="4" applyNumberFormat="1" applyFont="1" applyFill="1" applyBorder="1" applyAlignment="1">
      <alignment horizontal="right" vertical="center"/>
    </xf>
    <xf numFmtId="4" fontId="50" fillId="6" borderId="7" xfId="4" applyNumberFormat="1" applyFont="1" applyFill="1" applyBorder="1" applyAlignment="1">
      <alignment horizontal="right" vertical="center"/>
    </xf>
    <xf numFmtId="4" fontId="50" fillId="6" borderId="1" xfId="4" applyNumberFormat="1" applyFont="1" applyFill="1" applyBorder="1" applyAlignment="1">
      <alignment horizontal="right" vertical="center"/>
    </xf>
    <xf numFmtId="49" fontId="52" fillId="10" borderId="95" xfId="4" applyNumberFormat="1" applyFont="1" applyFill="1" applyBorder="1" applyAlignment="1">
      <alignment horizontal="center" vertical="center"/>
    </xf>
    <xf numFmtId="0" fontId="51" fillId="10" borderId="98" xfId="4" applyFont="1" applyFill="1" applyBorder="1" applyAlignment="1">
      <alignment horizontal="center"/>
    </xf>
    <xf numFmtId="0" fontId="52" fillId="10" borderId="95" xfId="4" applyFont="1" applyFill="1" applyBorder="1" applyAlignment="1">
      <alignment vertical="center" wrapText="1"/>
    </xf>
    <xf numFmtId="0" fontId="51" fillId="10" borderId="95" xfId="4" applyFont="1" applyFill="1" applyBorder="1" applyAlignment="1">
      <alignment horizontal="center"/>
    </xf>
    <xf numFmtId="3" fontId="52" fillId="10" borderId="95" xfId="4" applyNumberFormat="1" applyFont="1" applyFill="1" applyBorder="1" applyAlignment="1">
      <alignment horizontal="right" vertical="center" wrapText="1"/>
    </xf>
    <xf numFmtId="4" fontId="52" fillId="10" borderId="42" xfId="4" applyNumberFormat="1" applyFont="1" applyFill="1" applyBorder="1" applyAlignment="1">
      <alignment horizontal="right" vertical="center" wrapText="1"/>
    </xf>
    <xf numFmtId="3" fontId="52" fillId="10" borderId="98" xfId="4" applyNumberFormat="1" applyFont="1" applyFill="1" applyBorder="1" applyAlignment="1">
      <alignment horizontal="right" vertical="center" wrapText="1"/>
    </xf>
    <xf numFmtId="4" fontId="52" fillId="10" borderId="95" xfId="4" applyNumberFormat="1" applyFont="1" applyFill="1" applyBorder="1" applyAlignment="1">
      <alignment horizontal="right" vertical="center" wrapText="1"/>
    </xf>
    <xf numFmtId="4" fontId="52" fillId="10" borderId="98" xfId="4" applyNumberFormat="1" applyFont="1" applyFill="1" applyBorder="1" applyAlignment="1">
      <alignment horizontal="right" vertical="center" wrapText="1"/>
    </xf>
    <xf numFmtId="0" fontId="32" fillId="10" borderId="95" xfId="4" applyFont="1" applyFill="1" applyBorder="1" applyAlignment="1">
      <alignment horizontal="center" vertical="center"/>
    </xf>
    <xf numFmtId="49" fontId="49" fillId="5" borderId="96" xfId="4" applyNumberFormat="1" applyFont="1" applyFill="1" applyBorder="1" applyAlignment="1">
      <alignment horizontal="center" vertical="center"/>
    </xf>
    <xf numFmtId="0" fontId="49" fillId="5" borderId="95" xfId="4" applyFont="1" applyFill="1" applyBorder="1" applyAlignment="1">
      <alignment vertical="center" wrapText="1"/>
    </xf>
    <xf numFmtId="3" fontId="49" fillId="5" borderId="95" xfId="4" applyNumberFormat="1" applyFont="1" applyFill="1" applyBorder="1" applyAlignment="1">
      <alignment horizontal="right" vertical="center"/>
    </xf>
    <xf numFmtId="4" fontId="49" fillId="5" borderId="95" xfId="4" applyNumberFormat="1" applyFont="1" applyFill="1" applyBorder="1" applyAlignment="1">
      <alignment horizontal="right" vertical="center"/>
    </xf>
    <xf numFmtId="4" fontId="49" fillId="5" borderId="96" xfId="4" applyNumberFormat="1" applyFont="1" applyFill="1" applyBorder="1" applyAlignment="1">
      <alignment horizontal="right" vertical="center"/>
    </xf>
    <xf numFmtId="4" fontId="52" fillId="10" borderId="96" xfId="4" applyNumberFormat="1" applyFont="1" applyFill="1" applyBorder="1" applyAlignment="1">
      <alignment horizontal="right" vertical="center" wrapText="1"/>
    </xf>
    <xf numFmtId="3" fontId="33" fillId="5" borderId="95" xfId="4" applyNumberFormat="1" applyFont="1" applyFill="1" applyBorder="1" applyAlignment="1">
      <alignment horizontal="right" vertical="center"/>
    </xf>
    <xf numFmtId="4" fontId="33" fillId="5" borderId="98" xfId="4" applyNumberFormat="1" applyFont="1" applyFill="1" applyBorder="1" applyAlignment="1">
      <alignment horizontal="right" vertical="center"/>
    </xf>
    <xf numFmtId="3" fontId="33" fillId="5" borderId="98" xfId="4" applyNumberFormat="1" applyFont="1" applyFill="1" applyBorder="1" applyAlignment="1">
      <alignment horizontal="right" vertical="center"/>
    </xf>
    <xf numFmtId="4" fontId="49" fillId="5" borderId="95" xfId="4" applyNumberFormat="1" applyFont="1" applyFill="1" applyBorder="1" applyAlignment="1">
      <alignment vertical="center" wrapText="1"/>
    </xf>
    <xf numFmtId="4" fontId="49" fillId="5" borderId="98" xfId="4" applyNumberFormat="1" applyFont="1" applyFill="1" applyBorder="1" applyAlignment="1">
      <alignment horizontal="right" vertical="center" wrapText="1"/>
    </xf>
    <xf numFmtId="4" fontId="49" fillId="5" borderId="95" xfId="4" applyNumberFormat="1" applyFont="1" applyFill="1" applyBorder="1" applyAlignment="1">
      <alignment horizontal="right" vertical="center" wrapText="1"/>
    </xf>
    <xf numFmtId="49" fontId="50" fillId="6" borderId="7" xfId="4" applyNumberFormat="1" applyFont="1" applyFill="1" applyBorder="1" applyAlignment="1">
      <alignment horizontal="left" vertical="center" wrapText="1"/>
    </xf>
    <xf numFmtId="4" fontId="50" fillId="6" borderId="7" xfId="4" applyNumberFormat="1" applyFont="1" applyFill="1" applyBorder="1" applyAlignment="1">
      <alignment horizontal="right" vertical="center" wrapText="1"/>
    </xf>
    <xf numFmtId="0" fontId="50" fillId="6" borderId="7" xfId="4" applyFont="1" applyFill="1" applyBorder="1" applyAlignment="1">
      <alignment horizontal="center" vertical="center" wrapText="1"/>
    </xf>
    <xf numFmtId="49" fontId="50" fillId="6" borderId="10" xfId="4" applyNumberFormat="1" applyFont="1" applyFill="1" applyBorder="1" applyAlignment="1">
      <alignment horizontal="center" vertical="center"/>
    </xf>
    <xf numFmtId="3" fontId="50" fillId="6" borderId="1" xfId="4" applyNumberFormat="1" applyFont="1" applyFill="1" applyBorder="1" applyAlignment="1">
      <alignment horizontal="right" vertical="center" wrapText="1"/>
    </xf>
    <xf numFmtId="4" fontId="50" fillId="6" borderId="7" xfId="4" applyNumberFormat="1" applyFont="1" applyFill="1" applyBorder="1" applyAlignment="1">
      <alignment vertical="center" wrapText="1"/>
    </xf>
    <xf numFmtId="49" fontId="52" fillId="0" borderId="14" xfId="4" applyNumberFormat="1" applyFont="1" applyBorder="1" applyAlignment="1">
      <alignment horizontal="center" vertical="center"/>
    </xf>
    <xf numFmtId="49" fontId="49" fillId="5" borderId="8" xfId="4" applyNumberFormat="1" applyFont="1" applyFill="1" applyBorder="1" applyAlignment="1">
      <alignment horizontal="center" vertical="center"/>
    </xf>
    <xf numFmtId="0" fontId="49" fillId="5" borderId="7" xfId="4" applyFont="1" applyFill="1" applyBorder="1" applyAlignment="1">
      <alignment vertical="center" wrapText="1"/>
    </xf>
    <xf numFmtId="3" fontId="33" fillId="5" borderId="7" xfId="4" applyNumberFormat="1" applyFont="1" applyFill="1" applyBorder="1" applyAlignment="1">
      <alignment horizontal="right" vertical="center"/>
    </xf>
    <xf numFmtId="4" fontId="33" fillId="5" borderId="1" xfId="4" applyNumberFormat="1" applyFont="1" applyFill="1" applyBorder="1" applyAlignment="1">
      <alignment horizontal="right" vertical="center"/>
    </xf>
    <xf numFmtId="3" fontId="33" fillId="5" borderId="1" xfId="4" applyNumberFormat="1" applyFont="1" applyFill="1" applyBorder="1" applyAlignment="1">
      <alignment horizontal="right" vertical="center"/>
    </xf>
    <xf numFmtId="4" fontId="49" fillId="5" borderId="7" xfId="4" applyNumberFormat="1" applyFont="1" applyFill="1" applyBorder="1" applyAlignment="1">
      <alignment vertical="center" wrapText="1"/>
    </xf>
    <xf numFmtId="4" fontId="49" fillId="5" borderId="1" xfId="4" applyNumberFormat="1" applyFont="1" applyFill="1" applyBorder="1" applyAlignment="1">
      <alignment horizontal="right" vertical="center" wrapText="1"/>
    </xf>
    <xf numFmtId="0" fontId="31" fillId="11" borderId="95" xfId="4" applyFont="1" applyFill="1" applyBorder="1" applyAlignment="1">
      <alignment horizontal="center" vertical="center" wrapText="1"/>
    </xf>
    <xf numFmtId="0" fontId="50" fillId="6" borderId="7" xfId="4" applyFont="1" applyFill="1" applyBorder="1" applyAlignment="1">
      <alignment horizontal="left" vertical="center" wrapText="1"/>
    </xf>
    <xf numFmtId="4" fontId="9" fillId="11" borderId="95" xfId="4" applyNumberFormat="1" applyFont="1" applyFill="1" applyBorder="1" applyAlignment="1">
      <alignment horizontal="right" vertical="center"/>
    </xf>
    <xf numFmtId="0" fontId="52" fillId="0" borderId="0" xfId="4" applyFont="1" applyAlignment="1">
      <alignment horizontal="center" vertical="center" wrapText="1"/>
    </xf>
    <xf numFmtId="0" fontId="55" fillId="0" borderId="0" xfId="4" applyFont="1" applyAlignment="1">
      <alignment horizontal="right" vertical="center" wrapText="1"/>
    </xf>
    <xf numFmtId="0" fontId="52" fillId="11" borderId="95" xfId="4" applyFont="1" applyFill="1" applyBorder="1" applyAlignment="1">
      <alignment horizontal="center" vertical="center" wrapText="1"/>
    </xf>
    <xf numFmtId="0" fontId="52" fillId="11" borderId="98" xfId="4" applyFont="1" applyFill="1" applyBorder="1" applyAlignment="1">
      <alignment horizontal="center" vertical="center"/>
    </xf>
    <xf numFmtId="0" fontId="52" fillId="11" borderId="97" xfId="4" applyFont="1" applyFill="1" applyBorder="1" applyAlignment="1">
      <alignment horizontal="center" vertical="center" wrapText="1"/>
    </xf>
    <xf numFmtId="0" fontId="52" fillId="11" borderId="96" xfId="4" applyFont="1" applyFill="1" applyBorder="1" applyAlignment="1">
      <alignment horizontal="center" vertical="center" wrapText="1"/>
    </xf>
    <xf numFmtId="0" fontId="50" fillId="0" borderId="7" xfId="10" applyFont="1" applyBorder="1" applyAlignment="1">
      <alignment horizontal="left" vertical="center" wrapText="1"/>
    </xf>
    <xf numFmtId="0" fontId="50" fillId="0" borderId="14" xfId="10" applyFont="1" applyBorder="1" applyAlignment="1">
      <alignment vertical="center" wrapText="1"/>
    </xf>
    <xf numFmtId="0" fontId="50" fillId="0" borderId="112" xfId="10" applyFont="1" applyBorder="1" applyAlignment="1">
      <alignment vertical="center" wrapText="1"/>
    </xf>
    <xf numFmtId="3" fontId="9" fillId="11" borderId="95" xfId="4" applyNumberFormat="1" applyFont="1" applyFill="1" applyBorder="1" applyAlignment="1">
      <alignment horizontal="right" vertical="center"/>
    </xf>
    <xf numFmtId="0" fontId="13" fillId="0" borderId="24" xfId="2" applyFont="1" applyBorder="1" applyAlignment="1">
      <alignment horizontal="left" vertical="center" wrapText="1"/>
    </xf>
    <xf numFmtId="0" fontId="20" fillId="6" borderId="14" xfId="2" applyFont="1" applyFill="1" applyBorder="1" applyAlignment="1">
      <alignment vertical="center" wrapText="1"/>
    </xf>
    <xf numFmtId="0" fontId="20" fillId="6" borderId="7" xfId="2" applyFont="1" applyFill="1" applyBorder="1" applyAlignment="1">
      <alignment vertical="center" wrapText="1"/>
    </xf>
    <xf numFmtId="3" fontId="14" fillId="0" borderId="101" xfId="2" applyNumberFormat="1" applyFont="1" applyBorder="1" applyAlignment="1">
      <alignment horizontal="right" vertical="center"/>
    </xf>
    <xf numFmtId="0" fontId="14" fillId="4" borderId="7" xfId="2" quotePrefix="1" applyFont="1" applyFill="1" applyBorder="1" applyAlignment="1">
      <alignment horizontal="center" vertical="center" wrapText="1"/>
    </xf>
    <xf numFmtId="0" fontId="14" fillId="5" borderId="5" xfId="2" quotePrefix="1" applyFont="1" applyFill="1" applyBorder="1" applyAlignment="1">
      <alignment horizontal="center" vertical="center" wrapText="1"/>
    </xf>
    <xf numFmtId="0" fontId="10" fillId="0" borderId="86" xfId="2" applyFont="1" applyBorder="1" applyAlignment="1">
      <alignment vertical="center" wrapText="1"/>
    </xf>
    <xf numFmtId="0" fontId="10" fillId="0" borderId="14" xfId="2" applyFont="1" applyBorder="1" applyAlignment="1">
      <alignment vertical="center" wrapText="1"/>
    </xf>
    <xf numFmtId="3" fontId="15" fillId="0" borderId="101" xfId="3" applyNumberFormat="1" applyFont="1" applyFill="1" applyBorder="1" applyAlignment="1">
      <alignment horizontal="right" vertical="center"/>
    </xf>
    <xf numFmtId="4" fontId="14" fillId="0" borderId="102" xfId="2" applyNumberFormat="1" applyFont="1" applyBorder="1" applyAlignment="1">
      <alignment horizontal="right" vertical="center"/>
    </xf>
    <xf numFmtId="0" fontId="17" fillId="0" borderId="107" xfId="2" applyFont="1" applyBorder="1" applyAlignment="1">
      <alignment vertical="center" wrapText="1"/>
    </xf>
    <xf numFmtId="0" fontId="13" fillId="6" borderId="7" xfId="4" applyFont="1" applyFill="1" applyBorder="1" applyAlignment="1">
      <alignment horizontal="left" vertical="center" wrapText="1"/>
    </xf>
    <xf numFmtId="0" fontId="10" fillId="6" borderId="24" xfId="4" applyFont="1" applyFill="1" applyBorder="1" applyAlignment="1">
      <alignment vertical="center" wrapText="1"/>
    </xf>
    <xf numFmtId="3" fontId="15" fillId="0" borderId="0" xfId="3" applyNumberFormat="1" applyFont="1" applyBorder="1" applyAlignment="1">
      <alignment horizontal="right" vertical="center"/>
    </xf>
    <xf numFmtId="3" fontId="16" fillId="0" borderId="0" xfId="3" applyNumberFormat="1" applyFont="1" applyBorder="1" applyAlignment="1">
      <alignment horizontal="right" vertical="center"/>
    </xf>
    <xf numFmtId="0" fontId="5" fillId="0" borderId="100" xfId="2" quotePrefix="1" applyFont="1" applyBorder="1" applyAlignment="1">
      <alignment horizontal="left" vertical="center" wrapText="1"/>
    </xf>
    <xf numFmtId="0" fontId="5" fillId="0" borderId="103" xfId="2" quotePrefix="1" applyFont="1" applyBorder="1" applyAlignment="1">
      <alignment horizontal="left" vertical="center" wrapText="1"/>
    </xf>
    <xf numFmtId="0" fontId="5" fillId="6" borderId="102" xfId="2" quotePrefix="1" applyFont="1" applyFill="1" applyBorder="1" applyAlignment="1">
      <alignment vertical="center" wrapText="1"/>
    </xf>
    <xf numFmtId="0" fontId="5" fillId="0" borderId="102" xfId="2" quotePrefix="1" applyFont="1" applyBorder="1" applyAlignment="1">
      <alignment vertical="center" wrapText="1"/>
    </xf>
    <xf numFmtId="0" fontId="5" fillId="6" borderId="77" xfId="2" quotePrefix="1" applyFont="1" applyFill="1" applyBorder="1" applyAlignment="1">
      <alignment horizontal="center" vertical="center" wrapText="1"/>
    </xf>
    <xf numFmtId="3" fontId="12" fillId="0" borderId="79" xfId="3" applyNumberFormat="1" applyFont="1" applyFill="1" applyBorder="1" applyAlignment="1">
      <alignment horizontal="right" vertical="center"/>
    </xf>
    <xf numFmtId="3" fontId="5" fillId="0" borderId="79" xfId="2" applyNumberFormat="1" applyFont="1" applyBorder="1" applyAlignment="1">
      <alignment horizontal="right" vertical="center"/>
    </xf>
    <xf numFmtId="4" fontId="5" fillId="0" borderId="78" xfId="2" applyNumberFormat="1" applyFont="1" applyBorder="1" applyAlignment="1">
      <alignment horizontal="right" vertical="center"/>
    </xf>
    <xf numFmtId="10" fontId="12" fillId="0" borderId="75" xfId="1" applyNumberFormat="1" applyFont="1" applyFill="1" applyBorder="1" applyAlignment="1">
      <alignment horizontal="right" vertical="center"/>
    </xf>
    <xf numFmtId="0" fontId="58" fillId="5" borderId="75" xfId="2" quotePrefix="1" applyFont="1" applyFill="1" applyBorder="1" applyAlignment="1">
      <alignment horizontal="left" vertical="center" wrapText="1"/>
    </xf>
    <xf numFmtId="3" fontId="7" fillId="5" borderId="80" xfId="2" applyNumberFormat="1" applyFont="1" applyFill="1" applyBorder="1" applyAlignment="1">
      <alignment horizontal="right" vertical="center"/>
    </xf>
    <xf numFmtId="0" fontId="5" fillId="0" borderId="14" xfId="2" quotePrefix="1" applyFont="1" applyBorder="1" applyAlignment="1">
      <alignment horizontal="center" vertical="center" wrapText="1"/>
    </xf>
    <xf numFmtId="3" fontId="12" fillId="0" borderId="27" xfId="2" applyNumberFormat="1" applyFont="1" applyBorder="1" applyAlignment="1">
      <alignment horizontal="right" vertical="center"/>
    </xf>
    <xf numFmtId="0" fontId="5" fillId="6" borderId="58" xfId="2" quotePrefix="1" applyFont="1" applyFill="1" applyBorder="1" applyAlignment="1">
      <alignment horizontal="center" vertical="center" wrapText="1"/>
    </xf>
    <xf numFmtId="3" fontId="12" fillId="0" borderId="57" xfId="2" applyNumberFormat="1" applyFont="1" applyBorder="1" applyAlignment="1">
      <alignment horizontal="right" vertical="center"/>
    </xf>
    <xf numFmtId="10" fontId="12" fillId="0" borderId="77" xfId="1" applyNumberFormat="1" applyFont="1" applyFill="1" applyBorder="1" applyAlignment="1">
      <alignment horizontal="right" vertical="center"/>
    </xf>
    <xf numFmtId="4" fontId="12" fillId="0" borderId="74" xfId="2" applyNumberFormat="1" applyFont="1" applyBorder="1" applyAlignment="1">
      <alignment horizontal="right" vertical="center"/>
    </xf>
    <xf numFmtId="10" fontId="12" fillId="0" borderId="58" xfId="1" applyNumberFormat="1" applyFont="1" applyFill="1" applyBorder="1" applyAlignment="1">
      <alignment horizontal="right" vertical="center"/>
    </xf>
    <xf numFmtId="49" fontId="8" fillId="3" borderId="2" xfId="2" applyNumberFormat="1" applyFont="1" applyFill="1" applyBorder="1" applyAlignment="1">
      <alignment horizontal="center" vertical="center" wrapText="1"/>
    </xf>
    <xf numFmtId="49" fontId="8" fillId="3" borderId="6" xfId="2" applyNumberFormat="1" applyFont="1" applyFill="1" applyBorder="1" applyAlignment="1">
      <alignment horizontal="center" vertical="center" wrapText="1"/>
    </xf>
    <xf numFmtId="49" fontId="8" fillId="3" borderId="4" xfId="2" applyNumberFormat="1" applyFont="1" applyFill="1" applyBorder="1" applyAlignment="1">
      <alignment horizontal="left" vertical="center" wrapText="1"/>
    </xf>
    <xf numFmtId="49" fontId="8" fillId="3" borderId="3" xfId="2" applyNumberFormat="1" applyFont="1" applyFill="1" applyBorder="1" applyAlignment="1">
      <alignment horizontal="left" vertical="center" wrapText="1"/>
    </xf>
    <xf numFmtId="3" fontId="8" fillId="3" borderId="3" xfId="2" applyNumberFormat="1" applyFont="1" applyFill="1" applyBorder="1" applyAlignment="1">
      <alignment horizontal="right" vertical="center"/>
    </xf>
    <xf numFmtId="4" fontId="8" fillId="3" borderId="2" xfId="2" applyNumberFormat="1" applyFont="1" applyFill="1" applyBorder="1" applyAlignment="1">
      <alignment horizontal="right" vertical="center"/>
    </xf>
    <xf numFmtId="10" fontId="11" fillId="3" borderId="3" xfId="1" applyNumberFormat="1" applyFont="1" applyFill="1" applyBorder="1" applyAlignment="1">
      <alignment horizontal="right" vertical="center"/>
    </xf>
    <xf numFmtId="49" fontId="8" fillId="4" borderId="61" xfId="2" applyNumberFormat="1" applyFont="1" applyFill="1" applyBorder="1" applyAlignment="1">
      <alignment horizontal="center" vertical="center" wrapText="1"/>
    </xf>
    <xf numFmtId="0" fontId="8" fillId="4" borderId="60" xfId="2" applyFont="1" applyFill="1" applyBorder="1" applyAlignment="1">
      <alignment vertical="center" wrapText="1"/>
    </xf>
    <xf numFmtId="0" fontId="8" fillId="4" borderId="43" xfId="2" applyFont="1" applyFill="1" applyBorder="1" applyAlignment="1">
      <alignment vertical="center" wrapText="1"/>
    </xf>
    <xf numFmtId="3" fontId="8" fillId="4" borderId="43" xfId="2" applyNumberFormat="1" applyFont="1" applyFill="1" applyBorder="1" applyAlignment="1">
      <alignment horizontal="right" vertical="center"/>
    </xf>
    <xf numFmtId="4" fontId="8" fillId="4" borderId="60" xfId="2" applyNumberFormat="1" applyFont="1" applyFill="1" applyBorder="1" applyAlignment="1">
      <alignment horizontal="right" vertical="center"/>
    </xf>
    <xf numFmtId="10" fontId="11" fillId="4" borderId="43" xfId="1" applyNumberFormat="1" applyFont="1" applyFill="1" applyBorder="1" applyAlignment="1">
      <alignment horizontal="right" vertical="center"/>
    </xf>
    <xf numFmtId="0" fontId="58" fillId="5" borderId="73" xfId="2" quotePrefix="1" applyFont="1" applyFill="1" applyBorder="1" applyAlignment="1">
      <alignment horizontal="left" vertical="center" wrapText="1"/>
    </xf>
    <xf numFmtId="3" fontId="7" fillId="5" borderId="27" xfId="2" applyNumberFormat="1" applyFont="1" applyFill="1" applyBorder="1" applyAlignment="1">
      <alignment horizontal="right" vertical="center"/>
    </xf>
    <xf numFmtId="4" fontId="7" fillId="5" borderId="27" xfId="2" applyNumberFormat="1" applyFont="1" applyFill="1" applyBorder="1" applyAlignment="1">
      <alignment horizontal="right" vertical="center"/>
    </xf>
    <xf numFmtId="10" fontId="7" fillId="5" borderId="75" xfId="1" applyNumberFormat="1" applyFont="1" applyFill="1" applyBorder="1" applyAlignment="1">
      <alignment horizontal="right" vertical="center"/>
    </xf>
    <xf numFmtId="4" fontId="7" fillId="5" borderId="80" xfId="2" applyNumberFormat="1" applyFont="1" applyFill="1" applyBorder="1" applyAlignment="1">
      <alignment horizontal="right" vertical="center"/>
    </xf>
    <xf numFmtId="4" fontId="12" fillId="0" borderId="0" xfId="2" applyNumberFormat="1" applyFont="1" applyAlignment="1">
      <alignment horizontal="right" vertical="center"/>
    </xf>
    <xf numFmtId="3" fontId="7" fillId="5" borderId="7" xfId="2" applyNumberFormat="1" applyFont="1" applyFill="1" applyBorder="1" applyAlignment="1">
      <alignment horizontal="right" vertical="center"/>
    </xf>
    <xf numFmtId="0" fontId="59" fillId="4" borderId="10" xfId="4" applyFont="1" applyFill="1" applyBorder="1" applyAlignment="1">
      <alignment horizontal="center" vertical="center" wrapText="1"/>
    </xf>
    <xf numFmtId="0" fontId="59" fillId="4" borderId="8" xfId="4" applyFont="1" applyFill="1" applyBorder="1" applyAlignment="1">
      <alignment vertical="center" wrapText="1"/>
    </xf>
    <xf numFmtId="0" fontId="59" fillId="4" borderId="7" xfId="4" applyFont="1" applyFill="1" applyBorder="1" applyAlignment="1">
      <alignment vertical="center" wrapText="1"/>
    </xf>
    <xf numFmtId="3" fontId="11" fillId="4" borderId="14" xfId="2" applyNumberFormat="1" applyFont="1" applyFill="1" applyBorder="1" applyAlignment="1">
      <alignment horizontal="right" vertical="center"/>
    </xf>
    <xf numFmtId="4" fontId="11" fillId="4" borderId="14" xfId="2" applyNumberFormat="1" applyFont="1" applyFill="1" applyBorder="1" applyAlignment="1">
      <alignment horizontal="right" vertical="center"/>
    </xf>
    <xf numFmtId="0" fontId="59" fillId="6" borderId="63" xfId="4" applyFont="1" applyFill="1" applyBorder="1" applyAlignment="1">
      <alignment horizontal="center" vertical="center" wrapText="1"/>
    </xf>
    <xf numFmtId="0" fontId="5" fillId="0" borderId="48" xfId="4" applyFont="1" applyBorder="1" applyAlignment="1">
      <alignment vertical="center" wrapText="1"/>
    </xf>
    <xf numFmtId="0" fontId="58" fillId="5" borderId="7" xfId="4" applyFont="1" applyFill="1" applyBorder="1" applyAlignment="1">
      <alignment horizontal="left" vertical="center" wrapText="1"/>
    </xf>
    <xf numFmtId="0" fontId="59" fillId="4" borderId="7" xfId="4" applyFont="1" applyFill="1" applyBorder="1" applyAlignment="1">
      <alignment horizontal="center" vertical="center" wrapText="1"/>
    </xf>
    <xf numFmtId="3" fontId="11" fillId="4" borderId="7" xfId="2" applyNumberFormat="1" applyFont="1" applyFill="1" applyBorder="1" applyAlignment="1">
      <alignment horizontal="right" vertical="center"/>
    </xf>
    <xf numFmtId="4" fontId="11" fillId="4" borderId="8" xfId="2" applyNumberFormat="1" applyFont="1" applyFill="1" applyBorder="1" applyAlignment="1">
      <alignment horizontal="right" vertical="center"/>
    </xf>
    <xf numFmtId="10" fontId="11" fillId="4" borderId="7" xfId="1" applyNumberFormat="1" applyFont="1" applyFill="1" applyBorder="1" applyAlignment="1">
      <alignment horizontal="right" vertical="center"/>
    </xf>
    <xf numFmtId="0" fontId="58" fillId="5" borderId="14" xfId="4" applyFont="1" applyFill="1" applyBorder="1" applyAlignment="1">
      <alignment horizontal="left" vertical="center" wrapText="1"/>
    </xf>
    <xf numFmtId="0" fontId="5" fillId="6" borderId="7" xfId="4" applyFont="1" applyFill="1" applyBorder="1" applyAlignment="1">
      <alignment horizontal="center" vertical="center" wrapText="1"/>
    </xf>
    <xf numFmtId="4" fontId="11" fillId="4" borderId="96" xfId="2" applyNumberFormat="1" applyFont="1" applyFill="1" applyBorder="1" applyAlignment="1">
      <alignment horizontal="right" vertical="center"/>
    </xf>
    <xf numFmtId="10" fontId="11" fillId="4" borderId="95" xfId="1" applyNumberFormat="1" applyFont="1" applyFill="1" applyBorder="1" applyAlignment="1">
      <alignment horizontal="right" vertical="center"/>
    </xf>
    <xf numFmtId="10" fontId="7" fillId="5" borderId="112" xfId="1" applyNumberFormat="1" applyFont="1" applyFill="1" applyBorder="1" applyAlignment="1">
      <alignment horizontal="right" vertical="center"/>
    </xf>
    <xf numFmtId="0" fontId="5" fillId="0" borderId="48" xfId="4" applyFont="1" applyBorder="1" applyAlignment="1">
      <alignment horizontal="left" vertical="center" wrapText="1"/>
    </xf>
    <xf numFmtId="4" fontId="5" fillId="0" borderId="102" xfId="2" applyNumberFormat="1" applyFont="1" applyBorder="1" applyAlignment="1">
      <alignment horizontal="right" vertical="center"/>
    </xf>
    <xf numFmtId="10" fontId="12" fillId="0" borderId="101" xfId="1" applyNumberFormat="1" applyFont="1" applyFill="1" applyBorder="1" applyAlignment="1">
      <alignment horizontal="right" vertical="center"/>
    </xf>
    <xf numFmtId="0" fontId="5" fillId="6" borderId="109" xfId="4" applyFont="1" applyFill="1" applyBorder="1" applyAlignment="1">
      <alignment vertical="center" wrapText="1"/>
    </xf>
    <xf numFmtId="0" fontId="5" fillId="6" borderId="107" xfId="4" applyFont="1" applyFill="1" applyBorder="1" applyAlignment="1">
      <alignment horizontal="center" vertical="center" wrapText="1"/>
    </xf>
    <xf numFmtId="3" fontId="12" fillId="0" borderId="101" xfId="3" applyNumberFormat="1" applyFont="1" applyFill="1" applyBorder="1" applyAlignment="1">
      <alignment horizontal="right" vertical="center"/>
    </xf>
    <xf numFmtId="3" fontId="5" fillId="0" borderId="101" xfId="2" applyNumberFormat="1" applyFont="1" applyBorder="1" applyAlignment="1">
      <alignment horizontal="right" vertical="center"/>
    </xf>
    <xf numFmtId="10" fontId="12" fillId="5" borderId="101" xfId="1" applyNumberFormat="1" applyFont="1" applyFill="1" applyBorder="1" applyAlignment="1">
      <alignment horizontal="right" vertical="center"/>
    </xf>
    <xf numFmtId="0" fontId="5" fillId="0" borderId="101" xfId="4" applyFont="1" applyBorder="1" applyAlignment="1">
      <alignment horizontal="left" vertical="center" wrapText="1"/>
    </xf>
    <xf numFmtId="3" fontId="12" fillId="0" borderId="14" xfId="2" applyNumberFormat="1" applyFont="1" applyBorder="1" applyAlignment="1">
      <alignment horizontal="right" vertical="center"/>
    </xf>
    <xf numFmtId="4" fontId="5" fillId="0" borderId="91" xfId="2" applyNumberFormat="1" applyFont="1" applyBorder="1" applyAlignment="1">
      <alignment horizontal="right" vertical="center"/>
    </xf>
    <xf numFmtId="10" fontId="12" fillId="0" borderId="87" xfId="1" applyNumberFormat="1" applyFont="1" applyFill="1" applyBorder="1" applyAlignment="1">
      <alignment horizontal="right" vertical="center"/>
    </xf>
    <xf numFmtId="0" fontId="5" fillId="0" borderId="100" xfId="4" applyFont="1" applyBorder="1" applyAlignment="1">
      <alignment horizontal="left" vertical="center" wrapText="1"/>
    </xf>
    <xf numFmtId="0" fontId="5" fillId="6" borderId="91" xfId="4" applyFont="1" applyFill="1" applyBorder="1" applyAlignment="1">
      <alignment vertical="center" wrapText="1"/>
    </xf>
    <xf numFmtId="0" fontId="5" fillId="6" borderId="106" xfId="4" applyFont="1" applyFill="1" applyBorder="1" applyAlignment="1">
      <alignment horizontal="center" vertical="center" wrapText="1"/>
    </xf>
    <xf numFmtId="3" fontId="12" fillId="0" borderId="106" xfId="3" applyNumberFormat="1" applyFont="1" applyFill="1" applyBorder="1" applyAlignment="1">
      <alignment horizontal="right" vertical="center"/>
    </xf>
    <xf numFmtId="3" fontId="5" fillId="0" borderId="106" xfId="2" applyNumberFormat="1" applyFont="1" applyBorder="1" applyAlignment="1">
      <alignment horizontal="right" vertical="center"/>
    </xf>
    <xf numFmtId="3" fontId="7" fillId="5" borderId="112" xfId="2" applyNumberFormat="1" applyFont="1" applyFill="1" applyBorder="1" applyAlignment="1">
      <alignment horizontal="right" vertical="center"/>
    </xf>
    <xf numFmtId="10" fontId="7" fillId="5" borderId="115" xfId="1" applyNumberFormat="1" applyFont="1" applyFill="1" applyBorder="1" applyAlignment="1">
      <alignment horizontal="right" vertical="center"/>
    </xf>
    <xf numFmtId="0" fontId="5" fillId="0" borderId="101" xfId="4" applyFont="1" applyBorder="1" applyAlignment="1">
      <alignment horizontal="center" vertical="center" wrapText="1"/>
    </xf>
    <xf numFmtId="3" fontId="12" fillId="6" borderId="101" xfId="2" applyNumberFormat="1" applyFont="1" applyFill="1" applyBorder="1" applyAlignment="1">
      <alignment horizontal="right" vertical="center"/>
    </xf>
    <xf numFmtId="4" fontId="12" fillId="6" borderId="102" xfId="2" applyNumberFormat="1" applyFont="1" applyFill="1" applyBorder="1" applyAlignment="1">
      <alignment horizontal="right" vertical="center"/>
    </xf>
    <xf numFmtId="0" fontId="5" fillId="0" borderId="87" xfId="4" applyFont="1" applyBorder="1" applyAlignment="1">
      <alignment horizontal="left" vertical="center" wrapText="1"/>
    </xf>
    <xf numFmtId="4" fontId="7" fillId="5" borderId="112" xfId="2" applyNumberFormat="1" applyFont="1" applyFill="1" applyBorder="1" applyAlignment="1">
      <alignment horizontal="right" vertical="center"/>
    </xf>
    <xf numFmtId="0" fontId="8" fillId="3" borderId="43" xfId="4" applyFont="1" applyFill="1" applyBorder="1" applyAlignment="1">
      <alignment horizontal="center" vertical="center" wrapText="1"/>
    </xf>
    <xf numFmtId="0" fontId="8" fillId="3" borderId="61" xfId="4" applyFont="1" applyFill="1" applyBorder="1" applyAlignment="1">
      <alignment horizontal="center" vertical="center" wrapText="1"/>
    </xf>
    <xf numFmtId="0" fontId="8" fillId="3" borderId="60" xfId="4" applyFont="1" applyFill="1" applyBorder="1" applyAlignment="1">
      <alignment vertical="center" wrapText="1"/>
    </xf>
    <xf numFmtId="0" fontId="8" fillId="3" borderId="43" xfId="4" applyFont="1" applyFill="1" applyBorder="1" applyAlignment="1">
      <alignment vertical="center" wrapText="1"/>
    </xf>
    <xf numFmtId="3" fontId="11" fillId="3" borderId="73" xfId="2" applyNumberFormat="1" applyFont="1" applyFill="1" applyBorder="1" applyAlignment="1">
      <alignment horizontal="right" vertical="center"/>
    </xf>
    <xf numFmtId="4" fontId="11" fillId="3" borderId="73" xfId="2" applyNumberFormat="1" applyFont="1" applyFill="1" applyBorder="1" applyAlignment="1">
      <alignment horizontal="right" vertical="center"/>
    </xf>
    <xf numFmtId="10" fontId="11" fillId="3" borderId="73" xfId="1" applyNumberFormat="1" applyFont="1" applyFill="1" applyBorder="1" applyAlignment="1">
      <alignment horizontal="right" vertical="center"/>
    </xf>
    <xf numFmtId="0" fontId="58" fillId="6" borderId="7" xfId="4" applyFont="1" applyFill="1" applyBorder="1" applyAlignment="1">
      <alignment vertical="center" wrapText="1"/>
    </xf>
    <xf numFmtId="0" fontId="5" fillId="6" borderId="7" xfId="4" applyFont="1" applyFill="1" applyBorder="1" applyAlignment="1">
      <alignment vertical="center" wrapText="1"/>
    </xf>
    <xf numFmtId="0" fontId="58" fillId="5" borderId="101" xfId="4" applyFont="1" applyFill="1" applyBorder="1" applyAlignment="1">
      <alignment horizontal="center" vertical="center" wrapText="1"/>
    </xf>
    <xf numFmtId="0" fontId="58" fillId="6" borderId="14" xfId="4" applyFont="1" applyFill="1" applyBorder="1" applyAlignment="1">
      <alignment vertical="center" wrapText="1"/>
    </xf>
    <xf numFmtId="10" fontId="12" fillId="0" borderId="106" xfId="1" applyNumberFormat="1" applyFont="1" applyFill="1" applyBorder="1" applyAlignment="1">
      <alignment horizontal="right" vertical="center"/>
    </xf>
    <xf numFmtId="0" fontId="5" fillId="0" borderId="103" xfId="2" applyFont="1" applyBorder="1" applyAlignment="1">
      <alignment vertical="center" wrapText="1"/>
    </xf>
    <xf numFmtId="0" fontId="58" fillId="5" borderId="112" xfId="4" applyFont="1" applyFill="1" applyBorder="1" applyAlignment="1">
      <alignment horizontal="left" vertical="center" wrapText="1"/>
    </xf>
    <xf numFmtId="0" fontId="5" fillId="6" borderId="87" xfId="4" applyFont="1" applyFill="1" applyBorder="1" applyAlignment="1">
      <alignment horizontal="center" vertical="center" wrapText="1"/>
    </xf>
    <xf numFmtId="3" fontId="7" fillId="5" borderId="114" xfId="2" applyNumberFormat="1" applyFont="1" applyFill="1" applyBorder="1" applyAlignment="1">
      <alignment horizontal="right" vertical="center"/>
    </xf>
    <xf numFmtId="3" fontId="12" fillId="0" borderId="109" xfId="3" applyNumberFormat="1" applyFont="1" applyFill="1" applyBorder="1" applyAlignment="1">
      <alignment horizontal="right" vertical="center"/>
    </xf>
    <xf numFmtId="3" fontId="7" fillId="5" borderId="109" xfId="2" applyNumberFormat="1" applyFont="1" applyFill="1" applyBorder="1" applyAlignment="1">
      <alignment horizontal="right" vertical="center"/>
    </xf>
    <xf numFmtId="4" fontId="5" fillId="0" borderId="109" xfId="2" applyNumberFormat="1" applyFont="1" applyBorder="1" applyAlignment="1">
      <alignment horizontal="right" vertical="center"/>
    </xf>
    <xf numFmtId="3" fontId="7" fillId="5" borderId="101" xfId="2" applyNumberFormat="1" applyFont="1" applyFill="1" applyBorder="1" applyAlignment="1">
      <alignment horizontal="right" vertical="center"/>
    </xf>
    <xf numFmtId="3" fontId="5" fillId="0" borderId="87" xfId="2" applyNumberFormat="1" applyFont="1" applyBorder="1" applyAlignment="1">
      <alignment horizontal="right" vertical="center"/>
    </xf>
    <xf numFmtId="4" fontId="7" fillId="5" borderId="109" xfId="2" applyNumberFormat="1" applyFont="1" applyFill="1" applyBorder="1" applyAlignment="1">
      <alignment horizontal="right" vertical="center"/>
    </xf>
    <xf numFmtId="4" fontId="7" fillId="5" borderId="93" xfId="2" applyNumberFormat="1" applyFont="1" applyFill="1" applyBorder="1" applyAlignment="1">
      <alignment horizontal="right" vertical="center"/>
    </xf>
    <xf numFmtId="0" fontId="5" fillId="0" borderId="84" xfId="0" applyFont="1" applyBorder="1" applyAlignment="1">
      <alignment vertical="center" wrapText="1"/>
    </xf>
    <xf numFmtId="2" fontId="4" fillId="0" borderId="0" xfId="2" applyNumberFormat="1" applyFont="1"/>
    <xf numFmtId="4" fontId="7" fillId="5" borderId="108" xfId="2" applyNumberFormat="1" applyFont="1" applyFill="1" applyBorder="1" applyAlignment="1">
      <alignment horizontal="right" vertical="center"/>
    </xf>
    <xf numFmtId="3" fontId="12" fillId="0" borderId="109" xfId="2" applyNumberFormat="1" applyFont="1" applyBorder="1" applyAlignment="1">
      <alignment horizontal="right" vertical="center"/>
    </xf>
    <xf numFmtId="3" fontId="12" fillId="0" borderId="101" xfId="2" applyNumberFormat="1" applyFont="1" applyBorder="1" applyAlignment="1">
      <alignment horizontal="right" vertical="center"/>
    </xf>
    <xf numFmtId="4" fontId="12" fillId="0" borderId="109" xfId="2" applyNumberFormat="1" applyFont="1" applyBorder="1" applyAlignment="1">
      <alignment horizontal="right" vertical="center"/>
    </xf>
    <xf numFmtId="0" fontId="59" fillId="4" borderId="97" xfId="4" applyFont="1" applyFill="1" applyBorder="1" applyAlignment="1">
      <alignment horizontal="center" vertical="center" wrapText="1"/>
    </xf>
    <xf numFmtId="0" fontId="59" fillId="4" borderId="96" xfId="4" applyFont="1" applyFill="1" applyBorder="1" applyAlignment="1">
      <alignment vertical="center" wrapText="1"/>
    </xf>
    <xf numFmtId="0" fontId="59" fillId="4" borderId="95" xfId="4" applyFont="1" applyFill="1" applyBorder="1" applyAlignment="1">
      <alignment vertical="center" wrapText="1"/>
    </xf>
    <xf numFmtId="3" fontId="11" fillId="4" borderId="115" xfId="2" applyNumberFormat="1" applyFont="1" applyFill="1" applyBorder="1" applyAlignment="1">
      <alignment horizontal="right" vertical="center"/>
    </xf>
    <xf numFmtId="4" fontId="11" fillId="4" borderId="110" xfId="2" applyNumberFormat="1" applyFont="1" applyFill="1" applyBorder="1" applyAlignment="1">
      <alignment horizontal="right" vertical="center"/>
    </xf>
    <xf numFmtId="0" fontId="58" fillId="5" borderId="107" xfId="4" applyFont="1" applyFill="1" applyBorder="1" applyAlignment="1">
      <alignment horizontal="left" vertical="center" wrapText="1"/>
    </xf>
    <xf numFmtId="3" fontId="7" fillId="5" borderId="115" xfId="2" applyNumberFormat="1" applyFont="1" applyFill="1" applyBorder="1" applyAlignment="1">
      <alignment horizontal="right" vertical="center"/>
    </xf>
    <xf numFmtId="4" fontId="7" fillId="5" borderId="110" xfId="2" applyNumberFormat="1" applyFont="1" applyFill="1" applyBorder="1" applyAlignment="1">
      <alignment horizontal="right" vertical="center"/>
    </xf>
    <xf numFmtId="10" fontId="7" fillId="5" borderId="107" xfId="1" applyNumberFormat="1" applyFont="1" applyFill="1" applyBorder="1" applyAlignment="1">
      <alignment horizontal="right" vertical="center"/>
    </xf>
    <xf numFmtId="0" fontId="59" fillId="6" borderId="100" xfId="4" applyFont="1" applyFill="1" applyBorder="1" applyAlignment="1">
      <alignment horizontal="center" vertical="center" wrapText="1"/>
    </xf>
    <xf numFmtId="0" fontId="5" fillId="0" borderId="109" xfId="4" applyFont="1" applyBorder="1" applyAlignment="1">
      <alignment vertical="center" wrapText="1"/>
    </xf>
    <xf numFmtId="0" fontId="5" fillId="6" borderId="101" xfId="4" applyFont="1" applyFill="1" applyBorder="1" applyAlignment="1">
      <alignment horizontal="center" vertical="center" wrapText="1"/>
    </xf>
    <xf numFmtId="0" fontId="58" fillId="5" borderId="87" xfId="4" applyFont="1" applyFill="1" applyBorder="1" applyAlignment="1">
      <alignment horizontal="left" vertical="center" wrapText="1"/>
    </xf>
    <xf numFmtId="4" fontId="58" fillId="5" borderId="105" xfId="2" applyNumberFormat="1" applyFont="1" applyFill="1" applyBorder="1" applyAlignment="1">
      <alignment horizontal="right" vertical="center"/>
    </xf>
    <xf numFmtId="10" fontId="7" fillId="5" borderId="87" xfId="1" applyNumberFormat="1" applyFont="1" applyFill="1" applyBorder="1" applyAlignment="1">
      <alignment horizontal="right" vertical="center"/>
    </xf>
    <xf numFmtId="3" fontId="12" fillId="0" borderId="107" xfId="2" applyNumberFormat="1" applyFont="1" applyBorder="1" applyAlignment="1">
      <alignment horizontal="right" vertical="center"/>
    </xf>
    <xf numFmtId="4" fontId="12" fillId="0" borderId="107" xfId="2" applyNumberFormat="1" applyFont="1" applyBorder="1" applyAlignment="1">
      <alignment horizontal="right" vertical="center"/>
    </xf>
    <xf numFmtId="0" fontId="5" fillId="5" borderId="107" xfId="4" applyFont="1" applyFill="1" applyBorder="1" applyAlignment="1">
      <alignment horizontal="center" vertical="center" wrapText="1"/>
    </xf>
    <xf numFmtId="3" fontId="7" fillId="5" borderId="107" xfId="2" applyNumberFormat="1" applyFont="1" applyFill="1" applyBorder="1" applyAlignment="1">
      <alignment horizontal="right" vertical="center"/>
    </xf>
    <xf numFmtId="4" fontId="7" fillId="5" borderId="107" xfId="2" applyNumberFormat="1" applyFont="1" applyFill="1" applyBorder="1" applyAlignment="1">
      <alignment horizontal="right" vertical="center"/>
    </xf>
    <xf numFmtId="10" fontId="7" fillId="5" borderId="101" xfId="1" applyNumberFormat="1" applyFont="1" applyFill="1" applyBorder="1" applyAlignment="1">
      <alignment horizontal="right" vertical="center"/>
    </xf>
    <xf numFmtId="0" fontId="58" fillId="6" borderId="87" xfId="4" applyFont="1" applyFill="1" applyBorder="1" applyAlignment="1">
      <alignment vertical="center" wrapText="1"/>
    </xf>
    <xf numFmtId="0" fontId="5" fillId="0" borderId="103" xfId="4" applyFont="1" applyBorder="1" applyAlignment="1">
      <alignment vertical="center" wrapText="1"/>
    </xf>
    <xf numFmtId="3" fontId="12" fillId="0" borderId="87" xfId="3" applyNumberFormat="1" applyFont="1" applyFill="1" applyBorder="1" applyAlignment="1">
      <alignment horizontal="right" vertical="center"/>
    </xf>
    <xf numFmtId="4" fontId="5" fillId="0" borderId="105" xfId="2" applyNumberFormat="1" applyFont="1" applyBorder="1" applyAlignment="1">
      <alignment horizontal="right" vertical="center"/>
    </xf>
    <xf numFmtId="3" fontId="11" fillId="4" borderId="95" xfId="2" applyNumberFormat="1" applyFont="1" applyFill="1" applyBorder="1" applyAlignment="1">
      <alignment horizontal="right" vertical="center"/>
    </xf>
    <xf numFmtId="3" fontId="7" fillId="5" borderId="87" xfId="3" applyNumberFormat="1" applyFont="1" applyFill="1" applyBorder="1" applyAlignment="1">
      <alignment horizontal="right" vertical="center"/>
    </xf>
    <xf numFmtId="3" fontId="58" fillId="5" borderId="87" xfId="2" applyNumberFormat="1" applyFont="1" applyFill="1" applyBorder="1" applyAlignment="1">
      <alignment horizontal="right" vertical="center"/>
    </xf>
    <xf numFmtId="49" fontId="5" fillId="6" borderId="101" xfId="4" applyNumberFormat="1" applyFont="1" applyFill="1" applyBorder="1" applyAlignment="1">
      <alignment horizontal="center" vertical="center" wrapText="1"/>
    </xf>
    <xf numFmtId="49" fontId="5" fillId="6" borderId="106" xfId="4" applyNumberFormat="1" applyFont="1" applyFill="1" applyBorder="1" applyAlignment="1">
      <alignment horizontal="center" vertical="center" wrapText="1"/>
    </xf>
    <xf numFmtId="0" fontId="59" fillId="4" borderId="95" xfId="4" applyFont="1" applyFill="1" applyBorder="1" applyAlignment="1">
      <alignment horizontal="center" vertical="center" wrapText="1"/>
    </xf>
    <xf numFmtId="0" fontId="5" fillId="0" borderId="108" xfId="4" quotePrefix="1" applyFont="1" applyBorder="1" applyAlignment="1">
      <alignment horizontal="left" vertical="center" wrapText="1"/>
    </xf>
    <xf numFmtId="3" fontId="5" fillId="6" borderId="101" xfId="2" applyNumberFormat="1" applyFont="1" applyFill="1" applyBorder="1" applyAlignment="1">
      <alignment horizontal="right" vertical="center"/>
    </xf>
    <xf numFmtId="4" fontId="5" fillId="6" borderId="102" xfId="2" applyNumberFormat="1" applyFont="1" applyFill="1" applyBorder="1" applyAlignment="1">
      <alignment horizontal="right" vertical="center"/>
    </xf>
    <xf numFmtId="4" fontId="58" fillId="5" borderId="91" xfId="2" applyNumberFormat="1" applyFont="1" applyFill="1" applyBorder="1" applyAlignment="1">
      <alignment horizontal="right" vertical="center"/>
    </xf>
    <xf numFmtId="10" fontId="7" fillId="5" borderId="106" xfId="1" applyNumberFormat="1" applyFont="1" applyFill="1" applyBorder="1" applyAlignment="1">
      <alignment horizontal="right" vertical="center"/>
    </xf>
    <xf numFmtId="0" fontId="5" fillId="0" borderId="102" xfId="4" applyFont="1" applyBorder="1" applyAlignment="1">
      <alignment vertical="center" wrapText="1"/>
    </xf>
    <xf numFmtId="0" fontId="58" fillId="5" borderId="115" xfId="4" applyFont="1" applyFill="1" applyBorder="1" applyAlignment="1">
      <alignment horizontal="left" vertical="center" wrapText="1"/>
    </xf>
    <xf numFmtId="4" fontId="7" fillId="5" borderId="113" xfId="2" applyNumberFormat="1" applyFont="1" applyFill="1" applyBorder="1" applyAlignment="1">
      <alignment horizontal="right" vertical="center"/>
    </xf>
    <xf numFmtId="0" fontId="58" fillId="6" borderId="106" xfId="4" applyFont="1" applyFill="1" applyBorder="1" applyAlignment="1">
      <alignment vertical="center" wrapText="1"/>
    </xf>
    <xf numFmtId="0" fontId="5" fillId="6" borderId="102" xfId="4" applyFont="1" applyFill="1" applyBorder="1" applyAlignment="1">
      <alignment vertical="center" wrapText="1"/>
    </xf>
    <xf numFmtId="0" fontId="58" fillId="6" borderId="112" xfId="4" applyFont="1" applyFill="1" applyBorder="1" applyAlignment="1">
      <alignment vertical="center" wrapText="1"/>
    </xf>
    <xf numFmtId="0" fontId="5" fillId="6" borderId="113" xfId="4" applyFont="1" applyFill="1" applyBorder="1" applyAlignment="1">
      <alignment vertical="center" wrapText="1"/>
    </xf>
    <xf numFmtId="0" fontId="5" fillId="6" borderId="112" xfId="4" applyFont="1" applyFill="1" applyBorder="1" applyAlignment="1">
      <alignment horizontal="center" vertical="center" wrapText="1"/>
    </xf>
    <xf numFmtId="3" fontId="12" fillId="0" borderId="112" xfId="3" applyNumberFormat="1" applyFont="1" applyFill="1" applyBorder="1" applyAlignment="1">
      <alignment horizontal="right" vertical="center"/>
    </xf>
    <xf numFmtId="3" fontId="5" fillId="0" borderId="112" xfId="2" applyNumberFormat="1" applyFont="1" applyBorder="1" applyAlignment="1">
      <alignment horizontal="right" vertical="center"/>
    </xf>
    <xf numFmtId="4" fontId="5" fillId="0" borderId="113" xfId="2" applyNumberFormat="1" applyFont="1" applyBorder="1" applyAlignment="1">
      <alignment horizontal="right" vertical="center"/>
    </xf>
    <xf numFmtId="10" fontId="12" fillId="0" borderId="112" xfId="1" applyNumberFormat="1" applyFont="1" applyFill="1" applyBorder="1" applyAlignment="1">
      <alignment horizontal="right" vertical="center"/>
    </xf>
    <xf numFmtId="0" fontId="5" fillId="6" borderId="102" xfId="4" applyFont="1" applyFill="1" applyBorder="1" applyAlignment="1">
      <alignment horizontal="left" vertical="center" wrapText="1"/>
    </xf>
    <xf numFmtId="0" fontId="5" fillId="6" borderId="101" xfId="4" applyFont="1" applyFill="1" applyBorder="1" applyAlignment="1">
      <alignment horizontal="left" vertical="center" wrapText="1"/>
    </xf>
    <xf numFmtId="3" fontId="12" fillId="0" borderId="107" xfId="3" applyNumberFormat="1" applyFont="1" applyFill="1" applyBorder="1" applyAlignment="1">
      <alignment horizontal="right" vertical="center"/>
    </xf>
    <xf numFmtId="3" fontId="5" fillId="0" borderId="107" xfId="2" applyNumberFormat="1" applyFont="1" applyBorder="1" applyAlignment="1">
      <alignment horizontal="right" vertical="center"/>
    </xf>
    <xf numFmtId="4" fontId="5" fillId="0" borderId="108" xfId="2" applyNumberFormat="1" applyFont="1" applyBorder="1" applyAlignment="1">
      <alignment horizontal="right" vertical="center"/>
    </xf>
    <xf numFmtId="10" fontId="12" fillId="0" borderId="107" xfId="1" applyNumberFormat="1" applyFont="1" applyFill="1" applyBorder="1" applyAlignment="1">
      <alignment horizontal="right" vertical="center"/>
    </xf>
    <xf numFmtId="0" fontId="5" fillId="6" borderId="91" xfId="4" applyFont="1" applyFill="1" applyBorder="1" applyAlignment="1">
      <alignment horizontal="left" vertical="center" wrapText="1"/>
    </xf>
    <xf numFmtId="0" fontId="13" fillId="6" borderId="106" xfId="4" applyFont="1" applyFill="1" applyBorder="1" applyAlignment="1">
      <alignment horizontal="left" vertical="center" wrapText="1"/>
    </xf>
    <xf numFmtId="0" fontId="14" fillId="6" borderId="109" xfId="4" applyFont="1" applyFill="1" applyBorder="1" applyAlignment="1">
      <alignment horizontal="left" vertical="center" wrapText="1"/>
    </xf>
    <xf numFmtId="0" fontId="14" fillId="6" borderId="101" xfId="4" applyFont="1" applyFill="1" applyBorder="1" applyAlignment="1">
      <alignment horizontal="center" vertical="center" wrapText="1"/>
    </xf>
    <xf numFmtId="0" fontId="14" fillId="0" borderId="105" xfId="2" applyFont="1" applyBorder="1" applyAlignment="1">
      <alignment vertical="center" wrapText="1"/>
    </xf>
    <xf numFmtId="0" fontId="14" fillId="6" borderId="87" xfId="4" applyFont="1" applyFill="1" applyBorder="1" applyAlignment="1">
      <alignment horizontal="center" vertical="center" wrapText="1"/>
    </xf>
    <xf numFmtId="3" fontId="15" fillId="0" borderId="87" xfId="3" applyNumberFormat="1" applyFont="1" applyFill="1" applyBorder="1" applyAlignment="1">
      <alignment horizontal="right" vertical="center"/>
    </xf>
    <xf numFmtId="3" fontId="14" fillId="0" borderId="87" xfId="2" applyNumberFormat="1" applyFont="1" applyBorder="1" applyAlignment="1">
      <alignment horizontal="right" vertical="center"/>
    </xf>
    <xf numFmtId="4" fontId="14" fillId="0" borderId="105" xfId="2" applyNumberFormat="1" applyFont="1" applyBorder="1" applyAlignment="1">
      <alignment horizontal="right" vertical="center"/>
    </xf>
    <xf numFmtId="10" fontId="15" fillId="0" borderId="87" xfId="1" applyNumberFormat="1" applyFont="1" applyFill="1" applyBorder="1" applyAlignment="1">
      <alignment horizontal="right" vertical="center"/>
    </xf>
    <xf numFmtId="4" fontId="7" fillId="5" borderId="101" xfId="2" applyNumberFormat="1" applyFont="1" applyFill="1" applyBorder="1" applyAlignment="1">
      <alignment horizontal="right" vertical="center"/>
    </xf>
    <xf numFmtId="0" fontId="58" fillId="0" borderId="105" xfId="4" applyFont="1" applyBorder="1" applyAlignment="1">
      <alignment horizontal="left" vertical="center" wrapText="1"/>
    </xf>
    <xf numFmtId="0" fontId="5" fillId="0" borderId="7" xfId="4" applyFont="1" applyBorder="1" applyAlignment="1">
      <alignment horizontal="center" vertical="center" wrapText="1"/>
    </xf>
    <xf numFmtId="3" fontId="12" fillId="0" borderId="7" xfId="2" applyNumberFormat="1" applyFont="1" applyBorder="1" applyAlignment="1">
      <alignment horizontal="right" vertical="center"/>
    </xf>
    <xf numFmtId="4" fontId="12" fillId="0" borderId="8" xfId="2" applyNumberFormat="1" applyFont="1" applyBorder="1" applyAlignment="1">
      <alignment horizontal="right" vertical="center"/>
    </xf>
    <xf numFmtId="3" fontId="12" fillId="0" borderId="103" xfId="3" applyNumberFormat="1" applyFont="1" applyFill="1" applyBorder="1" applyAlignment="1">
      <alignment horizontal="right" vertical="center"/>
    </xf>
    <xf numFmtId="4" fontId="5" fillId="0" borderId="103" xfId="2" applyNumberFormat="1" applyFont="1" applyBorder="1" applyAlignment="1">
      <alignment horizontal="right" vertical="center"/>
    </xf>
    <xf numFmtId="0" fontId="5" fillId="0" borderId="106" xfId="4" applyFont="1" applyBorder="1" applyAlignment="1">
      <alignment horizontal="center" vertical="center" wrapText="1"/>
    </xf>
    <xf numFmtId="0" fontId="5" fillId="0" borderId="76" xfId="2" applyFont="1" applyBorder="1" applyAlignment="1">
      <alignment vertical="center" wrapText="1"/>
    </xf>
    <xf numFmtId="49" fontId="5" fillId="6" borderId="75" xfId="2" applyNumberFormat="1" applyFont="1" applyFill="1" applyBorder="1" applyAlignment="1">
      <alignment horizontal="center" vertical="center" wrapText="1"/>
    </xf>
    <xf numFmtId="3" fontId="12" fillId="0" borderId="77" xfId="3" applyNumberFormat="1" applyFont="1" applyFill="1" applyBorder="1" applyAlignment="1">
      <alignment horizontal="right" vertical="center"/>
    </xf>
    <xf numFmtId="3" fontId="5" fillId="0" borderId="77" xfId="2" applyNumberFormat="1" applyFont="1" applyBorder="1" applyAlignment="1">
      <alignment horizontal="right" vertical="center"/>
    </xf>
    <xf numFmtId="0" fontId="58" fillId="5" borderId="106" xfId="4" applyFont="1" applyFill="1" applyBorder="1" applyAlignment="1">
      <alignment horizontal="left" vertical="center" wrapText="1"/>
    </xf>
    <xf numFmtId="3" fontId="7" fillId="5" borderId="106" xfId="2" applyNumberFormat="1" applyFont="1" applyFill="1" applyBorder="1" applyAlignment="1">
      <alignment horizontal="right" vertical="center"/>
    </xf>
    <xf numFmtId="4" fontId="7" fillId="5" borderId="106" xfId="2" applyNumberFormat="1" applyFont="1" applyFill="1" applyBorder="1" applyAlignment="1">
      <alignment horizontal="right" vertical="center"/>
    </xf>
    <xf numFmtId="49" fontId="5" fillId="0" borderId="87" xfId="4" applyNumberFormat="1" applyFont="1" applyBorder="1" applyAlignment="1">
      <alignment horizontal="center" vertical="center" wrapText="1"/>
    </xf>
    <xf numFmtId="3" fontId="12" fillId="0" borderId="105" xfId="2" applyNumberFormat="1" applyFont="1" applyBorder="1" applyAlignment="1">
      <alignment horizontal="right" vertical="center"/>
    </xf>
    <xf numFmtId="4" fontId="12" fillId="0" borderId="105" xfId="2" applyNumberFormat="1" applyFont="1" applyBorder="1" applyAlignment="1">
      <alignment horizontal="right" vertical="center"/>
    </xf>
    <xf numFmtId="49" fontId="5" fillId="6" borderId="107" xfId="2" applyNumberFormat="1" applyFont="1" applyFill="1" applyBorder="1" applyAlignment="1">
      <alignment horizontal="center" vertical="center" wrapText="1"/>
    </xf>
    <xf numFmtId="3" fontId="12" fillId="0" borderId="100" xfId="3" applyNumberFormat="1" applyFont="1" applyFill="1" applyBorder="1" applyAlignment="1">
      <alignment horizontal="right" vertical="center"/>
    </xf>
    <xf numFmtId="4" fontId="5" fillId="0" borderId="101" xfId="2" applyNumberFormat="1" applyFont="1" applyBorder="1" applyAlignment="1">
      <alignment horizontal="right" vertical="center"/>
    </xf>
    <xf numFmtId="0" fontId="5" fillId="0" borderId="62" xfId="4" quotePrefix="1" applyFont="1" applyBorder="1" applyAlignment="1">
      <alignment horizontal="left" vertical="center" wrapText="1"/>
    </xf>
    <xf numFmtId="49" fontId="5" fillId="0" borderId="101" xfId="2" applyNumberFormat="1" applyFont="1" applyBorder="1" applyAlignment="1">
      <alignment horizontal="center" vertical="center" wrapText="1"/>
    </xf>
    <xf numFmtId="49" fontId="5" fillId="0" borderId="77" xfId="2" applyNumberFormat="1" applyFont="1" applyBorder="1" applyAlignment="1">
      <alignment horizontal="center" vertical="center" wrapText="1"/>
    </xf>
    <xf numFmtId="49" fontId="5" fillId="6" borderId="77" xfId="4" applyNumberFormat="1" applyFont="1" applyFill="1" applyBorder="1" applyAlignment="1">
      <alignment horizontal="center" vertical="center" wrapText="1"/>
    </xf>
    <xf numFmtId="3" fontId="12" fillId="0" borderId="75" xfId="3" applyNumberFormat="1" applyFont="1" applyFill="1" applyBorder="1" applyAlignment="1">
      <alignment horizontal="right" vertical="center"/>
    </xf>
    <xf numFmtId="0" fontId="5" fillId="6" borderId="14" xfId="4" applyFont="1" applyFill="1" applyBorder="1" applyAlignment="1">
      <alignment horizontal="center" vertical="center" wrapText="1"/>
    </xf>
    <xf numFmtId="3" fontId="7" fillId="5" borderId="14" xfId="2" applyNumberFormat="1" applyFont="1" applyFill="1" applyBorder="1" applyAlignment="1">
      <alignment horizontal="right" vertical="center"/>
    </xf>
    <xf numFmtId="4" fontId="7" fillId="5" borderId="14" xfId="2" applyNumberFormat="1" applyFont="1" applyFill="1" applyBorder="1" applyAlignment="1">
      <alignment horizontal="right" vertical="center"/>
    </xf>
    <xf numFmtId="0" fontId="59" fillId="4" borderId="95" xfId="4" applyFont="1" applyFill="1" applyBorder="1" applyAlignment="1">
      <alignment horizontal="left" vertical="center" wrapText="1"/>
    </xf>
    <xf numFmtId="4" fontId="7" fillId="5" borderId="24" xfId="2" applyNumberFormat="1" applyFont="1" applyFill="1" applyBorder="1" applyAlignment="1">
      <alignment horizontal="right" vertical="center"/>
    </xf>
    <xf numFmtId="0" fontId="5" fillId="0" borderId="81" xfId="4" applyFont="1" applyBorder="1" applyAlignment="1">
      <alignment horizontal="left" vertical="center" wrapText="1"/>
    </xf>
    <xf numFmtId="0" fontId="5" fillId="0" borderId="87" xfId="4" applyFont="1" applyBorder="1" applyAlignment="1">
      <alignment horizontal="center" vertical="center" wrapText="1"/>
    </xf>
    <xf numFmtId="3" fontId="12" fillId="0" borderId="87" xfId="2" applyNumberFormat="1" applyFont="1" applyBorder="1" applyAlignment="1">
      <alignment horizontal="right" vertical="center"/>
    </xf>
    <xf numFmtId="0" fontId="5" fillId="6" borderId="87" xfId="2" applyFont="1" applyFill="1" applyBorder="1" applyAlignment="1">
      <alignment vertical="center" wrapText="1"/>
    </xf>
    <xf numFmtId="0" fontId="8" fillId="3" borderId="95" xfId="4" applyFont="1" applyFill="1" applyBorder="1" applyAlignment="1">
      <alignment horizontal="center" vertical="center" wrapText="1"/>
    </xf>
    <xf numFmtId="0" fontId="8" fillId="3" borderId="97" xfId="4" applyFont="1" applyFill="1" applyBorder="1" applyAlignment="1">
      <alignment horizontal="center" vertical="center" wrapText="1"/>
    </xf>
    <xf numFmtId="0" fontId="8" fillId="3" borderId="96" xfId="4" applyFont="1" applyFill="1" applyBorder="1" applyAlignment="1">
      <alignment vertical="center" wrapText="1"/>
    </xf>
    <xf numFmtId="0" fontId="8" fillId="3" borderId="95" xfId="4" applyFont="1" applyFill="1" applyBorder="1" applyAlignment="1">
      <alignment vertical="center" wrapText="1"/>
    </xf>
    <xf numFmtId="3" fontId="11" fillId="3" borderId="96" xfId="2" applyNumberFormat="1" applyFont="1" applyFill="1" applyBorder="1" applyAlignment="1">
      <alignment horizontal="right" vertical="center"/>
    </xf>
    <xf numFmtId="4" fontId="11" fillId="3" borderId="96" xfId="2" applyNumberFormat="1" applyFont="1" applyFill="1" applyBorder="1" applyAlignment="1">
      <alignment horizontal="right" vertical="center"/>
    </xf>
    <xf numFmtId="0" fontId="8" fillId="6" borderId="14" xfId="4" applyFont="1" applyFill="1" applyBorder="1" applyAlignment="1">
      <alignment vertical="center" wrapText="1"/>
    </xf>
    <xf numFmtId="10" fontId="11" fillId="3" borderId="95" xfId="1" applyNumberFormat="1" applyFont="1" applyFill="1" applyBorder="1" applyAlignment="1">
      <alignment horizontal="right" vertical="center"/>
    </xf>
    <xf numFmtId="4" fontId="7" fillId="5" borderId="115" xfId="2" applyNumberFormat="1" applyFont="1" applyFill="1" applyBorder="1" applyAlignment="1">
      <alignment horizontal="right" vertical="center"/>
    </xf>
    <xf numFmtId="0" fontId="58" fillId="5" borderId="101" xfId="4" applyFont="1" applyFill="1" applyBorder="1" applyAlignment="1">
      <alignment horizontal="left" vertical="center" wrapText="1"/>
    </xf>
    <xf numFmtId="4" fontId="58" fillId="5" borderId="102" xfId="2" applyNumberFormat="1" applyFont="1" applyFill="1" applyBorder="1" applyAlignment="1">
      <alignment horizontal="right" vertical="center"/>
    </xf>
    <xf numFmtId="0" fontId="58" fillId="0" borderId="87" xfId="4" applyFont="1" applyBorder="1" applyAlignment="1">
      <alignment horizontal="left" vertical="center" wrapText="1"/>
    </xf>
    <xf numFmtId="3" fontId="12" fillId="0" borderId="91" xfId="2" applyNumberFormat="1" applyFont="1" applyBorder="1" applyAlignment="1">
      <alignment horizontal="right" vertical="center"/>
    </xf>
    <xf numFmtId="3" fontId="11" fillId="4" borderId="96" xfId="2" applyNumberFormat="1" applyFont="1" applyFill="1" applyBorder="1" applyAlignment="1">
      <alignment horizontal="right" vertical="center"/>
    </xf>
    <xf numFmtId="49" fontId="5" fillId="6" borderId="107" xfId="4" applyNumberFormat="1" applyFont="1" applyFill="1" applyBorder="1" applyAlignment="1">
      <alignment horizontal="center" vertical="center" wrapText="1"/>
    </xf>
    <xf numFmtId="10" fontId="11" fillId="0" borderId="101" xfId="1" applyNumberFormat="1" applyFont="1" applyFill="1" applyBorder="1" applyAlignment="1">
      <alignment horizontal="right" vertical="center"/>
    </xf>
    <xf numFmtId="0" fontId="5" fillId="0" borderId="109" xfId="4" applyFont="1" applyBorder="1" applyAlignment="1">
      <alignment horizontal="left" vertical="center" wrapText="1"/>
    </xf>
    <xf numFmtId="0" fontId="5" fillId="0" borderId="93" xfId="4" quotePrefix="1" applyFont="1" applyBorder="1" applyAlignment="1">
      <alignment vertical="center" wrapText="1"/>
    </xf>
    <xf numFmtId="0" fontId="58" fillId="6" borderId="107" xfId="4" applyFont="1" applyFill="1" applyBorder="1" applyAlignment="1">
      <alignment vertical="center" wrapText="1"/>
    </xf>
    <xf numFmtId="4" fontId="7" fillId="5" borderId="7" xfId="2" applyNumberFormat="1" applyFont="1" applyFill="1" applyBorder="1" applyAlignment="1">
      <alignment horizontal="right" vertical="center"/>
    </xf>
    <xf numFmtId="10" fontId="12" fillId="5" borderId="87" xfId="1" applyNumberFormat="1" applyFont="1" applyFill="1" applyBorder="1" applyAlignment="1">
      <alignment horizontal="right" vertical="center"/>
    </xf>
    <xf numFmtId="0" fontId="46" fillId="0" borderId="0" xfId="4" applyFont="1" applyAlignment="1">
      <alignment horizontal="center"/>
    </xf>
    <xf numFmtId="49" fontId="32" fillId="0" borderId="14" xfId="4" applyNumberFormat="1" applyFont="1" applyBorder="1" applyAlignment="1">
      <alignment horizontal="center" vertical="center"/>
    </xf>
    <xf numFmtId="49" fontId="32" fillId="0" borderId="7" xfId="4" applyNumberFormat="1" applyFont="1" applyBorder="1" applyAlignment="1">
      <alignment horizontal="center" vertical="center"/>
    </xf>
    <xf numFmtId="0" fontId="8" fillId="3" borderId="43" xfId="2" applyFont="1" applyFill="1" applyBorder="1" applyAlignment="1">
      <alignment horizontal="center" vertical="center" wrapText="1"/>
    </xf>
    <xf numFmtId="0" fontId="8" fillId="3" borderId="61" xfId="2" applyFont="1" applyFill="1" applyBorder="1" applyAlignment="1">
      <alignment horizontal="center" vertical="center" wrapText="1"/>
    </xf>
    <xf numFmtId="0" fontId="8" fillId="3" borderId="43" xfId="2" applyFont="1" applyFill="1" applyBorder="1" applyAlignment="1">
      <alignment vertical="center" wrapText="1"/>
    </xf>
    <xf numFmtId="3" fontId="11" fillId="3" borderId="43" xfId="2" applyNumberFormat="1" applyFont="1" applyFill="1" applyBorder="1" applyAlignment="1">
      <alignment horizontal="right" vertical="center"/>
    </xf>
    <xf numFmtId="0" fontId="5" fillId="0" borderId="73" xfId="2" applyFont="1" applyBorder="1" applyAlignment="1">
      <alignment vertical="center" wrapText="1"/>
    </xf>
    <xf numFmtId="0" fontId="59" fillId="4" borderId="61" xfId="2" applyFont="1" applyFill="1" applyBorder="1" applyAlignment="1">
      <alignment horizontal="center" vertical="center" wrapText="1"/>
    </xf>
    <xf numFmtId="0" fontId="59" fillId="4" borderId="60" xfId="2" applyFont="1" applyFill="1" applyBorder="1" applyAlignment="1">
      <alignment vertical="center" wrapText="1"/>
    </xf>
    <xf numFmtId="0" fontId="59" fillId="4" borderId="43" xfId="2" applyFont="1" applyFill="1" applyBorder="1" applyAlignment="1">
      <alignment vertical="center" wrapText="1"/>
    </xf>
    <xf numFmtId="3" fontId="11" fillId="4" borderId="73" xfId="2" applyNumberFormat="1" applyFont="1" applyFill="1" applyBorder="1" applyAlignment="1">
      <alignment horizontal="right" vertical="center"/>
    </xf>
    <xf numFmtId="0" fontId="5" fillId="0" borderId="14" xfId="2" applyFont="1" applyBorder="1" applyAlignment="1">
      <alignment vertical="center" wrapText="1"/>
    </xf>
    <xf numFmtId="0" fontId="58" fillId="5" borderId="68" xfId="2" quotePrefix="1" applyFont="1" applyFill="1" applyBorder="1" applyAlignment="1">
      <alignment horizontal="left" vertical="center" wrapText="1"/>
    </xf>
    <xf numFmtId="3" fontId="7" fillId="5" borderId="68" xfId="2" applyNumberFormat="1" applyFont="1" applyFill="1" applyBorder="1" applyAlignment="1">
      <alignment horizontal="right" vertical="center"/>
    </xf>
    <xf numFmtId="0" fontId="58" fillId="6" borderId="27" xfId="2" applyFont="1" applyFill="1" applyBorder="1" applyAlignment="1">
      <alignment horizontal="center" vertical="center" wrapText="1"/>
    </xf>
    <xf numFmtId="49" fontId="5" fillId="6" borderId="75" xfId="2" applyNumberFormat="1" applyFont="1" applyFill="1" applyBorder="1" applyAlignment="1">
      <alignment horizontal="center" vertical="center"/>
    </xf>
    <xf numFmtId="0" fontId="5" fillId="0" borderId="78" xfId="2" applyFont="1" applyBorder="1" applyAlignment="1">
      <alignment vertical="center" wrapText="1"/>
    </xf>
    <xf numFmtId="49" fontId="5" fillId="6" borderId="14" xfId="2" applyNumberFormat="1" applyFont="1" applyFill="1" applyBorder="1" applyAlignment="1">
      <alignment horizontal="center" vertical="center" wrapText="1"/>
    </xf>
    <xf numFmtId="0" fontId="58" fillId="5" borderId="77" xfId="2" applyFont="1" applyFill="1" applyBorder="1" applyAlignment="1">
      <alignment horizontal="left" vertical="center" wrapText="1"/>
    </xf>
    <xf numFmtId="0" fontId="58" fillId="0" borderId="57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49" fontId="5" fillId="6" borderId="58" xfId="2" applyNumberFormat="1" applyFont="1" applyFill="1" applyBorder="1" applyAlignment="1">
      <alignment horizontal="center" vertical="center" wrapText="1"/>
    </xf>
    <xf numFmtId="3" fontId="11" fillId="4" borderId="43" xfId="2" applyNumberFormat="1" applyFont="1" applyFill="1" applyBorder="1" applyAlignment="1">
      <alignment horizontal="right" vertical="center"/>
    </xf>
    <xf numFmtId="0" fontId="58" fillId="5" borderId="68" xfId="2" applyFont="1" applyFill="1" applyBorder="1" applyAlignment="1">
      <alignment horizontal="left" vertical="center" wrapText="1"/>
    </xf>
    <xf numFmtId="0" fontId="5" fillId="0" borderId="72" xfId="2" applyFont="1" applyBorder="1" applyAlignment="1">
      <alignment vertical="center" wrapText="1"/>
    </xf>
    <xf numFmtId="0" fontId="59" fillId="4" borderId="10" xfId="2" applyFont="1" applyFill="1" applyBorder="1" applyAlignment="1">
      <alignment horizontal="center" vertical="center" wrapText="1"/>
    </xf>
    <xf numFmtId="0" fontId="59" fillId="4" borderId="8" xfId="2" applyFont="1" applyFill="1" applyBorder="1" applyAlignment="1">
      <alignment vertical="center" wrapText="1"/>
    </xf>
    <xf numFmtId="0" fontId="59" fillId="4" borderId="7" xfId="2" applyFont="1" applyFill="1" applyBorder="1" applyAlignment="1">
      <alignment vertical="center" wrapText="1"/>
    </xf>
    <xf numFmtId="0" fontId="58" fillId="5" borderId="7" xfId="2" quotePrefix="1" applyFont="1" applyFill="1" applyBorder="1" applyAlignment="1">
      <alignment horizontal="left" vertical="center" wrapText="1"/>
    </xf>
    <xf numFmtId="3" fontId="7" fillId="5" borderId="58" xfId="2" applyNumberFormat="1" applyFont="1" applyFill="1" applyBorder="1" applyAlignment="1">
      <alignment horizontal="right" vertical="center"/>
    </xf>
    <xf numFmtId="0" fontId="58" fillId="5" borderId="14" xfId="2" quotePrefix="1" applyFont="1" applyFill="1" applyBorder="1" applyAlignment="1">
      <alignment horizontal="left" vertical="center" wrapText="1"/>
    </xf>
    <xf numFmtId="3" fontId="7" fillId="5" borderId="73" xfId="2" applyNumberFormat="1" applyFont="1" applyFill="1" applyBorder="1" applyAlignment="1">
      <alignment horizontal="right" vertical="center"/>
    </xf>
    <xf numFmtId="0" fontId="5" fillId="0" borderId="48" xfId="2" applyFont="1" applyBorder="1" applyAlignment="1">
      <alignment horizontal="left" vertical="center" wrapText="1"/>
    </xf>
    <xf numFmtId="49" fontId="5" fillId="6" borderId="77" xfId="2" quotePrefix="1" applyNumberFormat="1" applyFont="1" applyFill="1" applyBorder="1" applyAlignment="1">
      <alignment horizontal="center" vertical="center" wrapText="1"/>
    </xf>
    <xf numFmtId="0" fontId="58" fillId="5" borderId="58" xfId="2" quotePrefix="1" applyFont="1" applyFill="1" applyBorder="1" applyAlignment="1">
      <alignment horizontal="left" vertical="center" wrapText="1"/>
    </xf>
    <xf numFmtId="0" fontId="59" fillId="4" borderId="65" xfId="2" applyFont="1" applyFill="1" applyBorder="1" applyAlignment="1">
      <alignment horizontal="center" vertical="center" wrapText="1"/>
    </xf>
    <xf numFmtId="0" fontId="59" fillId="4" borderId="60" xfId="2" applyFont="1" applyFill="1" applyBorder="1" applyAlignment="1">
      <alignment horizontal="left" vertical="center" wrapText="1"/>
    </xf>
    <xf numFmtId="0" fontId="5" fillId="4" borderId="43" xfId="2" quotePrefix="1" applyFont="1" applyFill="1" applyBorder="1" applyAlignment="1">
      <alignment horizontal="center" vertical="center" wrapText="1"/>
    </xf>
    <xf numFmtId="0" fontId="5" fillId="5" borderId="73" xfId="2" quotePrefix="1" applyFont="1" applyFill="1" applyBorder="1" applyAlignment="1">
      <alignment horizontal="center" vertical="center" wrapText="1"/>
    </xf>
    <xf numFmtId="0" fontId="58" fillId="6" borderId="64" xfId="2" applyFont="1" applyFill="1" applyBorder="1" applyAlignment="1">
      <alignment vertical="center" wrapText="1"/>
    </xf>
    <xf numFmtId="0" fontId="5" fillId="0" borderId="102" xfId="2" applyFont="1" applyBorder="1" applyAlignment="1">
      <alignment horizontal="left" vertical="center" wrapText="1"/>
    </xf>
    <xf numFmtId="49" fontId="5" fillId="6" borderId="101" xfId="2" applyNumberFormat="1" applyFont="1" applyFill="1" applyBorder="1" applyAlignment="1">
      <alignment horizontal="center" vertical="center" wrapText="1"/>
    </xf>
    <xf numFmtId="0" fontId="5" fillId="0" borderId="108" xfId="2" applyFont="1" applyBorder="1" applyAlignment="1">
      <alignment horizontal="left" vertical="center" wrapText="1"/>
    </xf>
    <xf numFmtId="0" fontId="5" fillId="6" borderId="107" xfId="2" quotePrefix="1" applyFont="1" applyFill="1" applyBorder="1" applyAlignment="1">
      <alignment horizontal="center" vertical="center" wrapText="1"/>
    </xf>
    <xf numFmtId="0" fontId="5" fillId="0" borderId="24" xfId="2" applyFont="1" applyBorder="1" applyAlignment="1">
      <alignment horizontal="left" vertical="center" wrapText="1"/>
    </xf>
    <xf numFmtId="0" fontId="5" fillId="5" borderId="58" xfId="2" quotePrefix="1" applyFont="1" applyFill="1" applyBorder="1" applyAlignment="1">
      <alignment horizontal="center" vertical="center" wrapText="1"/>
    </xf>
    <xf numFmtId="4" fontId="7" fillId="5" borderId="70" xfId="2" applyNumberFormat="1" applyFont="1" applyFill="1" applyBorder="1" applyAlignment="1">
      <alignment horizontal="right" vertical="center"/>
    </xf>
    <xf numFmtId="0" fontId="5" fillId="6" borderId="76" xfId="2" applyFont="1" applyFill="1" applyBorder="1" applyAlignment="1">
      <alignment horizontal="left" vertical="center" wrapText="1"/>
    </xf>
    <xf numFmtId="49" fontId="5" fillId="0" borderId="75" xfId="2" applyNumberFormat="1" applyFont="1" applyBorder="1" applyAlignment="1">
      <alignment horizontal="center" vertical="center" wrapText="1"/>
    </xf>
    <xf numFmtId="3" fontId="5" fillId="0" borderId="75" xfId="2" applyNumberFormat="1" applyFont="1" applyBorder="1" applyAlignment="1">
      <alignment horizontal="right" vertical="center"/>
    </xf>
    <xf numFmtId="4" fontId="5" fillId="0" borderId="76" xfId="2" applyNumberFormat="1" applyFont="1" applyBorder="1" applyAlignment="1">
      <alignment horizontal="right" vertical="center"/>
    </xf>
    <xf numFmtId="0" fontId="5" fillId="0" borderId="77" xfId="2" applyFont="1" applyBorder="1" applyAlignment="1">
      <alignment vertical="center" wrapText="1"/>
    </xf>
    <xf numFmtId="10" fontId="7" fillId="5" borderId="77" xfId="1" applyNumberFormat="1" applyFont="1" applyFill="1" applyBorder="1" applyAlignment="1">
      <alignment horizontal="right" vertical="center"/>
    </xf>
    <xf numFmtId="4" fontId="5" fillId="0" borderId="66" xfId="2" applyNumberFormat="1" applyFont="1" applyBorder="1" applyAlignment="1">
      <alignment horizontal="right" vertical="center"/>
    </xf>
    <xf numFmtId="10" fontId="12" fillId="0" borderId="64" xfId="1" applyNumberFormat="1" applyFont="1" applyFill="1" applyBorder="1" applyAlignment="1">
      <alignment horizontal="right" vertical="center"/>
    </xf>
    <xf numFmtId="4" fontId="11" fillId="4" borderId="4" xfId="2" applyNumberFormat="1" applyFont="1" applyFill="1" applyBorder="1" applyAlignment="1">
      <alignment horizontal="right" vertical="center"/>
    </xf>
    <xf numFmtId="49" fontId="5" fillId="0" borderId="14" xfId="2" quotePrefix="1" applyNumberFormat="1" applyFont="1" applyBorder="1" applyAlignment="1">
      <alignment horizontal="center" vertical="center" wrapText="1"/>
    </xf>
    <xf numFmtId="3" fontId="12" fillId="0" borderId="75" xfId="2" applyNumberFormat="1" applyFont="1" applyBorder="1" applyAlignment="1">
      <alignment horizontal="right" vertical="center"/>
    </xf>
    <xf numFmtId="4" fontId="12" fillId="0" borderId="76" xfId="2" applyNumberFormat="1" applyFont="1" applyBorder="1" applyAlignment="1">
      <alignment horizontal="right" vertical="center"/>
    </xf>
    <xf numFmtId="4" fontId="11" fillId="4" borderId="60" xfId="2" applyNumberFormat="1" applyFont="1" applyFill="1" applyBorder="1" applyAlignment="1">
      <alignment horizontal="right" vertical="center"/>
    </xf>
    <xf numFmtId="4" fontId="7" fillId="5" borderId="68" xfId="2" applyNumberFormat="1" applyFont="1" applyFill="1" applyBorder="1" applyAlignment="1">
      <alignment horizontal="right" vertical="center"/>
    </xf>
    <xf numFmtId="0" fontId="5" fillId="0" borderId="77" xfId="2" applyFont="1" applyBorder="1" applyAlignment="1">
      <alignment horizontal="left" vertical="center" wrapText="1"/>
    </xf>
    <xf numFmtId="0" fontId="5" fillId="0" borderId="77" xfId="2" applyFont="1" applyBorder="1" applyAlignment="1">
      <alignment horizontal="center" vertical="center" wrapText="1"/>
    </xf>
    <xf numFmtId="10" fontId="7" fillId="5" borderId="68" xfId="1" applyNumberFormat="1" applyFont="1" applyFill="1" applyBorder="1" applyAlignment="1">
      <alignment horizontal="right" vertical="center"/>
    </xf>
    <xf numFmtId="0" fontId="5" fillId="6" borderId="101" xfId="2" applyFont="1" applyFill="1" applyBorder="1" applyAlignment="1">
      <alignment horizontal="center" vertical="center" wrapText="1"/>
    </xf>
    <xf numFmtId="4" fontId="11" fillId="4" borderId="24" xfId="2" applyNumberFormat="1" applyFont="1" applyFill="1" applyBorder="1" applyAlignment="1">
      <alignment horizontal="right" vertical="center"/>
    </xf>
    <xf numFmtId="10" fontId="11" fillId="0" borderId="77" xfId="1" applyNumberFormat="1" applyFont="1" applyFill="1" applyBorder="1" applyAlignment="1">
      <alignment horizontal="right" vertical="center"/>
    </xf>
    <xf numFmtId="4" fontId="58" fillId="5" borderId="62" xfId="2" applyNumberFormat="1" applyFont="1" applyFill="1" applyBorder="1" applyAlignment="1">
      <alignment horizontal="right" vertical="center"/>
    </xf>
    <xf numFmtId="10" fontId="7" fillId="5" borderId="58" xfId="1" applyNumberFormat="1" applyFont="1" applyFill="1" applyBorder="1" applyAlignment="1">
      <alignment horizontal="right" vertical="center"/>
    </xf>
    <xf numFmtId="49" fontId="5" fillId="6" borderId="77" xfId="2" applyNumberFormat="1" applyFont="1" applyFill="1" applyBorder="1" applyAlignment="1">
      <alignment horizontal="center" vertical="center" wrapText="1"/>
    </xf>
    <xf numFmtId="0" fontId="5" fillId="0" borderId="77" xfId="2" quotePrefix="1" applyFont="1" applyBorder="1" applyAlignment="1">
      <alignment horizontal="left" vertical="center" wrapText="1"/>
    </xf>
    <xf numFmtId="0" fontId="5" fillId="0" borderId="59" xfId="2" applyFont="1" applyBorder="1" applyAlignment="1">
      <alignment vertical="center" wrapText="1"/>
    </xf>
    <xf numFmtId="4" fontId="7" fillId="5" borderId="4" xfId="2" applyNumberFormat="1" applyFont="1" applyFill="1" applyBorder="1" applyAlignment="1">
      <alignment horizontal="right" vertical="center"/>
    </xf>
    <xf numFmtId="3" fontId="12" fillId="0" borderId="93" xfId="3" applyNumberFormat="1" applyFont="1" applyFill="1" applyBorder="1" applyAlignment="1">
      <alignment horizontal="right" vertical="center"/>
    </xf>
    <xf numFmtId="0" fontId="5" fillId="6" borderId="7" xfId="2" applyFont="1" applyFill="1" applyBorder="1" applyAlignment="1">
      <alignment horizontal="center" vertical="center" wrapText="1"/>
    </xf>
    <xf numFmtId="3" fontId="12" fillId="0" borderId="1" xfId="3" applyNumberFormat="1" applyFont="1" applyFill="1" applyBorder="1" applyAlignment="1">
      <alignment horizontal="right" vertical="center"/>
    </xf>
    <xf numFmtId="3" fontId="5" fillId="6" borderId="7" xfId="2" applyNumberFormat="1" applyFont="1" applyFill="1" applyBorder="1" applyAlignment="1">
      <alignment horizontal="right" vertical="center"/>
    </xf>
    <xf numFmtId="4" fontId="5" fillId="6" borderId="1" xfId="2" applyNumberFormat="1" applyFont="1" applyFill="1" applyBorder="1" applyAlignment="1">
      <alignment horizontal="right" vertical="center"/>
    </xf>
    <xf numFmtId="0" fontId="8" fillId="3" borderId="2" xfId="2" applyFont="1" applyFill="1" applyBorder="1" applyAlignment="1">
      <alignment horizontal="center" vertical="center" wrapText="1"/>
    </xf>
    <xf numFmtId="0" fontId="59" fillId="3" borderId="11" xfId="2" applyFont="1" applyFill="1" applyBorder="1" applyAlignment="1">
      <alignment horizontal="center" vertical="center" wrapText="1"/>
    </xf>
    <xf numFmtId="0" fontId="8" fillId="3" borderId="13" xfId="2" applyFont="1" applyFill="1" applyBorder="1" applyAlignment="1">
      <alignment vertical="center" wrapText="1"/>
    </xf>
    <xf numFmtId="0" fontId="8" fillId="3" borderId="2" xfId="2" applyFont="1" applyFill="1" applyBorder="1" applyAlignment="1">
      <alignment vertical="center" wrapText="1"/>
    </xf>
    <xf numFmtId="3" fontId="11" fillId="3" borderId="2" xfId="2" applyNumberFormat="1" applyFont="1" applyFill="1" applyBorder="1" applyAlignment="1">
      <alignment horizontal="right" vertical="center"/>
    </xf>
    <xf numFmtId="4" fontId="11" fillId="3" borderId="12" xfId="2" applyNumberFormat="1" applyFont="1" applyFill="1" applyBorder="1" applyAlignment="1">
      <alignment horizontal="right" vertical="center"/>
    </xf>
    <xf numFmtId="0" fontId="8" fillId="6" borderId="3" xfId="2" applyFont="1" applyFill="1" applyBorder="1" applyAlignment="1">
      <alignment vertical="center" wrapText="1"/>
    </xf>
    <xf numFmtId="0" fontId="59" fillId="4" borderId="2" xfId="2" applyFont="1" applyFill="1" applyBorder="1" applyAlignment="1">
      <alignment horizontal="center" vertical="center" wrapText="1"/>
    </xf>
    <xf numFmtId="0" fontId="59" fillId="4" borderId="13" xfId="2" applyFont="1" applyFill="1" applyBorder="1" applyAlignment="1">
      <alignment vertical="center" wrapText="1"/>
    </xf>
    <xf numFmtId="0" fontId="59" fillId="4" borderId="2" xfId="2" applyFont="1" applyFill="1" applyBorder="1" applyAlignment="1">
      <alignment vertical="center" wrapText="1"/>
    </xf>
    <xf numFmtId="3" fontId="11" fillId="4" borderId="3" xfId="2" applyNumberFormat="1" applyFont="1" applyFill="1" applyBorder="1" applyAlignment="1">
      <alignment horizontal="right" vertical="center"/>
    </xf>
    <xf numFmtId="4" fontId="11" fillId="4" borderId="3" xfId="2" applyNumberFormat="1" applyFont="1" applyFill="1" applyBorder="1" applyAlignment="1">
      <alignment horizontal="right" vertical="center"/>
    </xf>
    <xf numFmtId="10" fontId="11" fillId="4" borderId="2" xfId="1" applyNumberFormat="1" applyFont="1" applyFill="1" applyBorder="1" applyAlignment="1">
      <alignment horizontal="right" vertical="center"/>
    </xf>
    <xf numFmtId="0" fontId="8" fillId="6" borderId="14" xfId="2" applyFont="1" applyFill="1" applyBorder="1" applyAlignment="1">
      <alignment vertical="center" wrapText="1"/>
    </xf>
    <xf numFmtId="3" fontId="7" fillId="5" borderId="5" xfId="2" applyNumberFormat="1" applyFont="1" applyFill="1" applyBorder="1" applyAlignment="1">
      <alignment horizontal="right" vertical="center"/>
    </xf>
    <xf numFmtId="4" fontId="7" fillId="5" borderId="23" xfId="2" applyNumberFormat="1" applyFont="1" applyFill="1" applyBorder="1" applyAlignment="1">
      <alignment horizontal="right" vertical="center"/>
    </xf>
    <xf numFmtId="10" fontId="7" fillId="5" borderId="16" xfId="1" applyNumberFormat="1" applyFont="1" applyFill="1" applyBorder="1" applyAlignment="1">
      <alignment horizontal="right" vertical="center"/>
    </xf>
    <xf numFmtId="0" fontId="61" fillId="6" borderId="14" xfId="2" applyFont="1" applyFill="1" applyBorder="1" applyAlignment="1">
      <alignment vertical="center" wrapText="1"/>
    </xf>
    <xf numFmtId="49" fontId="5" fillId="6" borderId="19" xfId="2" applyNumberFormat="1" applyFont="1" applyFill="1" applyBorder="1" applyAlignment="1">
      <alignment horizontal="center" vertical="center" wrapText="1"/>
    </xf>
    <xf numFmtId="3" fontId="12" fillId="6" borderId="19" xfId="2" applyNumberFormat="1" applyFont="1" applyFill="1" applyBorder="1" applyAlignment="1">
      <alignment horizontal="right" vertical="center"/>
    </xf>
    <xf numFmtId="3" fontId="5" fillId="0" borderId="19" xfId="2" applyNumberFormat="1" applyFont="1" applyBorder="1" applyAlignment="1">
      <alignment horizontal="right" vertical="center"/>
    </xf>
    <xf numFmtId="4" fontId="5" fillId="0" borderId="20" xfId="2" applyNumberFormat="1" applyFont="1" applyBorder="1" applyAlignment="1">
      <alignment horizontal="right" vertical="center"/>
    </xf>
    <xf numFmtId="10" fontId="11" fillId="0" borderId="19" xfId="1" applyNumberFormat="1" applyFont="1" applyFill="1" applyBorder="1" applyAlignment="1">
      <alignment horizontal="right" vertical="center"/>
    </xf>
    <xf numFmtId="0" fontId="8" fillId="6" borderId="14" xfId="2" applyFont="1" applyFill="1" applyBorder="1" applyAlignment="1">
      <alignment horizontal="center" vertical="center" wrapText="1"/>
    </xf>
    <xf numFmtId="49" fontId="58" fillId="5" borderId="9" xfId="2" quotePrefix="1" applyNumberFormat="1" applyFont="1" applyFill="1" applyBorder="1" applyAlignment="1">
      <alignment horizontal="center" vertical="center" wrapText="1"/>
    </xf>
    <xf numFmtId="3" fontId="7" fillId="5" borderId="9" xfId="2" applyNumberFormat="1" applyFont="1" applyFill="1" applyBorder="1" applyAlignment="1">
      <alignment horizontal="right" vertical="center"/>
    </xf>
    <xf numFmtId="4" fontId="58" fillId="5" borderId="26" xfId="2" applyNumberFormat="1" applyFont="1" applyFill="1" applyBorder="1" applyAlignment="1">
      <alignment horizontal="right" vertical="center"/>
    </xf>
    <xf numFmtId="10" fontId="7" fillId="5" borderId="9" xfId="1" applyNumberFormat="1" applyFont="1" applyFill="1" applyBorder="1" applyAlignment="1">
      <alignment horizontal="right" vertical="center"/>
    </xf>
    <xf numFmtId="3" fontId="11" fillId="4" borderId="2" xfId="2" applyNumberFormat="1" applyFont="1" applyFill="1" applyBorder="1" applyAlignment="1">
      <alignment horizontal="right" vertical="center"/>
    </xf>
    <xf numFmtId="4" fontId="11" fillId="4" borderId="12" xfId="2" applyNumberFormat="1" applyFont="1" applyFill="1" applyBorder="1" applyAlignment="1">
      <alignment horizontal="right" vertical="center"/>
    </xf>
    <xf numFmtId="0" fontId="58" fillId="5" borderId="5" xfId="2" quotePrefix="1" applyFont="1" applyFill="1" applyBorder="1" applyAlignment="1">
      <alignment horizontal="left" vertical="center" wrapText="1"/>
    </xf>
    <xf numFmtId="3" fontId="7" fillId="5" borderId="3" xfId="2" applyNumberFormat="1" applyFont="1" applyFill="1" applyBorder="1" applyAlignment="1">
      <alignment horizontal="right" vertical="center"/>
    </xf>
    <xf numFmtId="0" fontId="58" fillId="6" borderId="16" xfId="2" applyFont="1" applyFill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5" fillId="6" borderId="19" xfId="2" applyFont="1" applyFill="1" applyBorder="1" applyAlignment="1">
      <alignment horizontal="center" vertical="center" wrapText="1"/>
    </xf>
    <xf numFmtId="3" fontId="12" fillId="0" borderId="19" xfId="3" applyNumberFormat="1" applyFont="1" applyFill="1" applyBorder="1" applyAlignment="1">
      <alignment horizontal="right" vertical="center"/>
    </xf>
    <xf numFmtId="0" fontId="58" fillId="5" borderId="9" xfId="2" quotePrefix="1" applyFont="1" applyFill="1" applyBorder="1" applyAlignment="1">
      <alignment horizontal="left" vertical="center" wrapText="1"/>
    </xf>
    <xf numFmtId="0" fontId="5" fillId="0" borderId="59" xfId="2" applyFont="1" applyBorder="1" applyAlignment="1">
      <alignment horizontal="left" vertical="center" wrapText="1"/>
    </xf>
    <xf numFmtId="0" fontId="5" fillId="0" borderId="1" xfId="2" applyFont="1" applyBorder="1" applyAlignment="1">
      <alignment vertical="center" wrapText="1"/>
    </xf>
    <xf numFmtId="3" fontId="12" fillId="0" borderId="58" xfId="3" applyNumberFormat="1" applyFont="1" applyFill="1" applyBorder="1" applyAlignment="1">
      <alignment horizontal="right" vertical="center"/>
    </xf>
    <xf numFmtId="0" fontId="59" fillId="4" borderId="7" xfId="2" applyFont="1" applyFill="1" applyBorder="1" applyAlignment="1">
      <alignment horizontal="center" vertical="center" wrapText="1"/>
    </xf>
    <xf numFmtId="0" fontId="58" fillId="5" borderId="75" xfId="2" applyFont="1" applyFill="1" applyBorder="1" applyAlignment="1">
      <alignment horizontal="left" vertical="center" wrapText="1"/>
    </xf>
    <xf numFmtId="0" fontId="59" fillId="3" borderId="2" xfId="2" applyFont="1" applyFill="1" applyBorder="1" applyAlignment="1">
      <alignment horizontal="center" vertical="center" wrapText="1"/>
    </xf>
    <xf numFmtId="0" fontId="62" fillId="3" borderId="12" xfId="2" applyFont="1" applyFill="1" applyBorder="1" applyAlignment="1">
      <alignment vertical="center" wrapText="1"/>
    </xf>
    <xf numFmtId="0" fontId="58" fillId="6" borderId="75" xfId="2" applyFont="1" applyFill="1" applyBorder="1" applyAlignment="1">
      <alignment vertical="center" wrapText="1"/>
    </xf>
    <xf numFmtId="0" fontId="58" fillId="6" borderId="14" xfId="2" applyFont="1" applyFill="1" applyBorder="1" applyAlignment="1">
      <alignment vertical="center" wrapText="1"/>
    </xf>
    <xf numFmtId="10" fontId="11" fillId="3" borderId="2" xfId="1" applyNumberFormat="1" applyFont="1" applyFill="1" applyBorder="1" applyAlignment="1">
      <alignment horizontal="right" vertical="center"/>
    </xf>
    <xf numFmtId="3" fontId="11" fillId="3" borderId="95" xfId="2" applyNumberFormat="1" applyFont="1" applyFill="1" applyBorder="1" applyAlignment="1">
      <alignment horizontal="right" vertical="center"/>
    </xf>
    <xf numFmtId="0" fontId="59" fillId="4" borderId="61" xfId="4" applyFont="1" applyFill="1" applyBorder="1" applyAlignment="1">
      <alignment horizontal="center" vertical="center" wrapText="1"/>
    </xf>
    <xf numFmtId="0" fontId="59" fillId="4" borderId="60" xfId="4" applyFont="1" applyFill="1" applyBorder="1" applyAlignment="1">
      <alignment horizontal="left" vertical="center" wrapText="1"/>
    </xf>
    <xf numFmtId="0" fontId="59" fillId="4" borderId="43" xfId="4" applyFont="1" applyFill="1" applyBorder="1" applyAlignment="1">
      <alignment horizontal="left" vertical="center" wrapText="1"/>
    </xf>
    <xf numFmtId="0" fontId="5" fillId="0" borderId="77" xfId="4" applyFont="1" applyBorder="1" applyAlignment="1">
      <alignment vertical="center" wrapText="1"/>
    </xf>
    <xf numFmtId="0" fontId="5" fillId="6" borderId="27" xfId="4" applyFont="1" applyFill="1" applyBorder="1" applyAlignment="1">
      <alignment horizontal="left" vertical="center" wrapText="1"/>
    </xf>
    <xf numFmtId="0" fontId="58" fillId="5" borderId="58" xfId="4" applyFont="1" applyFill="1" applyBorder="1" applyAlignment="1">
      <alignment horizontal="left" vertical="center" wrapText="1"/>
    </xf>
    <xf numFmtId="3" fontId="12" fillId="6" borderId="77" xfId="2" applyNumberFormat="1" applyFont="1" applyFill="1" applyBorder="1" applyAlignment="1">
      <alignment horizontal="right" vertical="center"/>
    </xf>
    <xf numFmtId="3" fontId="12" fillId="0" borderId="77" xfId="2" applyNumberFormat="1" applyFont="1" applyBorder="1" applyAlignment="1">
      <alignment horizontal="right" vertical="center"/>
    </xf>
    <xf numFmtId="0" fontId="58" fillId="6" borderId="75" xfId="4" applyFont="1" applyFill="1" applyBorder="1" applyAlignment="1">
      <alignment vertical="center" wrapText="1"/>
    </xf>
    <xf numFmtId="49" fontId="58" fillId="5" borderId="7" xfId="4" applyNumberFormat="1" applyFont="1" applyFill="1" applyBorder="1" applyAlignment="1">
      <alignment horizontal="center" vertical="center" wrapText="1"/>
    </xf>
    <xf numFmtId="49" fontId="58" fillId="5" borderId="68" xfId="4" applyNumberFormat="1" applyFont="1" applyFill="1" applyBorder="1" applyAlignment="1">
      <alignment horizontal="center" vertical="center" wrapText="1"/>
    </xf>
    <xf numFmtId="0" fontId="58" fillId="0" borderId="64" xfId="4" applyFont="1" applyBorder="1" applyAlignment="1">
      <alignment vertical="center" wrapText="1"/>
    </xf>
    <xf numFmtId="49" fontId="5" fillId="0" borderId="77" xfId="4" applyNumberFormat="1" applyFont="1" applyBorder="1" applyAlignment="1">
      <alignment horizontal="center" vertical="center" wrapText="1"/>
    </xf>
    <xf numFmtId="0" fontId="58" fillId="0" borderId="14" xfId="4" applyFont="1" applyBorder="1" applyAlignment="1">
      <alignment vertical="center" wrapText="1"/>
    </xf>
    <xf numFmtId="3" fontId="12" fillId="0" borderId="64" xfId="3" applyNumberFormat="1" applyFont="1" applyFill="1" applyBorder="1" applyAlignment="1">
      <alignment horizontal="right" vertical="center"/>
    </xf>
    <xf numFmtId="0" fontId="59" fillId="6" borderId="79" xfId="4" applyFont="1" applyFill="1" applyBorder="1" applyAlignment="1">
      <alignment horizontal="center" vertical="center" wrapText="1"/>
    </xf>
    <xf numFmtId="0" fontId="5" fillId="6" borderId="78" xfId="4" applyFont="1" applyFill="1" applyBorder="1" applyAlignment="1">
      <alignment horizontal="left" vertical="center" wrapText="1"/>
    </xf>
    <xf numFmtId="0" fontId="58" fillId="5" borderId="68" xfId="4" applyFont="1" applyFill="1" applyBorder="1" applyAlignment="1">
      <alignment horizontal="left" vertical="center" wrapText="1"/>
    </xf>
    <xf numFmtId="0" fontId="58" fillId="0" borderId="0" xfId="4" applyFont="1" applyAlignment="1">
      <alignment horizontal="left" vertical="center" wrapText="1"/>
    </xf>
    <xf numFmtId="49" fontId="5" fillId="0" borderId="75" xfId="4" applyNumberFormat="1" applyFont="1" applyBorder="1" applyAlignment="1">
      <alignment horizontal="center" vertical="center" wrapText="1"/>
    </xf>
    <xf numFmtId="0" fontId="61" fillId="6" borderId="27" xfId="2" applyFont="1" applyFill="1" applyBorder="1" applyAlignment="1">
      <alignment vertical="center" wrapText="1"/>
    </xf>
    <xf numFmtId="0" fontId="5" fillId="0" borderId="76" xfId="2" quotePrefix="1" applyFont="1" applyBorder="1" applyAlignment="1">
      <alignment horizontal="left" vertical="center" wrapText="1"/>
    </xf>
    <xf numFmtId="49" fontId="58" fillId="5" borderId="14" xfId="4" applyNumberFormat="1" applyFont="1" applyFill="1" applyBorder="1" applyAlignment="1">
      <alignment horizontal="center" vertical="center" wrapText="1"/>
    </xf>
    <xf numFmtId="0" fontId="5" fillId="0" borderId="14" xfId="4" quotePrefix="1" applyFont="1" applyBorder="1" applyAlignment="1">
      <alignment horizontal="left" vertical="center" wrapText="1"/>
    </xf>
    <xf numFmtId="49" fontId="5" fillId="0" borderId="106" xfId="4" applyNumberFormat="1" applyFont="1" applyBorder="1" applyAlignment="1">
      <alignment horizontal="center" vertical="center" wrapText="1"/>
    </xf>
    <xf numFmtId="0" fontId="59" fillId="6" borderId="99" xfId="4" applyFont="1" applyFill="1" applyBorder="1" applyAlignment="1">
      <alignment horizontal="center" vertical="center" wrapText="1"/>
    </xf>
    <xf numFmtId="0" fontId="5" fillId="0" borderId="107" xfId="4" applyFont="1" applyBorder="1" applyAlignment="1">
      <alignment vertical="center" wrapText="1"/>
    </xf>
    <xf numFmtId="4" fontId="11" fillId="4" borderId="95" xfId="2" applyNumberFormat="1" applyFont="1" applyFill="1" applyBorder="1" applyAlignment="1">
      <alignment horizontal="right" vertical="center"/>
    </xf>
    <xf numFmtId="4" fontId="7" fillId="5" borderId="73" xfId="2" applyNumberFormat="1" applyFont="1" applyFill="1" applyBorder="1" applyAlignment="1">
      <alignment horizontal="right" vertical="center"/>
    </xf>
    <xf numFmtId="3" fontId="58" fillId="5" borderId="77" xfId="2" applyNumberFormat="1" applyFont="1" applyFill="1" applyBorder="1" applyAlignment="1">
      <alignment horizontal="right" vertical="center"/>
    </xf>
    <xf numFmtId="4" fontId="58" fillId="5" borderId="66" xfId="2" applyNumberFormat="1" applyFont="1" applyFill="1" applyBorder="1" applyAlignment="1">
      <alignment horizontal="right" vertical="center"/>
    </xf>
    <xf numFmtId="10" fontId="11" fillId="5" borderId="64" xfId="1" applyNumberFormat="1" applyFont="1" applyFill="1" applyBorder="1" applyAlignment="1">
      <alignment horizontal="right" vertical="center"/>
    </xf>
    <xf numFmtId="10" fontId="7" fillId="5" borderId="64" xfId="1" applyNumberFormat="1" applyFont="1" applyFill="1" applyBorder="1" applyAlignment="1">
      <alignment horizontal="right" vertical="center"/>
    </xf>
    <xf numFmtId="49" fontId="58" fillId="5" borderId="77" xfId="4" applyNumberFormat="1" applyFont="1" applyFill="1" applyBorder="1" applyAlignment="1">
      <alignment horizontal="center" vertical="center" wrapText="1"/>
    </xf>
    <xf numFmtId="3" fontId="7" fillId="5" borderId="77" xfId="2" applyNumberFormat="1" applyFont="1" applyFill="1" applyBorder="1" applyAlignment="1">
      <alignment horizontal="right" vertical="center"/>
    </xf>
    <xf numFmtId="4" fontId="7" fillId="5" borderId="77" xfId="2" applyNumberFormat="1" applyFont="1" applyFill="1" applyBorder="1" applyAlignment="1">
      <alignment horizontal="right" vertical="center"/>
    </xf>
    <xf numFmtId="0" fontId="5" fillId="0" borderId="58" xfId="4" applyFont="1" applyBorder="1" applyAlignment="1">
      <alignment horizontal="left" vertical="center" wrapText="1"/>
    </xf>
    <xf numFmtId="0" fontId="5" fillId="0" borderId="10" xfId="4" applyFont="1" applyBorder="1" applyAlignment="1">
      <alignment horizontal="left" vertical="center" wrapText="1"/>
    </xf>
    <xf numFmtId="49" fontId="5" fillId="0" borderId="7" xfId="4" applyNumberFormat="1" applyFont="1" applyBorder="1" applyAlignment="1">
      <alignment horizontal="center" vertical="center" wrapText="1"/>
    </xf>
    <xf numFmtId="4" fontId="5" fillId="0" borderId="8" xfId="2" applyNumberFormat="1" applyFont="1" applyBorder="1" applyAlignment="1">
      <alignment horizontal="right" vertical="center"/>
    </xf>
    <xf numFmtId="10" fontId="12" fillId="0" borderId="7" xfId="1" applyNumberFormat="1" applyFont="1" applyFill="1" applyBorder="1" applyAlignment="1">
      <alignment horizontal="right" vertical="center"/>
    </xf>
    <xf numFmtId="49" fontId="5" fillId="0" borderId="101" xfId="4" applyNumberFormat="1" applyFont="1" applyBorder="1" applyAlignment="1">
      <alignment horizontal="center" vertical="center" wrapText="1"/>
    </xf>
    <xf numFmtId="0" fontId="63" fillId="0" borderId="14" xfId="4" applyFont="1" applyBorder="1" applyAlignment="1">
      <alignment vertical="center" wrapText="1"/>
    </xf>
    <xf numFmtId="0" fontId="5" fillId="6" borderId="77" xfId="4" quotePrefix="1" applyFont="1" applyFill="1" applyBorder="1" applyAlignment="1">
      <alignment horizontal="left" vertical="center" wrapText="1"/>
    </xf>
    <xf numFmtId="49" fontId="5" fillId="6" borderId="14" xfId="4" applyNumberFormat="1" applyFont="1" applyFill="1" applyBorder="1" applyAlignment="1">
      <alignment horizontal="center" vertical="center" wrapText="1"/>
    </xf>
    <xf numFmtId="4" fontId="5" fillId="0" borderId="77" xfId="2" applyNumberFormat="1" applyFont="1" applyBorder="1" applyAlignment="1">
      <alignment horizontal="right" vertical="center"/>
    </xf>
    <xf numFmtId="0" fontId="58" fillId="0" borderId="76" xfId="4" applyFont="1" applyBorder="1" applyAlignment="1">
      <alignment horizontal="center" vertical="center" wrapText="1"/>
    </xf>
    <xf numFmtId="0" fontId="5" fillId="6" borderId="77" xfId="4" applyFont="1" applyFill="1" applyBorder="1" applyAlignment="1">
      <alignment horizontal="left" vertical="center" wrapText="1"/>
    </xf>
    <xf numFmtId="3" fontId="5" fillId="0" borderId="64" xfId="2" applyNumberFormat="1" applyFont="1" applyBorder="1" applyAlignment="1">
      <alignment horizontal="right" vertical="center"/>
    </xf>
    <xf numFmtId="4" fontId="5" fillId="0" borderId="0" xfId="2" applyNumberFormat="1" applyFont="1" applyAlignment="1">
      <alignment vertical="center"/>
    </xf>
    <xf numFmtId="0" fontId="5" fillId="0" borderId="77" xfId="4" applyFont="1" applyBorder="1" applyAlignment="1">
      <alignment horizontal="left" vertical="center" wrapText="1"/>
    </xf>
    <xf numFmtId="0" fontId="5" fillId="6" borderId="79" xfId="2" applyFont="1" applyFill="1" applyBorder="1" applyAlignment="1">
      <alignment vertical="center" wrapText="1"/>
    </xf>
    <xf numFmtId="49" fontId="5" fillId="0" borderId="106" xfId="2" applyNumberFormat="1" applyFont="1" applyBorder="1" applyAlignment="1">
      <alignment horizontal="center" vertical="center" wrapText="1"/>
    </xf>
    <xf numFmtId="0" fontId="5" fillId="0" borderId="101" xfId="2" applyFont="1" applyBorder="1" applyAlignment="1">
      <alignment horizontal="left" vertical="center" wrapText="1"/>
    </xf>
    <xf numFmtId="4" fontId="11" fillId="3" borderId="95" xfId="2" applyNumberFormat="1" applyFont="1" applyFill="1" applyBorder="1" applyAlignment="1">
      <alignment horizontal="right" vertical="center"/>
    </xf>
    <xf numFmtId="0" fontId="8" fillId="3" borderId="43" xfId="2" applyFont="1" applyFill="1" applyBorder="1" applyAlignment="1">
      <alignment horizontal="center"/>
    </xf>
    <xf numFmtId="3" fontId="11" fillId="3" borderId="43" xfId="3" applyNumberFormat="1" applyFont="1" applyFill="1" applyBorder="1" applyAlignment="1">
      <alignment horizontal="right" vertical="center"/>
    </xf>
    <xf numFmtId="4" fontId="11" fillId="3" borderId="43" xfId="3" applyNumberFormat="1" applyFont="1" applyFill="1" applyBorder="1" applyAlignment="1">
      <alignment horizontal="right" vertical="center"/>
    </xf>
    <xf numFmtId="10" fontId="11" fillId="3" borderId="43" xfId="1" applyNumberFormat="1" applyFont="1" applyFill="1" applyBorder="1" applyAlignment="1">
      <alignment horizontal="right" vertical="center"/>
    </xf>
    <xf numFmtId="0" fontId="8" fillId="4" borderId="60" xfId="4" applyFont="1" applyFill="1" applyBorder="1" applyAlignment="1">
      <alignment horizontal="center" vertical="center" wrapText="1"/>
    </xf>
    <xf numFmtId="0" fontId="59" fillId="4" borderId="60" xfId="4" applyFont="1" applyFill="1" applyBorder="1" applyAlignment="1">
      <alignment vertical="center" wrapText="1"/>
    </xf>
    <xf numFmtId="0" fontId="8" fillId="4" borderId="43" xfId="4" applyFont="1" applyFill="1" applyBorder="1" applyAlignment="1">
      <alignment vertical="center" wrapText="1"/>
    </xf>
    <xf numFmtId="3" fontId="11" fillId="4" borderId="43" xfId="3" applyNumberFormat="1" applyFont="1" applyFill="1" applyBorder="1" applyAlignment="1">
      <alignment horizontal="right" vertical="center"/>
    </xf>
    <xf numFmtId="4" fontId="11" fillId="4" borderId="43" xfId="3" applyNumberFormat="1" applyFont="1" applyFill="1" applyBorder="1" applyAlignment="1">
      <alignment horizontal="right" vertical="center"/>
    </xf>
    <xf numFmtId="3" fontId="7" fillId="5" borderId="68" xfId="3" applyNumberFormat="1" applyFont="1" applyFill="1" applyBorder="1" applyAlignment="1">
      <alignment horizontal="right" vertical="center"/>
    </xf>
    <xf numFmtId="4" fontId="7" fillId="5" borderId="68" xfId="3" applyNumberFormat="1" applyFont="1" applyFill="1" applyBorder="1" applyAlignment="1">
      <alignment horizontal="right" vertical="center"/>
    </xf>
    <xf numFmtId="10" fontId="11" fillId="5" borderId="75" xfId="1" applyNumberFormat="1" applyFont="1" applyFill="1" applyBorder="1" applyAlignment="1">
      <alignment horizontal="right" vertical="center"/>
    </xf>
    <xf numFmtId="0" fontId="58" fillId="6" borderId="14" xfId="4" applyFont="1" applyFill="1" applyBorder="1" applyAlignment="1">
      <alignment horizontal="left" vertical="center" wrapText="1"/>
    </xf>
    <xf numFmtId="0" fontId="5" fillId="6" borderId="24" xfId="4" quotePrefix="1" applyFont="1" applyFill="1" applyBorder="1" applyAlignment="1">
      <alignment horizontal="left" vertical="center" wrapText="1"/>
    </xf>
    <xf numFmtId="3" fontId="5" fillId="6" borderId="77" xfId="2" applyNumberFormat="1" applyFont="1" applyFill="1" applyBorder="1" applyAlignment="1">
      <alignment horizontal="right" vertical="center"/>
    </xf>
    <xf numFmtId="4" fontId="5" fillId="6" borderId="78" xfId="2" applyNumberFormat="1" applyFont="1" applyFill="1" applyBorder="1" applyAlignment="1">
      <alignment horizontal="right" vertical="center"/>
    </xf>
    <xf numFmtId="10" fontId="11" fillId="5" borderId="58" xfId="1" applyNumberFormat="1" applyFont="1" applyFill="1" applyBorder="1" applyAlignment="1">
      <alignment horizontal="right" vertical="center"/>
    </xf>
    <xf numFmtId="0" fontId="8" fillId="3" borderId="2" xfId="4" applyFont="1" applyFill="1" applyBorder="1" applyAlignment="1">
      <alignment horizontal="center" vertical="center" wrapText="1"/>
    </xf>
    <xf numFmtId="0" fontId="59" fillId="3" borderId="2" xfId="4" applyFont="1" applyFill="1" applyBorder="1" applyAlignment="1">
      <alignment horizontal="left" vertical="center" wrapText="1"/>
    </xf>
    <xf numFmtId="0" fontId="8" fillId="3" borderId="2" xfId="4" applyFont="1" applyFill="1" applyBorder="1" applyAlignment="1">
      <alignment horizontal="left" vertical="center" wrapText="1"/>
    </xf>
    <xf numFmtId="0" fontId="58" fillId="5" borderId="5" xfId="4" applyFont="1" applyFill="1" applyBorder="1" applyAlignment="1">
      <alignment horizontal="left" vertical="center" wrapText="1"/>
    </xf>
    <xf numFmtId="0" fontId="5" fillId="0" borderId="102" xfId="2" applyFont="1" applyBorder="1" applyAlignment="1">
      <alignment vertical="center" wrapText="1"/>
    </xf>
    <xf numFmtId="0" fontId="5" fillId="0" borderId="93" xfId="2" applyFont="1" applyBorder="1" applyAlignment="1">
      <alignment horizontal="left" vertical="center" wrapText="1"/>
    </xf>
    <xf numFmtId="0" fontId="31" fillId="0" borderId="0" xfId="4" applyFont="1" applyAlignment="1">
      <alignment horizontal="center"/>
    </xf>
    <xf numFmtId="0" fontId="31" fillId="0" borderId="0" xfId="4" applyFont="1" applyAlignment="1">
      <alignment wrapText="1"/>
    </xf>
    <xf numFmtId="0" fontId="9" fillId="0" borderId="0" xfId="4" applyFont="1" applyAlignment="1">
      <alignment horizontal="center" vertical="center" wrapText="1"/>
    </xf>
    <xf numFmtId="0" fontId="64" fillId="0" borderId="0" xfId="4" applyFont="1" applyAlignment="1">
      <alignment horizontal="right" vertical="center" wrapText="1"/>
    </xf>
    <xf numFmtId="0" fontId="9" fillId="11" borderId="115" xfId="4" applyFont="1" applyFill="1" applyBorder="1" applyAlignment="1">
      <alignment horizontal="center" vertical="center" wrapText="1"/>
    </xf>
    <xf numFmtId="0" fontId="9" fillId="11" borderId="95" xfId="4" applyFont="1" applyFill="1" applyBorder="1" applyAlignment="1">
      <alignment horizontal="center" vertical="center" wrapText="1"/>
    </xf>
    <xf numFmtId="0" fontId="9" fillId="11" borderId="67" xfId="4" applyFont="1" applyFill="1" applyBorder="1" applyAlignment="1">
      <alignment horizontal="center" vertical="center" wrapText="1"/>
    </xf>
    <xf numFmtId="0" fontId="9" fillId="11" borderId="98" xfId="4" applyFont="1" applyFill="1" applyBorder="1" applyAlignment="1">
      <alignment horizontal="center" vertical="center"/>
    </xf>
    <xf numFmtId="49" fontId="9" fillId="4" borderId="96" xfId="4" applyNumberFormat="1" applyFont="1" applyFill="1" applyBorder="1" applyAlignment="1">
      <alignment horizontal="center" vertical="center"/>
    </xf>
    <xf numFmtId="3" fontId="9" fillId="4" borderId="95" xfId="4" applyNumberFormat="1" applyFont="1" applyFill="1" applyBorder="1" applyAlignment="1">
      <alignment horizontal="right" vertical="center" wrapText="1"/>
    </xf>
    <xf numFmtId="3" fontId="9" fillId="4" borderId="98" xfId="4" applyNumberFormat="1" applyFont="1" applyFill="1" applyBorder="1" applyAlignment="1">
      <alignment horizontal="right" vertical="center" wrapText="1"/>
    </xf>
    <xf numFmtId="4" fontId="9" fillId="4" borderId="95" xfId="4" applyNumberFormat="1" applyFont="1" applyFill="1" applyBorder="1" applyAlignment="1">
      <alignment horizontal="right" vertical="center" wrapText="1"/>
    </xf>
    <xf numFmtId="0" fontId="15" fillId="6" borderId="0" xfId="4" applyFont="1" applyFill="1"/>
    <xf numFmtId="49" fontId="9" fillId="3" borderId="107" xfId="4" applyNumberFormat="1" applyFont="1" applyFill="1" applyBorder="1" applyAlignment="1">
      <alignment horizontal="center" vertical="center"/>
    </xf>
    <xf numFmtId="3" fontId="9" fillId="3" borderId="107" xfId="4" applyNumberFormat="1" applyFont="1" applyFill="1" applyBorder="1" applyAlignment="1">
      <alignment horizontal="right" vertical="center"/>
    </xf>
    <xf numFmtId="4" fontId="9" fillId="3" borderId="93" xfId="4" applyNumberFormat="1" applyFont="1" applyFill="1" applyBorder="1" applyAlignment="1">
      <alignment horizontal="right" vertical="center"/>
    </xf>
    <xf numFmtId="4" fontId="47" fillId="6" borderId="109" xfId="4" applyNumberFormat="1" applyFont="1" applyFill="1" applyBorder="1" applyAlignment="1">
      <alignment vertical="center"/>
    </xf>
    <xf numFmtId="49" fontId="47" fillId="6" borderId="101" xfId="4" applyNumberFormat="1" applyFont="1" applyFill="1" applyBorder="1" applyAlignment="1">
      <alignment horizontal="center" vertical="center"/>
    </xf>
    <xf numFmtId="49" fontId="47" fillId="4" borderId="95" xfId="4" applyNumberFormat="1" applyFont="1" applyFill="1" applyBorder="1" applyAlignment="1">
      <alignment horizontal="center" vertical="center"/>
    </xf>
    <xf numFmtId="49" fontId="9" fillId="4" borderId="95" xfId="4" applyNumberFormat="1" applyFont="1" applyFill="1" applyBorder="1" applyAlignment="1">
      <alignment horizontal="left" vertical="center" wrapText="1"/>
    </xf>
    <xf numFmtId="49" fontId="47" fillId="4" borderId="98" xfId="4" applyNumberFormat="1" applyFont="1" applyFill="1" applyBorder="1" applyAlignment="1">
      <alignment horizontal="center" vertical="center"/>
    </xf>
    <xf numFmtId="49" fontId="9" fillId="0" borderId="24" xfId="4" applyNumberFormat="1" applyFont="1" applyBorder="1" applyAlignment="1">
      <alignment vertical="center"/>
    </xf>
    <xf numFmtId="49" fontId="9" fillId="3" borderId="107" xfId="4" applyNumberFormat="1" applyFont="1" applyFill="1" applyBorder="1" applyAlignment="1">
      <alignment horizontal="left" vertical="center" wrapText="1"/>
    </xf>
    <xf numFmtId="4" fontId="9" fillId="3" borderId="112" xfId="4" applyNumberFormat="1" applyFont="1" applyFill="1" applyBorder="1" applyAlignment="1">
      <alignment horizontal="right" vertical="center"/>
    </xf>
    <xf numFmtId="4" fontId="47" fillId="0" borderId="107" xfId="4" applyNumberFormat="1" applyFont="1" applyBorder="1" applyAlignment="1">
      <alignment vertical="center"/>
    </xf>
    <xf numFmtId="49" fontId="9" fillId="0" borderId="24" xfId="4" applyNumberFormat="1" applyFont="1" applyBorder="1" applyAlignment="1">
      <alignment horizontal="center" vertical="center"/>
    </xf>
    <xf numFmtId="3" fontId="47" fillId="6" borderId="101" xfId="4" applyNumberFormat="1" applyFont="1" applyFill="1" applyBorder="1" applyAlignment="1">
      <alignment horizontal="right" vertical="center" wrapText="1"/>
    </xf>
    <xf numFmtId="4" fontId="47" fillId="6" borderId="109" xfId="4" applyNumberFormat="1" applyFont="1" applyFill="1" applyBorder="1" applyAlignment="1">
      <alignment horizontal="right" vertical="center" wrapText="1"/>
    </xf>
    <xf numFmtId="4" fontId="47" fillId="6" borderId="107" xfId="4" applyNumberFormat="1" applyFont="1" applyFill="1" applyBorder="1" applyAlignment="1">
      <alignment horizontal="right" vertical="center"/>
    </xf>
    <xf numFmtId="4" fontId="47" fillId="6" borderId="100" xfId="4" applyNumberFormat="1" applyFont="1" applyFill="1" applyBorder="1" applyAlignment="1">
      <alignment horizontal="right" vertical="center"/>
    </xf>
    <xf numFmtId="3" fontId="15" fillId="0" borderId="0" xfId="4" applyNumberFormat="1" applyFont="1" applyAlignment="1">
      <alignment horizontal="center"/>
    </xf>
    <xf numFmtId="4" fontId="47" fillId="0" borderId="109" xfId="4" applyNumberFormat="1" applyFont="1" applyBorder="1" applyAlignment="1">
      <alignment horizontal="right" vertical="center" wrapText="1"/>
    </xf>
    <xf numFmtId="4" fontId="47" fillId="6" borderId="101" xfId="4" applyNumberFormat="1" applyFont="1" applyFill="1" applyBorder="1" applyAlignment="1">
      <alignment vertical="center"/>
    </xf>
    <xf numFmtId="3" fontId="19" fillId="0" borderId="0" xfId="4" applyNumberFormat="1" applyFont="1"/>
    <xf numFmtId="49" fontId="32" fillId="6" borderId="24" xfId="4" applyNumberFormat="1" applyFont="1" applyFill="1" applyBorder="1" applyAlignment="1">
      <alignment vertical="center"/>
    </xf>
    <xf numFmtId="3" fontId="15" fillId="0" borderId="0" xfId="4" applyNumberFormat="1" applyFont="1"/>
    <xf numFmtId="49" fontId="9" fillId="0" borderId="14" xfId="4" applyNumberFormat="1" applyFont="1" applyBorder="1" applyAlignment="1">
      <alignment vertical="center"/>
    </xf>
    <xf numFmtId="0" fontId="31" fillId="6" borderId="115" xfId="4" applyFont="1" applyFill="1" applyBorder="1" applyAlignment="1">
      <alignment vertical="center" wrapText="1"/>
    </xf>
    <xf numFmtId="0" fontId="16" fillId="0" borderId="0" xfId="4" applyFont="1"/>
    <xf numFmtId="49" fontId="32" fillId="0" borderId="110" xfId="4" applyNumberFormat="1" applyFont="1" applyBorder="1" applyAlignment="1">
      <alignment vertical="center"/>
    </xf>
    <xf numFmtId="49" fontId="32" fillId="0" borderId="24" xfId="4" applyNumberFormat="1" applyFont="1" applyBorder="1" applyAlignment="1">
      <alignment vertical="center"/>
    </xf>
    <xf numFmtId="0" fontId="19" fillId="6" borderId="0" xfId="4" applyFont="1" applyFill="1"/>
    <xf numFmtId="4" fontId="47" fillId="6" borderId="103" xfId="4" applyNumberFormat="1" applyFont="1" applyFill="1" applyBorder="1" applyAlignment="1">
      <alignment horizontal="right" vertical="center" wrapText="1"/>
    </xf>
    <xf numFmtId="49" fontId="47" fillId="6" borderId="7" xfId="4" applyNumberFormat="1" applyFont="1" applyFill="1" applyBorder="1" applyAlignment="1">
      <alignment horizontal="center" vertical="center"/>
    </xf>
    <xf numFmtId="4" fontId="47" fillId="6" borderId="7" xfId="4" applyNumberFormat="1" applyFont="1" applyFill="1" applyBorder="1" applyAlignment="1">
      <alignment horizontal="right" vertical="center" wrapText="1"/>
    </xf>
    <xf numFmtId="49" fontId="9" fillId="3" borderId="112" xfId="4" applyNumberFormat="1" applyFont="1" applyFill="1" applyBorder="1" applyAlignment="1">
      <alignment horizontal="center" vertical="center"/>
    </xf>
    <xf numFmtId="3" fontId="9" fillId="3" borderId="112" xfId="4" applyNumberFormat="1" applyFont="1" applyFill="1" applyBorder="1" applyAlignment="1">
      <alignment horizontal="right" vertical="center"/>
    </xf>
    <xf numFmtId="4" fontId="31" fillId="0" borderId="0" xfId="4" applyNumberFormat="1" applyFont="1"/>
    <xf numFmtId="3" fontId="31" fillId="0" borderId="0" xfId="4" applyNumberFormat="1" applyFont="1"/>
    <xf numFmtId="0" fontId="46" fillId="0" borderId="0" xfId="4" applyFont="1" applyAlignment="1">
      <alignment wrapText="1"/>
    </xf>
    <xf numFmtId="0" fontId="46" fillId="0" borderId="0" xfId="4" applyFont="1"/>
    <xf numFmtId="0" fontId="48" fillId="0" borderId="0" xfId="4" applyFont="1" applyAlignment="1">
      <alignment horizontal="center" vertical="center" wrapText="1"/>
    </xf>
    <xf numFmtId="0" fontId="48" fillId="11" borderId="110" xfId="4" applyFont="1" applyFill="1" applyBorder="1" applyAlignment="1">
      <alignment horizontal="center" vertical="center" wrapText="1"/>
    </xf>
    <xf numFmtId="0" fontId="48" fillId="11" borderId="115" xfId="4" applyFont="1" applyFill="1" applyBorder="1" applyAlignment="1">
      <alignment horizontal="center" vertical="center" wrapText="1"/>
    </xf>
    <xf numFmtId="49" fontId="9" fillId="10" borderId="96" xfId="4" applyNumberFormat="1" applyFont="1" applyFill="1" applyBorder="1" applyAlignment="1">
      <alignment horizontal="center" vertical="center"/>
    </xf>
    <xf numFmtId="0" fontId="46" fillId="10" borderId="95" xfId="4" applyFont="1" applyFill="1" applyBorder="1" applyAlignment="1">
      <alignment horizontal="center"/>
    </xf>
    <xf numFmtId="0" fontId="9" fillId="10" borderId="98" xfId="4" applyFont="1" applyFill="1" applyBorder="1" applyAlignment="1">
      <alignment vertical="center" wrapText="1"/>
    </xf>
    <xf numFmtId="3" fontId="9" fillId="10" borderId="98" xfId="4" applyNumberFormat="1" applyFont="1" applyFill="1" applyBorder="1" applyAlignment="1">
      <alignment horizontal="right" vertical="center" wrapText="1"/>
    </xf>
    <xf numFmtId="4" fontId="9" fillId="10" borderId="98" xfId="4" applyNumberFormat="1" applyFont="1" applyFill="1" applyBorder="1" applyAlignment="1">
      <alignment horizontal="right" vertical="center" wrapText="1"/>
    </xf>
    <xf numFmtId="0" fontId="32" fillId="10" borderId="97" xfId="4" applyFont="1" applyFill="1" applyBorder="1" applyAlignment="1">
      <alignment horizontal="left" vertical="center"/>
    </xf>
    <xf numFmtId="3" fontId="38" fillId="5" borderId="98" xfId="4" applyNumberFormat="1" applyFont="1" applyFill="1" applyBorder="1" applyAlignment="1">
      <alignment horizontal="right" vertical="center"/>
    </xf>
    <xf numFmtId="4" fontId="38" fillId="5" borderId="98" xfId="4" applyNumberFormat="1" applyFont="1" applyFill="1" applyBorder="1" applyAlignment="1">
      <alignment horizontal="right" vertical="center"/>
    </xf>
    <xf numFmtId="0" fontId="57" fillId="5" borderId="97" xfId="4" applyFont="1" applyFill="1" applyBorder="1" applyAlignment="1">
      <alignment horizontal="left" vertical="center"/>
    </xf>
    <xf numFmtId="0" fontId="47" fillId="6" borderId="100" xfId="4" applyFont="1" applyFill="1" applyBorder="1" applyAlignment="1">
      <alignment horizontal="left" vertical="center" wrapText="1"/>
    </xf>
    <xf numFmtId="49" fontId="9" fillId="0" borderId="115" xfId="4" applyNumberFormat="1" applyFont="1" applyBorder="1" applyAlignment="1">
      <alignment vertical="center"/>
    </xf>
    <xf numFmtId="49" fontId="48" fillId="5" borderId="98" xfId="4" applyNumberFormat="1" applyFont="1" applyFill="1" applyBorder="1" applyAlignment="1">
      <alignment horizontal="left" vertical="center" wrapText="1"/>
    </xf>
    <xf numFmtId="1" fontId="48" fillId="5" borderId="95" xfId="4" applyNumberFormat="1" applyFont="1" applyFill="1" applyBorder="1" applyAlignment="1">
      <alignment horizontal="center" vertical="center"/>
    </xf>
    <xf numFmtId="0" fontId="9" fillId="5" borderId="97" xfId="4" applyFont="1" applyFill="1" applyBorder="1" applyAlignment="1">
      <alignment horizontal="left" vertical="center" wrapText="1"/>
    </xf>
    <xf numFmtId="49" fontId="9" fillId="5" borderId="95" xfId="4" applyNumberFormat="1" applyFont="1" applyFill="1" applyBorder="1" applyAlignment="1">
      <alignment horizontal="left" vertical="center" wrapText="1"/>
    </xf>
    <xf numFmtId="1" fontId="9" fillId="5" borderId="95" xfId="4" applyNumberFormat="1" applyFont="1" applyFill="1" applyBorder="1" applyAlignment="1">
      <alignment horizontal="center" vertical="center"/>
    </xf>
    <xf numFmtId="3" fontId="66" fillId="5" borderId="96" xfId="4" applyNumberFormat="1" applyFont="1" applyFill="1" applyBorder="1" applyAlignment="1">
      <alignment horizontal="right" vertical="center"/>
    </xf>
    <xf numFmtId="4" fontId="66" fillId="5" borderId="96" xfId="4" applyNumberFormat="1" applyFont="1" applyFill="1" applyBorder="1" applyAlignment="1">
      <alignment horizontal="right" vertical="center"/>
    </xf>
    <xf numFmtId="4" fontId="66" fillId="5" borderId="95" xfId="4" applyNumberFormat="1" applyFont="1" applyFill="1" applyBorder="1" applyAlignment="1">
      <alignment horizontal="right" vertical="center"/>
    </xf>
    <xf numFmtId="0" fontId="11" fillId="0" borderId="0" xfId="4" applyFont="1"/>
    <xf numFmtId="49" fontId="47" fillId="0" borderId="115" xfId="4" applyNumberFormat="1" applyFont="1" applyBorder="1" applyAlignment="1">
      <alignment vertical="center"/>
    </xf>
    <xf numFmtId="49" fontId="47" fillId="0" borderId="115" xfId="4" applyNumberFormat="1" applyFont="1" applyBorder="1" applyAlignment="1">
      <alignment vertical="center" wrapText="1"/>
    </xf>
    <xf numFmtId="1" fontId="47" fillId="0" borderId="115" xfId="4" applyNumberFormat="1" applyFont="1" applyBorder="1" applyAlignment="1">
      <alignment horizontal="center" vertical="center"/>
    </xf>
    <xf numFmtId="3" fontId="46" fillId="0" borderId="110" xfId="4" applyNumberFormat="1" applyFont="1" applyBorder="1" applyAlignment="1">
      <alignment horizontal="right" vertical="center"/>
    </xf>
    <xf numFmtId="4" fontId="46" fillId="0" borderId="115" xfId="4" applyNumberFormat="1" applyFont="1" applyBorder="1" applyAlignment="1">
      <alignment horizontal="right" vertical="center"/>
    </xf>
    <xf numFmtId="4" fontId="46" fillId="0" borderId="67" xfId="4" applyNumberFormat="1" applyFont="1" applyBorder="1" applyAlignment="1">
      <alignment horizontal="right" vertical="center"/>
    </xf>
    <xf numFmtId="49" fontId="47" fillId="0" borderId="14" xfId="4" applyNumberFormat="1" applyFont="1" applyBorder="1" applyAlignment="1">
      <alignment horizontal="center" vertical="center"/>
    </xf>
    <xf numFmtId="1" fontId="47" fillId="0" borderId="101" xfId="4" applyNumberFormat="1" applyFont="1" applyBorder="1" applyAlignment="1">
      <alignment horizontal="center" vertical="center"/>
    </xf>
    <xf numFmtId="3" fontId="46" fillId="0" borderId="102" xfId="4" applyNumberFormat="1" applyFont="1" applyBorder="1" applyAlignment="1">
      <alignment horizontal="right" vertical="center"/>
    </xf>
    <xf numFmtId="4" fontId="46" fillId="0" borderId="101" xfId="4" applyNumberFormat="1" applyFont="1" applyBorder="1" applyAlignment="1">
      <alignment horizontal="right" vertical="center"/>
    </xf>
    <xf numFmtId="4" fontId="46" fillId="0" borderId="109" xfId="4" applyNumberFormat="1" applyFont="1" applyBorder="1" applyAlignment="1">
      <alignment horizontal="right" vertical="center"/>
    </xf>
    <xf numFmtId="49" fontId="9" fillId="0" borderId="7" xfId="4" applyNumberFormat="1" applyFont="1" applyBorder="1" applyAlignment="1">
      <alignment horizontal="center" vertical="center"/>
    </xf>
    <xf numFmtId="1" fontId="47" fillId="0" borderId="7" xfId="4" applyNumberFormat="1" applyFont="1" applyBorder="1" applyAlignment="1">
      <alignment horizontal="center" vertical="center"/>
    </xf>
    <xf numFmtId="3" fontId="46" fillId="0" borderId="1" xfId="4" applyNumberFormat="1" applyFont="1" applyBorder="1" applyAlignment="1">
      <alignment horizontal="right" vertical="center"/>
    </xf>
    <xf numFmtId="4" fontId="46" fillId="0" borderId="87" xfId="4" applyNumberFormat="1" applyFont="1" applyBorder="1" applyAlignment="1">
      <alignment horizontal="right" vertical="center"/>
    </xf>
    <xf numFmtId="1" fontId="47" fillId="6" borderId="7" xfId="4" applyNumberFormat="1" applyFont="1" applyFill="1" applyBorder="1" applyAlignment="1">
      <alignment horizontal="center" vertical="center"/>
    </xf>
    <xf numFmtId="3" fontId="46" fillId="6" borderId="1" xfId="4" applyNumberFormat="1" applyFont="1" applyFill="1" applyBorder="1" applyAlignment="1">
      <alignment horizontal="right" vertical="center"/>
    </xf>
    <xf numFmtId="0" fontId="32" fillId="5" borderId="97" xfId="4" applyFont="1" applyFill="1" applyBorder="1" applyAlignment="1">
      <alignment horizontal="left" vertical="center" wrapText="1"/>
    </xf>
    <xf numFmtId="49" fontId="43" fillId="0" borderId="115" xfId="4" applyNumberFormat="1" applyFont="1" applyBorder="1" applyAlignment="1">
      <alignment horizontal="center" vertical="center"/>
    </xf>
    <xf numFmtId="3" fontId="46" fillId="6" borderId="102" xfId="4" applyNumberFormat="1" applyFont="1" applyFill="1" applyBorder="1" applyAlignment="1">
      <alignment horizontal="right" vertical="center"/>
    </xf>
    <xf numFmtId="3" fontId="48" fillId="5" borderId="98" xfId="4" applyNumberFormat="1" applyFont="1" applyFill="1" applyBorder="1" applyAlignment="1">
      <alignment horizontal="right" vertical="center" wrapText="1"/>
    </xf>
    <xf numFmtId="4" fontId="48" fillId="5" borderId="95" xfId="4" applyNumberFormat="1" applyFont="1" applyFill="1" applyBorder="1" applyAlignment="1">
      <alignment horizontal="right" vertical="center" wrapText="1"/>
    </xf>
    <xf numFmtId="0" fontId="47" fillId="5" borderId="10" xfId="4" applyFont="1" applyFill="1" applyBorder="1" applyAlignment="1">
      <alignment horizontal="left" vertical="center" wrapText="1"/>
    </xf>
    <xf numFmtId="3" fontId="47" fillId="0" borderId="96" xfId="4" applyNumberFormat="1" applyFont="1" applyBorder="1" applyAlignment="1">
      <alignment horizontal="right" vertical="center" wrapText="1"/>
    </xf>
    <xf numFmtId="4" fontId="47" fillId="0" borderId="95" xfId="4" applyNumberFormat="1" applyFont="1" applyBorder="1" applyAlignment="1">
      <alignment horizontal="right" vertical="center" wrapText="1"/>
    </xf>
    <xf numFmtId="3" fontId="47" fillId="0" borderId="113" xfId="4" applyNumberFormat="1" applyFont="1" applyBorder="1" applyAlignment="1">
      <alignment horizontal="right" vertical="center" wrapText="1"/>
    </xf>
    <xf numFmtId="4" fontId="47" fillId="0" borderId="112" xfId="4" applyNumberFormat="1" applyFont="1" applyBorder="1" applyAlignment="1">
      <alignment horizontal="right" vertical="center" wrapText="1"/>
    </xf>
    <xf numFmtId="49" fontId="47" fillId="0" borderId="0" xfId="4" applyNumberFormat="1" applyFont="1" applyAlignment="1">
      <alignment horizontal="left" vertical="center" wrapText="1"/>
    </xf>
    <xf numFmtId="3" fontId="47" fillId="0" borderId="93" xfId="4" applyNumberFormat="1" applyFont="1" applyBorder="1" applyAlignment="1">
      <alignment horizontal="right" vertical="center" wrapText="1"/>
    </xf>
    <xf numFmtId="4" fontId="47" fillId="0" borderId="93" xfId="4" applyNumberFormat="1" applyFont="1" applyBorder="1" applyAlignment="1">
      <alignment horizontal="right" vertical="center" wrapText="1"/>
    </xf>
    <xf numFmtId="4" fontId="47" fillId="0" borderId="107" xfId="4" applyNumberFormat="1" applyFont="1" applyBorder="1" applyAlignment="1">
      <alignment horizontal="right" vertical="center" wrapText="1"/>
    </xf>
    <xf numFmtId="0" fontId="47" fillId="6" borderId="107" xfId="4" applyFont="1" applyFill="1" applyBorder="1" applyAlignment="1">
      <alignment horizontal="left" vertical="center" wrapText="1"/>
    </xf>
    <xf numFmtId="3" fontId="47" fillId="0" borderId="102" xfId="4" applyNumberFormat="1" applyFont="1" applyBorder="1" applyAlignment="1">
      <alignment horizontal="right" vertical="center" wrapText="1"/>
    </xf>
    <xf numFmtId="4" fontId="47" fillId="0" borderId="101" xfId="4" applyNumberFormat="1" applyFont="1" applyBorder="1" applyAlignment="1">
      <alignment horizontal="right" vertical="center" wrapText="1"/>
    </xf>
    <xf numFmtId="0" fontId="31" fillId="10" borderId="97" xfId="4" applyFont="1" applyFill="1" applyBorder="1" applyAlignment="1">
      <alignment horizontal="left" vertical="center" wrapText="1"/>
    </xf>
    <xf numFmtId="0" fontId="32" fillId="5" borderId="85" xfId="4" applyFont="1" applyFill="1" applyBorder="1" applyAlignment="1">
      <alignment horizontal="left" vertical="center" wrapText="1"/>
    </xf>
    <xf numFmtId="49" fontId="32" fillId="0" borderId="14" xfId="4" applyNumberFormat="1" applyFont="1" applyBorder="1" applyAlignment="1">
      <alignment vertical="top"/>
    </xf>
    <xf numFmtId="4" fontId="46" fillId="0" borderId="95" xfId="4" applyNumberFormat="1" applyFont="1" applyBorder="1" applyAlignment="1">
      <alignment horizontal="right" vertical="center"/>
    </xf>
    <xf numFmtId="0" fontId="32" fillId="10" borderId="95" xfId="4" applyFont="1" applyFill="1" applyBorder="1" applyAlignment="1">
      <alignment horizontal="left" vertical="center" wrapText="1"/>
    </xf>
    <xf numFmtId="0" fontId="32" fillId="5" borderId="7" xfId="4" applyFont="1" applyFill="1" applyBorder="1" applyAlignment="1">
      <alignment horizontal="left" vertical="center" wrapText="1"/>
    </xf>
    <xf numFmtId="0" fontId="68" fillId="0" borderId="0" xfId="4" applyFont="1"/>
    <xf numFmtId="0" fontId="28" fillId="0" borderId="0" xfId="4" applyFont="1"/>
    <xf numFmtId="1" fontId="46" fillId="10" borderId="95" xfId="4" applyNumberFormat="1" applyFont="1" applyFill="1" applyBorder="1" applyAlignment="1">
      <alignment horizontal="center"/>
    </xf>
    <xf numFmtId="0" fontId="48" fillId="5" borderId="98" xfId="4" applyFont="1" applyFill="1" applyBorder="1" applyAlignment="1">
      <alignment vertical="center" wrapText="1"/>
    </xf>
    <xf numFmtId="1" fontId="38" fillId="5" borderId="95" xfId="4" applyNumberFormat="1" applyFont="1" applyFill="1" applyBorder="1"/>
    <xf numFmtId="4" fontId="48" fillId="5" borderId="98" xfId="4" applyNumberFormat="1" applyFont="1" applyFill="1" applyBorder="1" applyAlignment="1">
      <alignment horizontal="right" vertical="center" wrapText="1"/>
    </xf>
    <xf numFmtId="0" fontId="48" fillId="5" borderId="95" xfId="4" applyFont="1" applyFill="1" applyBorder="1" applyAlignment="1">
      <alignment horizontal="center" vertical="center"/>
    </xf>
    <xf numFmtId="0" fontId="48" fillId="5" borderId="95" xfId="4" applyFont="1" applyFill="1" applyBorder="1" applyAlignment="1">
      <alignment vertical="center" wrapText="1"/>
    </xf>
    <xf numFmtId="3" fontId="48" fillId="5" borderId="96" xfId="4" applyNumberFormat="1" applyFont="1" applyFill="1" applyBorder="1" applyAlignment="1">
      <alignment horizontal="right" vertical="center" wrapText="1"/>
    </xf>
    <xf numFmtId="0" fontId="48" fillId="5" borderId="97" xfId="4" applyFont="1" applyFill="1" applyBorder="1" applyAlignment="1">
      <alignment horizontal="left" vertical="center"/>
    </xf>
    <xf numFmtId="0" fontId="48" fillId="0" borderId="0" xfId="4" applyFont="1" applyAlignment="1">
      <alignment vertical="center"/>
    </xf>
    <xf numFmtId="4" fontId="47" fillId="0" borderId="7" xfId="4" applyNumberFormat="1" applyFont="1" applyBorder="1" applyAlignment="1">
      <alignment horizontal="right" vertical="center" wrapText="1"/>
    </xf>
    <xf numFmtId="0" fontId="47" fillId="0" borderId="0" xfId="4" applyFont="1" applyAlignment="1">
      <alignment vertical="center"/>
    </xf>
    <xf numFmtId="49" fontId="47" fillId="6" borderId="1" xfId="4" applyNumberFormat="1" applyFont="1" applyFill="1" applyBorder="1" applyAlignment="1">
      <alignment horizontal="left" vertical="center" wrapText="1"/>
    </xf>
    <xf numFmtId="1" fontId="47" fillId="6" borderId="87" xfId="4" applyNumberFormat="1" applyFont="1" applyFill="1" applyBorder="1" applyAlignment="1">
      <alignment horizontal="center" vertical="center"/>
    </xf>
    <xf numFmtId="3" fontId="47" fillId="6" borderId="105" xfId="4" applyNumberFormat="1" applyFont="1" applyFill="1" applyBorder="1" applyAlignment="1">
      <alignment horizontal="right" vertical="center" wrapText="1"/>
    </xf>
    <xf numFmtId="4" fontId="47" fillId="6" borderId="87" xfId="4" applyNumberFormat="1" applyFont="1" applyFill="1" applyBorder="1" applyAlignment="1">
      <alignment horizontal="right" vertical="center" wrapText="1"/>
    </xf>
    <xf numFmtId="0" fontId="47" fillId="0" borderId="104" xfId="10" applyFont="1" applyBorder="1" applyAlignment="1">
      <alignment horizontal="left" vertical="center" wrapText="1"/>
    </xf>
    <xf numFmtId="0" fontId="43" fillId="0" borderId="0" xfId="4" applyFont="1" applyAlignment="1">
      <alignment vertical="center"/>
    </xf>
    <xf numFmtId="1" fontId="47" fillId="0" borderId="112" xfId="4" applyNumberFormat="1" applyFont="1" applyBorder="1" applyAlignment="1">
      <alignment horizontal="center" vertical="center"/>
    </xf>
    <xf numFmtId="0" fontId="31" fillId="0" borderId="0" xfId="4" applyFont="1" applyAlignment="1">
      <alignment vertical="center"/>
    </xf>
    <xf numFmtId="0" fontId="9" fillId="10" borderId="97" xfId="4" applyFont="1" applyFill="1" applyBorder="1" applyAlignment="1">
      <alignment horizontal="left" vertical="center"/>
    </xf>
    <xf numFmtId="0" fontId="12" fillId="6" borderId="0" xfId="4" applyFill="1"/>
    <xf numFmtId="0" fontId="48" fillId="5" borderId="97" xfId="10" applyFont="1" applyFill="1" applyBorder="1" applyAlignment="1">
      <alignment horizontal="left" vertical="center"/>
    </xf>
    <xf numFmtId="1" fontId="47" fillId="6" borderId="112" xfId="4" applyNumberFormat="1" applyFont="1" applyFill="1" applyBorder="1" applyAlignment="1">
      <alignment horizontal="center" vertical="center"/>
    </xf>
    <xf numFmtId="4" fontId="47" fillId="0" borderId="14" xfId="4" applyNumberFormat="1" applyFont="1" applyBorder="1" applyAlignment="1">
      <alignment horizontal="right" vertical="center" wrapText="1"/>
    </xf>
    <xf numFmtId="49" fontId="48" fillId="5" borderId="7" xfId="4" applyNumberFormat="1" applyFont="1" applyFill="1" applyBorder="1" applyAlignment="1">
      <alignment horizontal="center" vertical="center"/>
    </xf>
    <xf numFmtId="1" fontId="48" fillId="5" borderId="7" xfId="4" applyNumberFormat="1" applyFont="1" applyFill="1" applyBorder="1" applyAlignment="1">
      <alignment horizontal="center" vertical="center"/>
    </xf>
    <xf numFmtId="0" fontId="43" fillId="5" borderId="10" xfId="4" applyFont="1" applyFill="1" applyBorder="1" applyAlignment="1">
      <alignment horizontal="left" vertical="center" wrapText="1"/>
    </xf>
    <xf numFmtId="49" fontId="28" fillId="6" borderId="0" xfId="4" applyNumberFormat="1" applyFont="1" applyFill="1"/>
    <xf numFmtId="0" fontId="28" fillId="6" borderId="0" xfId="4" applyFont="1" applyFill="1" applyAlignment="1">
      <alignment wrapText="1"/>
    </xf>
    <xf numFmtId="0" fontId="46" fillId="10" borderId="115" xfId="4" applyFont="1" applyFill="1" applyBorder="1" applyAlignment="1">
      <alignment horizontal="center"/>
    </xf>
    <xf numFmtId="3" fontId="9" fillId="10" borderId="96" xfId="4" applyNumberFormat="1" applyFont="1" applyFill="1" applyBorder="1" applyAlignment="1">
      <alignment horizontal="right" vertical="center" wrapText="1"/>
    </xf>
    <xf numFmtId="0" fontId="38" fillId="5" borderId="95" xfId="4" applyFont="1" applyFill="1" applyBorder="1" applyAlignment="1">
      <alignment horizontal="center" vertical="center"/>
    </xf>
    <xf numFmtId="1" fontId="38" fillId="5" borderId="95" xfId="4" applyNumberFormat="1" applyFont="1" applyFill="1" applyBorder="1" applyAlignment="1">
      <alignment horizontal="center" vertical="center"/>
    </xf>
    <xf numFmtId="4" fontId="48" fillId="5" borderId="96" xfId="4" applyNumberFormat="1" applyFont="1" applyFill="1" applyBorder="1" applyAlignment="1">
      <alignment horizontal="right" vertical="center" wrapText="1"/>
    </xf>
    <xf numFmtId="0" fontId="48" fillId="5" borderId="97" xfId="4" applyFont="1" applyFill="1" applyBorder="1" applyAlignment="1">
      <alignment horizontal="left" vertical="center" wrapText="1"/>
    </xf>
    <xf numFmtId="3" fontId="47" fillId="0" borderId="105" xfId="4" applyNumberFormat="1" applyFont="1" applyBorder="1" applyAlignment="1">
      <alignment horizontal="right" vertical="center" wrapText="1"/>
    </xf>
    <xf numFmtId="4" fontId="47" fillId="0" borderId="87" xfId="4" applyNumberFormat="1" applyFont="1" applyBorder="1" applyAlignment="1">
      <alignment horizontal="right" vertical="center" wrapText="1"/>
    </xf>
    <xf numFmtId="4" fontId="47" fillId="0" borderId="105" xfId="4" applyNumberFormat="1" applyFont="1" applyBorder="1" applyAlignment="1">
      <alignment horizontal="right" vertical="center" wrapText="1"/>
    </xf>
    <xf numFmtId="0" fontId="38" fillId="5" borderId="1" xfId="4" applyFont="1" applyFill="1" applyBorder="1" applyAlignment="1">
      <alignment vertical="center" wrapText="1"/>
    </xf>
    <xf numFmtId="0" fontId="48" fillId="5" borderId="10" xfId="5" applyFont="1" applyFill="1" applyBorder="1" applyAlignment="1">
      <alignment horizontal="left" vertical="center" wrapText="1"/>
    </xf>
    <xf numFmtId="49" fontId="9" fillId="0" borderId="7" xfId="4" applyNumberFormat="1" applyFont="1" applyBorder="1" applyAlignment="1">
      <alignment vertical="center"/>
    </xf>
    <xf numFmtId="4" fontId="47" fillId="0" borderId="96" xfId="4" applyNumberFormat="1" applyFont="1" applyBorder="1" applyAlignment="1">
      <alignment horizontal="right" vertical="center" wrapText="1"/>
    </xf>
    <xf numFmtId="49" fontId="48" fillId="0" borderId="7" xfId="4" applyNumberFormat="1" applyFont="1" applyBorder="1" applyAlignment="1">
      <alignment vertical="center"/>
    </xf>
    <xf numFmtId="0" fontId="38" fillId="0" borderId="7" xfId="4" applyFont="1" applyBorder="1" applyAlignment="1">
      <alignment vertical="center" wrapText="1"/>
    </xf>
    <xf numFmtId="4" fontId="47" fillId="6" borderId="8" xfId="4" applyNumberFormat="1" applyFont="1" applyFill="1" applyBorder="1" applyAlignment="1">
      <alignment horizontal="right" vertical="center" wrapText="1"/>
    </xf>
    <xf numFmtId="0" fontId="47" fillId="0" borderId="10" xfId="5" applyFont="1" applyBorder="1" applyAlignment="1">
      <alignment horizontal="left" vertical="center" wrapText="1"/>
    </xf>
    <xf numFmtId="3" fontId="24" fillId="0" borderId="0" xfId="4" applyNumberFormat="1" applyFont="1" applyAlignment="1">
      <alignment horizontal="center"/>
    </xf>
    <xf numFmtId="4" fontId="24" fillId="0" borderId="0" xfId="4" applyNumberFormat="1" applyFont="1"/>
    <xf numFmtId="4" fontId="24" fillId="0" borderId="0" xfId="4" applyNumberFormat="1" applyFont="1" applyAlignment="1">
      <alignment horizontal="center"/>
    </xf>
    <xf numFmtId="4" fontId="24" fillId="0" borderId="0" xfId="4" applyNumberFormat="1" applyFont="1" applyAlignment="1">
      <alignment wrapText="1"/>
    </xf>
    <xf numFmtId="49" fontId="24" fillId="0" borderId="0" xfId="4" applyNumberFormat="1" applyFont="1" applyAlignment="1">
      <alignment horizontal="right"/>
    </xf>
    <xf numFmtId="4" fontId="15" fillId="0" borderId="0" xfId="4" applyNumberFormat="1" applyFont="1"/>
    <xf numFmtId="4" fontId="14" fillId="0" borderId="0" xfId="6" applyNumberFormat="1" applyFont="1" applyFill="1" applyBorder="1" applyAlignment="1" applyProtection="1">
      <alignment horizontal="left" vertical="center"/>
      <protection locked="0"/>
    </xf>
    <xf numFmtId="0" fontId="3" fillId="0" borderId="0" xfId="11"/>
    <xf numFmtId="0" fontId="48" fillId="0" borderId="0" xfId="12" applyFont="1" applyAlignment="1">
      <alignment horizontal="center" vertical="center" wrapText="1"/>
    </xf>
    <xf numFmtId="0" fontId="48" fillId="13" borderId="0" xfId="12" applyFont="1" applyFill="1" applyAlignment="1">
      <alignment horizontal="center" vertical="center" wrapText="1"/>
    </xf>
    <xf numFmtId="0" fontId="64" fillId="0" borderId="1" xfId="12" applyFont="1" applyBorder="1" applyAlignment="1">
      <alignment horizontal="right" vertical="center" wrapText="1"/>
    </xf>
    <xf numFmtId="0" fontId="9" fillId="3" borderId="96" xfId="12" applyFont="1" applyFill="1" applyBorder="1" applyAlignment="1">
      <alignment horizontal="center" vertical="center"/>
    </xf>
    <xf numFmtId="0" fontId="47" fillId="3" borderId="95" xfId="12" applyFont="1" applyFill="1" applyBorder="1" applyAlignment="1">
      <alignment horizontal="center" vertical="center"/>
    </xf>
    <xf numFmtId="0" fontId="47" fillId="3" borderId="98" xfId="12" applyFont="1" applyFill="1" applyBorder="1" applyAlignment="1">
      <alignment horizontal="center" vertical="center"/>
    </xf>
    <xf numFmtId="0" fontId="47" fillId="3" borderId="96" xfId="12" applyFont="1" applyFill="1" applyBorder="1" applyAlignment="1">
      <alignment horizontal="center" vertical="center"/>
    </xf>
    <xf numFmtId="0" fontId="47" fillId="13" borderId="112" xfId="17" applyFont="1" applyFill="1" applyBorder="1" applyAlignment="1">
      <alignment horizontal="center" vertical="center" wrapText="1"/>
    </xf>
    <xf numFmtId="0" fontId="47" fillId="13" borderId="114" xfId="17" applyFont="1" applyFill="1" applyBorder="1" applyAlignment="1">
      <alignment horizontal="left" vertical="center" wrapText="1"/>
    </xf>
    <xf numFmtId="3" fontId="47" fillId="0" borderId="113" xfId="12" applyNumberFormat="1" applyFont="1" applyBorder="1" applyAlignment="1">
      <alignment vertical="center"/>
    </xf>
    <xf numFmtId="0" fontId="47" fillId="13" borderId="101" xfId="17" applyFont="1" applyFill="1" applyBorder="1" applyAlignment="1">
      <alignment horizontal="center" vertical="center" wrapText="1"/>
    </xf>
    <xf numFmtId="0" fontId="47" fillId="13" borderId="109" xfId="17" applyFont="1" applyFill="1" applyBorder="1" applyAlignment="1">
      <alignment horizontal="left" vertical="center" wrapText="1"/>
    </xf>
    <xf numFmtId="3" fontId="47" fillId="0" borderId="102" xfId="12" applyNumberFormat="1" applyFont="1" applyBorder="1" applyAlignment="1">
      <alignment vertical="center"/>
    </xf>
    <xf numFmtId="0" fontId="47" fillId="13" borderId="101" xfId="17" applyFont="1" applyFill="1" applyBorder="1" applyAlignment="1">
      <alignment horizontal="center" vertical="center"/>
    </xf>
    <xf numFmtId="3" fontId="47" fillId="6" borderId="0" xfId="12" applyNumberFormat="1" applyFont="1" applyFill="1" applyAlignment="1">
      <alignment vertical="center"/>
    </xf>
    <xf numFmtId="3" fontId="21" fillId="0" borderId="0" xfId="11" applyNumberFormat="1" applyFont="1"/>
    <xf numFmtId="3" fontId="9" fillId="3" borderId="96" xfId="12" applyNumberFormat="1" applyFont="1" applyFill="1" applyBorder="1" applyAlignment="1">
      <alignment horizontal="right" vertical="center"/>
    </xf>
    <xf numFmtId="3" fontId="31" fillId="0" borderId="0" xfId="12" applyNumberFormat="1" applyFont="1" applyAlignment="1">
      <alignment vertical="center"/>
    </xf>
    <xf numFmtId="3" fontId="31" fillId="0" borderId="0" xfId="13" applyNumberFormat="1" applyFont="1" applyAlignment="1">
      <alignment vertical="center"/>
    </xf>
    <xf numFmtId="0" fontId="3" fillId="0" borderId="0" xfId="11" applyAlignment="1">
      <alignment horizontal="right"/>
    </xf>
    <xf numFmtId="2" fontId="3" fillId="0" borderId="0" xfId="11" applyNumberFormat="1"/>
    <xf numFmtId="3" fontId="70" fillId="0" borderId="0" xfId="11" applyNumberFormat="1" applyFont="1"/>
    <xf numFmtId="1" fontId="43" fillId="5" borderId="95" xfId="4" applyNumberFormat="1" applyFont="1" applyFill="1" applyBorder="1" applyAlignment="1">
      <alignment horizontal="center" vertical="center"/>
    </xf>
    <xf numFmtId="1" fontId="31" fillId="0" borderId="7" xfId="4" applyNumberFormat="1" applyFont="1" applyBorder="1" applyAlignment="1">
      <alignment horizontal="center" vertical="center"/>
    </xf>
    <xf numFmtId="0" fontId="31" fillId="0" borderId="99" xfId="4" applyFont="1" applyBorder="1" applyAlignment="1">
      <alignment horizontal="left" vertical="center" wrapText="1"/>
    </xf>
    <xf numFmtId="49" fontId="43" fillId="0" borderId="115" xfId="4" applyNumberFormat="1" applyFont="1" applyBorder="1" applyAlignment="1">
      <alignment horizontal="center" vertical="center" wrapText="1"/>
    </xf>
    <xf numFmtId="4" fontId="43" fillId="5" borderId="95" xfId="4" applyNumberFormat="1" applyFont="1" applyFill="1" applyBorder="1" applyAlignment="1">
      <alignment horizontal="right" vertical="center" wrapText="1"/>
    </xf>
    <xf numFmtId="49" fontId="32" fillId="12" borderId="96" xfId="4" applyNumberFormat="1" applyFont="1" applyFill="1" applyBorder="1" applyAlignment="1">
      <alignment horizontal="center" vertical="center"/>
    </xf>
    <xf numFmtId="0" fontId="24" fillId="12" borderId="95" xfId="4" applyFont="1" applyFill="1" applyBorder="1" applyAlignment="1">
      <alignment horizontal="center"/>
    </xf>
    <xf numFmtId="0" fontId="32" fillId="12" borderId="98" xfId="4" applyFont="1" applyFill="1" applyBorder="1" applyAlignment="1">
      <alignment vertical="center" wrapText="1"/>
    </xf>
    <xf numFmtId="1" fontId="24" fillId="12" borderId="95" xfId="4" applyNumberFormat="1" applyFont="1" applyFill="1" applyBorder="1" applyAlignment="1">
      <alignment horizontal="center"/>
    </xf>
    <xf numFmtId="3" fontId="32" fillId="12" borderId="98" xfId="4" applyNumberFormat="1" applyFont="1" applyFill="1" applyBorder="1" applyAlignment="1">
      <alignment horizontal="right" vertical="center" wrapText="1"/>
    </xf>
    <xf numFmtId="4" fontId="32" fillId="12" borderId="95" xfId="4" applyNumberFormat="1" applyFont="1" applyFill="1" applyBorder="1" applyAlignment="1">
      <alignment horizontal="right" vertical="center" wrapText="1"/>
    </xf>
    <xf numFmtId="0" fontId="32" fillId="12" borderId="97" xfId="4" applyFont="1" applyFill="1" applyBorder="1" applyAlignment="1">
      <alignment horizontal="left" vertical="center"/>
    </xf>
    <xf numFmtId="0" fontId="43" fillId="5" borderId="95" xfId="4" applyFont="1" applyFill="1" applyBorder="1" applyAlignment="1">
      <alignment vertical="center" wrapText="1"/>
    </xf>
    <xf numFmtId="3" fontId="43" fillId="5" borderId="96" xfId="4" applyNumberFormat="1" applyFont="1" applyFill="1" applyBorder="1" applyAlignment="1">
      <alignment horizontal="right" vertical="center" wrapText="1"/>
    </xf>
    <xf numFmtId="0" fontId="43" fillId="5" borderId="97" xfId="4" applyFont="1" applyFill="1" applyBorder="1" applyAlignment="1">
      <alignment horizontal="left" vertical="center"/>
    </xf>
    <xf numFmtId="0" fontId="43" fillId="0" borderId="7" xfId="4" applyFont="1" applyBorder="1" applyAlignment="1">
      <alignment horizontal="center" vertical="center"/>
    </xf>
    <xf numFmtId="0" fontId="43" fillId="0" borderId="7" xfId="4" applyFont="1" applyBorder="1" applyAlignment="1">
      <alignment horizontal="center" vertical="center" wrapText="1"/>
    </xf>
    <xf numFmtId="3" fontId="31" fillId="0" borderId="8" xfId="4" applyNumberFormat="1" applyFont="1" applyBorder="1" applyAlignment="1">
      <alignment horizontal="right" vertical="center" wrapText="1"/>
    </xf>
    <xf numFmtId="4" fontId="31" fillId="0" borderId="7" xfId="4" applyNumberFormat="1" applyFont="1" applyBorder="1" applyAlignment="1">
      <alignment horizontal="right" vertical="center" wrapText="1"/>
    </xf>
    <xf numFmtId="4" fontId="31" fillId="0" borderId="1" xfId="4" applyNumberFormat="1" applyFont="1" applyBorder="1" applyAlignment="1">
      <alignment horizontal="right" vertical="center" wrapText="1"/>
    </xf>
    <xf numFmtId="0" fontId="56" fillId="0" borderId="7" xfId="0" applyFont="1" applyBorder="1" applyAlignment="1">
      <alignment vertical="center"/>
    </xf>
    <xf numFmtId="0" fontId="56" fillId="0" borderId="115" xfId="0" applyFont="1" applyBorder="1" applyAlignment="1">
      <alignment vertical="center"/>
    </xf>
    <xf numFmtId="0" fontId="43" fillId="5" borderId="85" xfId="4" applyFont="1" applyFill="1" applyBorder="1" applyAlignment="1">
      <alignment horizontal="left" vertical="center"/>
    </xf>
    <xf numFmtId="0" fontId="56" fillId="0" borderId="14" xfId="0" applyFont="1" applyBorder="1" applyAlignment="1">
      <alignment vertical="center"/>
    </xf>
    <xf numFmtId="0" fontId="31" fillId="0" borderId="115" xfId="4" applyFont="1" applyBorder="1" applyAlignment="1">
      <alignment horizontal="center" vertical="center"/>
    </xf>
    <xf numFmtId="0" fontId="32" fillId="0" borderId="115" xfId="4" applyFont="1" applyBorder="1" applyAlignment="1">
      <alignment vertical="center" wrapText="1"/>
    </xf>
    <xf numFmtId="0" fontId="31" fillId="0" borderId="7" xfId="4" applyFont="1" applyBorder="1" applyAlignment="1">
      <alignment horizontal="center" vertical="center"/>
    </xf>
    <xf numFmtId="0" fontId="32" fillId="0" borderId="7" xfId="4" applyFont="1" applyBorder="1" applyAlignment="1">
      <alignment vertical="center" wrapText="1"/>
    </xf>
    <xf numFmtId="0" fontId="31" fillId="0" borderId="14" xfId="4" applyFont="1" applyBorder="1" applyAlignment="1">
      <alignment vertical="center"/>
    </xf>
    <xf numFmtId="0" fontId="67" fillId="0" borderId="7" xfId="4" applyFont="1" applyBorder="1" applyAlignment="1">
      <alignment vertical="center"/>
    </xf>
    <xf numFmtId="4" fontId="19" fillId="0" borderId="0" xfId="4" applyNumberFormat="1" applyFont="1"/>
    <xf numFmtId="3" fontId="47" fillId="0" borderId="101" xfId="4" applyNumberFormat="1" applyFont="1" applyBorder="1" applyAlignment="1">
      <alignment horizontal="right" vertical="center"/>
    </xf>
    <xf numFmtId="4" fontId="47" fillId="0" borderId="101" xfId="4" applyNumberFormat="1" applyFont="1" applyBorder="1" applyAlignment="1">
      <alignment horizontal="right" vertical="center"/>
    </xf>
    <xf numFmtId="4" fontId="9" fillId="0" borderId="100" xfId="4" applyNumberFormat="1" applyFont="1" applyBorder="1" applyAlignment="1">
      <alignment horizontal="right" vertical="center"/>
    </xf>
    <xf numFmtId="3" fontId="47" fillId="6" borderId="14" xfId="4" applyNumberFormat="1" applyFont="1" applyFill="1" applyBorder="1" applyAlignment="1">
      <alignment horizontal="right" vertical="center"/>
    </xf>
    <xf numFmtId="4" fontId="47" fillId="6" borderId="0" xfId="4" applyNumberFormat="1" applyFont="1" applyFill="1" applyAlignment="1">
      <alignment vertical="center"/>
    </xf>
    <xf numFmtId="4" fontId="47" fillId="6" borderId="27" xfId="4" applyNumberFormat="1" applyFont="1" applyFill="1" applyBorder="1" applyAlignment="1">
      <alignment horizontal="right" vertical="center"/>
    </xf>
    <xf numFmtId="0" fontId="7" fillId="0" borderId="14" xfId="4" applyFont="1" applyBorder="1"/>
    <xf numFmtId="3" fontId="47" fillId="6" borderId="101" xfId="4" applyNumberFormat="1" applyFont="1" applyFill="1" applyBorder="1" applyAlignment="1">
      <alignment horizontal="right" vertical="center"/>
    </xf>
    <xf numFmtId="4" fontId="47" fillId="6" borderId="48" xfId="4" applyNumberFormat="1" applyFont="1" applyFill="1" applyBorder="1" applyAlignment="1">
      <alignment vertical="center"/>
    </xf>
    <xf numFmtId="3" fontId="47" fillId="0" borderId="24" xfId="4" applyNumberFormat="1" applyFont="1" applyBorder="1" applyAlignment="1">
      <alignment horizontal="right" vertical="center" wrapText="1"/>
    </xf>
    <xf numFmtId="4" fontId="47" fillId="0" borderId="24" xfId="4" applyNumberFormat="1" applyFont="1" applyBorder="1" applyAlignment="1">
      <alignment horizontal="right" vertical="center" wrapText="1"/>
    </xf>
    <xf numFmtId="4" fontId="47" fillId="0" borderId="113" xfId="4" applyNumberFormat="1" applyFont="1" applyBorder="1" applyAlignment="1">
      <alignment horizontal="right" vertical="center" wrapText="1"/>
    </xf>
    <xf numFmtId="0" fontId="57" fillId="0" borderId="95" xfId="4" applyFont="1" applyBorder="1" applyAlignment="1">
      <alignment horizontal="center" vertical="center"/>
    </xf>
    <xf numFmtId="0" fontId="43" fillId="0" borderId="95" xfId="4" applyFont="1" applyBorder="1" applyAlignment="1">
      <alignment horizontal="center" vertical="center" wrapText="1"/>
    </xf>
    <xf numFmtId="1" fontId="46" fillId="0" borderId="95" xfId="4" applyNumberFormat="1" applyFont="1" applyBorder="1" applyAlignment="1">
      <alignment horizontal="center" vertical="center"/>
    </xf>
    <xf numFmtId="4" fontId="9" fillId="10" borderId="96" xfId="4" applyNumberFormat="1" applyFont="1" applyFill="1" applyBorder="1" applyAlignment="1">
      <alignment horizontal="right" vertical="center" wrapText="1"/>
    </xf>
    <xf numFmtId="3" fontId="38" fillId="5" borderId="8" xfId="4" applyNumberFormat="1" applyFont="1" applyFill="1" applyBorder="1" applyAlignment="1">
      <alignment horizontal="right" vertical="center"/>
    </xf>
    <xf numFmtId="4" fontId="38" fillId="5" borderId="7" xfId="4" applyNumberFormat="1" applyFont="1" applyFill="1" applyBorder="1" applyAlignment="1">
      <alignment horizontal="right" vertical="center"/>
    </xf>
    <xf numFmtId="4" fontId="38" fillId="5" borderId="8" xfId="4" applyNumberFormat="1" applyFont="1" applyFill="1" applyBorder="1" applyAlignment="1">
      <alignment horizontal="right" vertical="center"/>
    </xf>
    <xf numFmtId="0" fontId="47" fillId="0" borderId="0" xfId="13" applyFont="1"/>
    <xf numFmtId="0" fontId="4" fillId="0" borderId="0" xfId="11" applyFont="1"/>
    <xf numFmtId="0" fontId="9" fillId="3" borderId="95" xfId="13" applyFont="1" applyFill="1" applyBorder="1" applyAlignment="1">
      <alignment horizontal="center" vertical="center"/>
    </xf>
    <xf numFmtId="0" fontId="47" fillId="3" borderId="96" xfId="13" applyFont="1" applyFill="1" applyBorder="1" applyAlignment="1">
      <alignment horizontal="center" vertical="center"/>
    </xf>
    <xf numFmtId="0" fontId="9" fillId="0" borderId="113" xfId="13" applyFont="1" applyBorder="1" applyAlignment="1">
      <alignment horizontal="center" vertical="center"/>
    </xf>
    <xf numFmtId="0" fontId="9" fillId="0" borderId="102" xfId="13" applyFont="1" applyBorder="1" applyAlignment="1">
      <alignment horizontal="center" vertical="center"/>
    </xf>
    <xf numFmtId="0" fontId="9" fillId="0" borderId="91" xfId="13" applyFont="1" applyBorder="1" applyAlignment="1">
      <alignment horizontal="center" vertical="center"/>
    </xf>
    <xf numFmtId="0" fontId="9" fillId="0" borderId="101" xfId="13" applyFont="1" applyBorder="1" applyAlignment="1">
      <alignment horizontal="center" vertical="center"/>
    </xf>
    <xf numFmtId="0" fontId="9" fillId="0" borderId="107" xfId="13" applyFont="1" applyBorder="1" applyAlignment="1">
      <alignment horizontal="center" vertical="center"/>
    </xf>
    <xf numFmtId="4" fontId="47" fillId="0" borderId="112" xfId="13" applyNumberFormat="1" applyFont="1" applyBorder="1" applyAlignment="1">
      <alignment vertical="center"/>
    </xf>
    <xf numFmtId="4" fontId="47" fillId="0" borderId="101" xfId="13" applyNumberFormat="1" applyFont="1" applyBorder="1" applyAlignment="1">
      <alignment vertical="center"/>
    </xf>
    <xf numFmtId="4" fontId="47" fillId="0" borderId="14" xfId="11" applyNumberFormat="1" applyFont="1" applyBorder="1" applyAlignment="1">
      <alignment vertical="center"/>
    </xf>
    <xf numFmtId="4" fontId="3" fillId="0" borderId="0" xfId="11" applyNumberFormat="1"/>
    <xf numFmtId="0" fontId="47" fillId="0" borderId="104" xfId="4" applyFont="1" applyBorder="1" applyAlignment="1">
      <alignment horizontal="left" vertical="center" wrapText="1"/>
    </xf>
    <xf numFmtId="49" fontId="71" fillId="0" borderId="77" xfId="2" quotePrefix="1" applyNumberFormat="1" applyFont="1" applyBorder="1" applyAlignment="1">
      <alignment horizontal="center" vertical="center" wrapText="1"/>
    </xf>
    <xf numFmtId="3" fontId="28" fillId="0" borderId="59" xfId="2" applyNumberFormat="1" applyFont="1" applyBorder="1" applyAlignment="1">
      <alignment horizontal="right" vertical="center"/>
    </xf>
    <xf numFmtId="3" fontId="28" fillId="0" borderId="77" xfId="2" applyNumberFormat="1" applyFont="1" applyBorder="1" applyAlignment="1">
      <alignment horizontal="right" vertical="center"/>
    </xf>
    <xf numFmtId="4" fontId="71" fillId="0" borderId="59" xfId="2" applyNumberFormat="1" applyFont="1" applyBorder="1" applyAlignment="1">
      <alignment horizontal="right" vertical="center"/>
    </xf>
    <xf numFmtId="10" fontId="28" fillId="0" borderId="77" xfId="1" applyNumberFormat="1" applyFont="1" applyFill="1" applyBorder="1" applyAlignment="1">
      <alignment horizontal="right" vertical="center"/>
    </xf>
    <xf numFmtId="3" fontId="28" fillId="0" borderId="59" xfId="3" applyNumberFormat="1" applyFont="1" applyFill="1" applyBorder="1" applyAlignment="1">
      <alignment horizontal="right" vertical="center"/>
    </xf>
    <xf numFmtId="3" fontId="71" fillId="0" borderId="77" xfId="2" applyNumberFormat="1" applyFont="1" applyBorder="1" applyAlignment="1">
      <alignment horizontal="right" vertical="center"/>
    </xf>
    <xf numFmtId="49" fontId="71" fillId="6" borderId="77" xfId="2" quotePrefix="1" applyNumberFormat="1" applyFont="1" applyFill="1" applyBorder="1" applyAlignment="1">
      <alignment horizontal="center" vertical="center" wrapText="1"/>
    </xf>
    <xf numFmtId="49" fontId="71" fillId="6" borderId="77" xfId="2" applyNumberFormat="1" applyFont="1" applyFill="1" applyBorder="1" applyAlignment="1">
      <alignment horizontal="center" vertical="center" wrapText="1"/>
    </xf>
    <xf numFmtId="0" fontId="71" fillId="6" borderId="59" xfId="2" applyFont="1" applyFill="1" applyBorder="1" applyAlignment="1">
      <alignment horizontal="left" vertical="center" wrapText="1"/>
    </xf>
    <xf numFmtId="49" fontId="71" fillId="6" borderId="75" xfId="2" applyNumberFormat="1" applyFont="1" applyFill="1" applyBorder="1" applyAlignment="1">
      <alignment horizontal="center" vertical="center" wrapText="1"/>
    </xf>
    <xf numFmtId="3" fontId="28" fillId="0" borderId="72" xfId="3" applyNumberFormat="1" applyFont="1" applyFill="1" applyBorder="1" applyAlignment="1">
      <alignment horizontal="right" vertical="center"/>
    </xf>
    <xf numFmtId="0" fontId="71" fillId="6" borderId="74" xfId="2" applyFont="1" applyFill="1" applyBorder="1" applyAlignment="1">
      <alignment horizontal="left" vertical="center" wrapText="1"/>
    </xf>
    <xf numFmtId="49" fontId="71" fillId="6" borderId="7" xfId="2" applyNumberFormat="1" applyFont="1" applyFill="1" applyBorder="1" applyAlignment="1">
      <alignment horizontal="center" vertical="center" wrapText="1"/>
    </xf>
    <xf numFmtId="3" fontId="28" fillId="0" borderId="1" xfId="3" applyNumberFormat="1" applyFont="1" applyFill="1" applyBorder="1" applyAlignment="1">
      <alignment horizontal="right" vertical="center"/>
    </xf>
    <xf numFmtId="3" fontId="71" fillId="0" borderId="58" xfId="2" applyNumberFormat="1" applyFont="1" applyBorder="1" applyAlignment="1">
      <alignment horizontal="right" vertical="center"/>
    </xf>
    <xf numFmtId="4" fontId="71" fillId="0" borderId="74" xfId="2" applyNumberFormat="1" applyFont="1" applyBorder="1" applyAlignment="1">
      <alignment horizontal="right" vertical="center"/>
    </xf>
    <xf numFmtId="10" fontId="28" fillId="0" borderId="58" xfId="1" applyNumberFormat="1" applyFont="1" applyFill="1" applyBorder="1" applyAlignment="1">
      <alignment horizontal="right" vertical="center"/>
    </xf>
    <xf numFmtId="0" fontId="71" fillId="0" borderId="14" xfId="2" applyFont="1" applyBorder="1" applyAlignment="1">
      <alignment vertical="center" wrapText="1"/>
    </xf>
    <xf numFmtId="0" fontId="72" fillId="0" borderId="14" xfId="2" applyFont="1" applyBorder="1" applyAlignment="1">
      <alignment vertical="center" wrapText="1"/>
    </xf>
    <xf numFmtId="0" fontId="71" fillId="6" borderId="107" xfId="2" applyFont="1" applyFill="1" applyBorder="1" applyAlignment="1">
      <alignment vertical="center" wrapText="1"/>
    </xf>
    <xf numFmtId="0" fontId="71" fillId="6" borderId="107" xfId="2" applyFont="1" applyFill="1" applyBorder="1" applyAlignment="1">
      <alignment horizontal="center" vertical="center" wrapText="1"/>
    </xf>
    <xf numFmtId="3" fontId="71" fillId="6" borderId="77" xfId="2" applyNumberFormat="1" applyFont="1" applyFill="1" applyBorder="1" applyAlignment="1">
      <alignment horizontal="right" vertical="center"/>
    </xf>
    <xf numFmtId="4" fontId="71" fillId="6" borderId="59" xfId="2" applyNumberFormat="1" applyFont="1" applyFill="1" applyBorder="1" applyAlignment="1">
      <alignment horizontal="right" vertical="center"/>
    </xf>
    <xf numFmtId="0" fontId="71" fillId="6" borderId="101" xfId="2" applyFont="1" applyFill="1" applyBorder="1" applyAlignment="1">
      <alignment vertical="center" wrapText="1"/>
    </xf>
    <xf numFmtId="0" fontId="71" fillId="6" borderId="101" xfId="2" applyFont="1" applyFill="1" applyBorder="1" applyAlignment="1">
      <alignment horizontal="center" vertical="center" wrapText="1"/>
    </xf>
    <xf numFmtId="0" fontId="71" fillId="6" borderId="109" xfId="2" applyFont="1" applyFill="1" applyBorder="1" applyAlignment="1">
      <alignment vertical="center" wrapText="1"/>
    </xf>
    <xf numFmtId="49" fontId="71" fillId="6" borderId="101" xfId="2" quotePrefix="1" applyNumberFormat="1" applyFont="1" applyFill="1" applyBorder="1" applyAlignment="1">
      <alignment horizontal="center" vertical="center" wrapText="1"/>
    </xf>
    <xf numFmtId="49" fontId="71" fillId="6" borderId="107" xfId="2" quotePrefix="1" applyNumberFormat="1" applyFont="1" applyFill="1" applyBorder="1" applyAlignment="1">
      <alignment horizontal="center" vertical="center" wrapText="1"/>
    </xf>
    <xf numFmtId="3" fontId="28" fillId="0" borderId="109" xfId="3" applyNumberFormat="1" applyFont="1" applyFill="1" applyBorder="1" applyAlignment="1">
      <alignment horizontal="right" vertical="center"/>
    </xf>
    <xf numFmtId="3" fontId="71" fillId="6" borderId="101" xfId="2" applyNumberFormat="1" applyFont="1" applyFill="1" applyBorder="1" applyAlignment="1">
      <alignment horizontal="right" vertical="center"/>
    </xf>
    <xf numFmtId="4" fontId="71" fillId="6" borderId="109" xfId="2" applyNumberFormat="1" applyFont="1" applyFill="1" applyBorder="1" applyAlignment="1">
      <alignment horizontal="right" vertical="center"/>
    </xf>
    <xf numFmtId="10" fontId="28" fillId="0" borderId="101" xfId="1" applyNumberFormat="1" applyFont="1" applyFill="1" applyBorder="1" applyAlignment="1">
      <alignment horizontal="right" vertical="center"/>
    </xf>
    <xf numFmtId="0" fontId="72" fillId="0" borderId="66" xfId="2" applyFont="1" applyBorder="1" applyAlignment="1">
      <alignment horizontal="left" vertical="center" wrapText="1"/>
    </xf>
    <xf numFmtId="3" fontId="28" fillId="0" borderId="72" xfId="2" applyNumberFormat="1" applyFont="1" applyBorder="1" applyAlignment="1">
      <alignment horizontal="right" vertical="center"/>
    </xf>
    <xf numFmtId="0" fontId="71" fillId="0" borderId="73" xfId="2" applyFont="1" applyBorder="1" applyAlignment="1">
      <alignment vertical="center" wrapText="1"/>
    </xf>
    <xf numFmtId="0" fontId="72" fillId="5" borderId="73" xfId="2" quotePrefix="1" applyFont="1" applyFill="1" applyBorder="1" applyAlignment="1">
      <alignment horizontal="left" vertical="center" wrapText="1"/>
    </xf>
    <xf numFmtId="3" fontId="27" fillId="5" borderId="68" xfId="2" applyNumberFormat="1" applyFont="1" applyFill="1" applyBorder="1" applyAlignment="1">
      <alignment horizontal="right" vertical="center"/>
    </xf>
    <xf numFmtId="4" fontId="27" fillId="5" borderId="70" xfId="2" applyNumberFormat="1" applyFont="1" applyFill="1" applyBorder="1" applyAlignment="1">
      <alignment horizontal="right" vertical="center"/>
    </xf>
    <xf numFmtId="10" fontId="27" fillId="5" borderId="68" xfId="1" applyNumberFormat="1" applyFont="1" applyFill="1" applyBorder="1" applyAlignment="1">
      <alignment horizontal="right" vertical="center"/>
    </xf>
    <xf numFmtId="0" fontId="72" fillId="0" borderId="24" xfId="2" applyFont="1" applyBorder="1" applyAlignment="1">
      <alignment horizontal="left" vertical="center" wrapText="1"/>
    </xf>
    <xf numFmtId="49" fontId="71" fillId="0" borderId="101" xfId="2" quotePrefix="1" applyNumberFormat="1" applyFont="1" applyBorder="1" applyAlignment="1">
      <alignment horizontal="center" vertical="center" wrapText="1"/>
    </xf>
    <xf numFmtId="3" fontId="28" fillId="0" borderId="93" xfId="2" applyNumberFormat="1" applyFont="1" applyBorder="1" applyAlignment="1">
      <alignment horizontal="right" vertical="center"/>
    </xf>
    <xf numFmtId="3" fontId="28" fillId="0" borderId="101" xfId="2" applyNumberFormat="1" applyFont="1" applyBorder="1" applyAlignment="1">
      <alignment horizontal="right" vertical="center"/>
    </xf>
    <xf numFmtId="0" fontId="71" fillId="6" borderId="106" xfId="2" quotePrefix="1" applyFont="1" applyFill="1" applyBorder="1" applyAlignment="1">
      <alignment horizontal="left" vertical="center" wrapText="1"/>
    </xf>
    <xf numFmtId="0" fontId="71" fillId="6" borderId="93" xfId="2" applyFont="1" applyFill="1" applyBorder="1" applyAlignment="1">
      <alignment vertical="center" wrapText="1"/>
    </xf>
    <xf numFmtId="4" fontId="71" fillId="0" borderId="109" xfId="2" applyNumberFormat="1" applyFont="1" applyBorder="1" applyAlignment="1">
      <alignment horizontal="right" vertical="center"/>
    </xf>
    <xf numFmtId="3" fontId="74" fillId="4" borderId="73" xfId="2" applyNumberFormat="1" applyFont="1" applyFill="1" applyBorder="1" applyAlignment="1">
      <alignment horizontal="right" vertical="center"/>
    </xf>
    <xf numFmtId="4" fontId="74" fillId="4" borderId="4" xfId="2" applyNumberFormat="1" applyFont="1" applyFill="1" applyBorder="1" applyAlignment="1">
      <alignment horizontal="right" vertical="center"/>
    </xf>
    <xf numFmtId="10" fontId="74" fillId="4" borderId="43" xfId="1" applyNumberFormat="1" applyFont="1" applyFill="1" applyBorder="1" applyAlignment="1">
      <alignment horizontal="right" vertical="center"/>
    </xf>
    <xf numFmtId="0" fontId="72" fillId="5" borderId="68" xfId="2" quotePrefix="1" applyFont="1" applyFill="1" applyBorder="1" applyAlignment="1">
      <alignment horizontal="left" vertical="center" wrapText="1"/>
    </xf>
    <xf numFmtId="3" fontId="27" fillId="5" borderId="69" xfId="2" applyNumberFormat="1" applyFont="1" applyFill="1" applyBorder="1" applyAlignment="1">
      <alignment horizontal="right" vertical="center"/>
    </xf>
    <xf numFmtId="4" fontId="27" fillId="5" borderId="69" xfId="2" applyNumberFormat="1" applyFont="1" applyFill="1" applyBorder="1" applyAlignment="1">
      <alignment horizontal="right" vertical="center"/>
    </xf>
    <xf numFmtId="10" fontId="27" fillId="5" borderId="75" xfId="1" applyNumberFormat="1" applyFont="1" applyFill="1" applyBorder="1" applyAlignment="1">
      <alignment horizontal="right" vertical="center"/>
    </xf>
    <xf numFmtId="0" fontId="75" fillId="0" borderId="14" xfId="2" applyFont="1" applyBorder="1" applyAlignment="1">
      <alignment vertical="center" wrapText="1"/>
    </xf>
    <xf numFmtId="49" fontId="71" fillId="6" borderId="107" xfId="2" applyNumberFormat="1" applyFont="1" applyFill="1" applyBorder="1" applyAlignment="1">
      <alignment horizontal="center" vertical="center" wrapText="1"/>
    </xf>
    <xf numFmtId="3" fontId="71" fillId="0" borderId="107" xfId="2" applyNumberFormat="1" applyFont="1" applyBorder="1" applyAlignment="1">
      <alignment horizontal="right" vertical="center"/>
    </xf>
    <xf numFmtId="49" fontId="71" fillId="6" borderId="14" xfId="2" applyNumberFormat="1" applyFont="1" applyFill="1" applyBorder="1" applyAlignment="1">
      <alignment horizontal="center" vertical="center" wrapText="1"/>
    </xf>
    <xf numFmtId="3" fontId="28" fillId="0" borderId="101" xfId="3" applyNumberFormat="1" applyFont="1" applyFill="1" applyBorder="1" applyAlignment="1">
      <alignment horizontal="right" vertical="center"/>
    </xf>
    <xf numFmtId="3" fontId="71" fillId="0" borderId="101" xfId="2" applyNumberFormat="1" applyFont="1" applyBorder="1" applyAlignment="1">
      <alignment horizontal="right" vertical="center"/>
    </xf>
    <xf numFmtId="49" fontId="71" fillId="6" borderId="101" xfId="2" applyNumberFormat="1" applyFont="1" applyFill="1" applyBorder="1" applyAlignment="1">
      <alignment horizontal="center" vertical="center" wrapText="1"/>
    </xf>
    <xf numFmtId="0" fontId="75" fillId="0" borderId="7" xfId="2" applyFont="1" applyBorder="1" applyAlignment="1">
      <alignment vertical="center" wrapText="1"/>
    </xf>
    <xf numFmtId="0" fontId="73" fillId="4" borderId="7" xfId="2" applyFont="1" applyFill="1" applyBorder="1" applyAlignment="1">
      <alignment horizontal="center" vertical="center" wrapText="1"/>
    </xf>
    <xf numFmtId="0" fontId="73" fillId="4" borderId="8" xfId="2" applyFont="1" applyFill="1" applyBorder="1" applyAlignment="1">
      <alignment vertical="center" wrapText="1"/>
    </xf>
    <xf numFmtId="0" fontId="73" fillId="4" borderId="7" xfId="2" applyFont="1" applyFill="1" applyBorder="1" applyAlignment="1">
      <alignment vertical="center" wrapText="1"/>
    </xf>
    <xf numFmtId="0" fontId="72" fillId="5" borderId="75" xfId="2" quotePrefix="1" applyFont="1" applyFill="1" applyBorder="1" applyAlignment="1">
      <alignment horizontal="left" vertical="center" wrapText="1"/>
    </xf>
    <xf numFmtId="3" fontId="27" fillId="5" borderId="73" xfId="2" applyNumberFormat="1" applyFont="1" applyFill="1" applyBorder="1" applyAlignment="1">
      <alignment horizontal="right" vertical="center"/>
    </xf>
    <xf numFmtId="4" fontId="27" fillId="5" borderId="4" xfId="2" applyNumberFormat="1" applyFont="1" applyFill="1" applyBorder="1" applyAlignment="1">
      <alignment horizontal="right" vertical="center"/>
    </xf>
    <xf numFmtId="3" fontId="28" fillId="0" borderId="77" xfId="3" applyNumberFormat="1" applyFont="1" applyFill="1" applyBorder="1" applyAlignment="1">
      <alignment horizontal="right" vertical="center"/>
    </xf>
    <xf numFmtId="4" fontId="71" fillId="0" borderId="78" xfId="2" applyNumberFormat="1" applyFont="1" applyBorder="1" applyAlignment="1">
      <alignment horizontal="right" vertical="center"/>
    </xf>
    <xf numFmtId="0" fontId="71" fillId="0" borderId="0" xfId="2" applyFont="1" applyAlignment="1">
      <alignment vertical="center" wrapText="1"/>
    </xf>
    <xf numFmtId="0" fontId="71" fillId="6" borderId="14" xfId="2" applyFont="1" applyFill="1" applyBorder="1" applyAlignment="1">
      <alignment horizontal="center" vertical="center" wrapText="1"/>
    </xf>
    <xf numFmtId="4" fontId="71" fillId="6" borderId="78" xfId="2" applyNumberFormat="1" applyFont="1" applyFill="1" applyBorder="1" applyAlignment="1">
      <alignment horizontal="right" vertical="center"/>
    </xf>
    <xf numFmtId="0" fontId="72" fillId="5" borderId="58" xfId="2" quotePrefix="1" applyFont="1" applyFill="1" applyBorder="1" applyAlignment="1">
      <alignment horizontal="left" vertical="center" wrapText="1"/>
    </xf>
    <xf numFmtId="3" fontId="27" fillId="5" borderId="58" xfId="2" applyNumberFormat="1" applyFont="1" applyFill="1" applyBorder="1" applyAlignment="1">
      <alignment horizontal="right" vertical="center"/>
    </xf>
    <xf numFmtId="4" fontId="72" fillId="5" borderId="62" xfId="2" applyNumberFormat="1" applyFont="1" applyFill="1" applyBorder="1" applyAlignment="1">
      <alignment horizontal="right" vertical="center"/>
    </xf>
    <xf numFmtId="10" fontId="27" fillId="5" borderId="58" xfId="1" applyNumberFormat="1" applyFont="1" applyFill="1" applyBorder="1" applyAlignment="1">
      <alignment horizontal="right" vertical="center"/>
    </xf>
    <xf numFmtId="0" fontId="73" fillId="4" borderId="43" xfId="2" applyFont="1" applyFill="1" applyBorder="1" applyAlignment="1">
      <alignment horizontal="center" vertical="center" wrapText="1"/>
    </xf>
    <xf numFmtId="0" fontId="72" fillId="4" borderId="43" xfId="2" quotePrefix="1" applyFont="1" applyFill="1" applyBorder="1" applyAlignment="1">
      <alignment horizontal="left" vertical="center" wrapText="1"/>
    </xf>
    <xf numFmtId="0" fontId="72" fillId="0" borderId="64" xfId="2" applyFont="1" applyBorder="1" applyAlignment="1">
      <alignment vertical="center" wrapText="1"/>
    </xf>
    <xf numFmtId="10" fontId="74" fillId="0" borderId="77" xfId="1" applyNumberFormat="1" applyFont="1" applyFill="1" applyBorder="1" applyAlignment="1">
      <alignment horizontal="right" vertical="center"/>
    </xf>
    <xf numFmtId="0" fontId="1" fillId="0" borderId="14" xfId="0" applyFont="1" applyBorder="1" applyAlignment="1">
      <alignment vertical="center" wrapText="1"/>
    </xf>
    <xf numFmtId="0" fontId="1" fillId="0" borderId="75" xfId="0" applyFont="1" applyBorder="1" applyAlignment="1">
      <alignment vertical="center" wrapText="1"/>
    </xf>
    <xf numFmtId="0" fontId="71" fillId="6" borderId="75" xfId="2" quotePrefix="1" applyFont="1" applyFill="1" applyBorder="1" applyAlignment="1">
      <alignment vertical="center" wrapText="1"/>
    </xf>
    <xf numFmtId="49" fontId="71" fillId="6" borderId="14" xfId="2" quotePrefix="1" applyNumberFormat="1" applyFont="1" applyFill="1" applyBorder="1" applyAlignment="1">
      <alignment horizontal="center" vertical="center" wrapText="1"/>
    </xf>
    <xf numFmtId="3" fontId="28" fillId="0" borderId="14" xfId="3" applyNumberFormat="1" applyFont="1" applyFill="1" applyBorder="1" applyAlignment="1">
      <alignment horizontal="right" vertical="center"/>
    </xf>
    <xf numFmtId="4" fontId="71" fillId="0" borderId="24" xfId="2" applyNumberFormat="1" applyFont="1" applyBorder="1" applyAlignment="1">
      <alignment horizontal="right" vertical="center"/>
    </xf>
    <xf numFmtId="0" fontId="73" fillId="4" borderId="60" xfId="2" quotePrefix="1" applyFont="1" applyFill="1" applyBorder="1" applyAlignment="1">
      <alignment horizontal="left" vertical="center" wrapText="1"/>
    </xf>
    <xf numFmtId="3" fontId="74" fillId="4" borderId="43" xfId="2" applyNumberFormat="1" applyFont="1" applyFill="1" applyBorder="1" applyAlignment="1">
      <alignment horizontal="right" vertical="center"/>
    </xf>
    <xf numFmtId="4" fontId="74" fillId="4" borderId="60" xfId="2" applyNumberFormat="1" applyFont="1" applyFill="1" applyBorder="1" applyAlignment="1">
      <alignment horizontal="right" vertical="center"/>
    </xf>
    <xf numFmtId="0" fontId="73" fillId="6" borderId="64" xfId="2" applyFont="1" applyFill="1" applyBorder="1" applyAlignment="1">
      <alignment horizontal="center" vertical="center" wrapText="1"/>
    </xf>
    <xf numFmtId="0" fontId="71" fillId="0" borderId="0" xfId="2" quotePrefix="1" applyFont="1" applyAlignment="1">
      <alignment horizontal="left" vertical="center" wrapText="1"/>
    </xf>
    <xf numFmtId="0" fontId="71" fillId="6" borderId="64" xfId="2" quotePrefix="1" applyFont="1" applyFill="1" applyBorder="1" applyAlignment="1">
      <alignment horizontal="center" vertical="center" wrapText="1"/>
    </xf>
    <xf numFmtId="0" fontId="76" fillId="3" borderId="43" xfId="4" applyFont="1" applyFill="1" applyBorder="1" applyAlignment="1">
      <alignment horizontal="center" vertical="center" wrapText="1"/>
    </xf>
    <xf numFmtId="0" fontId="76" fillId="9" borderId="61" xfId="4" applyFont="1" applyFill="1" applyBorder="1" applyAlignment="1">
      <alignment horizontal="center" vertical="center" wrapText="1"/>
    </xf>
    <xf numFmtId="0" fontId="76" fillId="9" borderId="60" xfId="4" applyFont="1" applyFill="1" applyBorder="1" applyAlignment="1">
      <alignment vertical="center" wrapText="1"/>
    </xf>
    <xf numFmtId="0" fontId="76" fillId="9" borderId="43" xfId="4" applyFont="1" applyFill="1" applyBorder="1" applyAlignment="1">
      <alignment vertical="center" wrapText="1"/>
    </xf>
    <xf numFmtId="3" fontId="74" fillId="9" borderId="60" xfId="2" applyNumberFormat="1" applyFont="1" applyFill="1" applyBorder="1" applyAlignment="1">
      <alignment horizontal="right" vertical="center"/>
    </xf>
    <xf numFmtId="4" fontId="74" fillId="9" borderId="60" xfId="2" applyNumberFormat="1" applyFont="1" applyFill="1" applyBorder="1" applyAlignment="1">
      <alignment horizontal="right" vertical="center"/>
    </xf>
    <xf numFmtId="10" fontId="74" fillId="3" borderId="43" xfId="1" applyNumberFormat="1" applyFont="1" applyFill="1" applyBorder="1" applyAlignment="1">
      <alignment horizontal="right" vertical="center"/>
    </xf>
    <xf numFmtId="0" fontId="76" fillId="0" borderId="14" xfId="4" applyFont="1" applyBorder="1" applyAlignment="1">
      <alignment vertical="center" wrapText="1"/>
    </xf>
    <xf numFmtId="0" fontId="73" fillId="4" borderId="61" xfId="4" applyFont="1" applyFill="1" applyBorder="1" applyAlignment="1">
      <alignment horizontal="center" vertical="center" wrapText="1"/>
    </xf>
    <xf numFmtId="0" fontId="73" fillId="4" borderId="60" xfId="4" applyFont="1" applyFill="1" applyBorder="1" applyAlignment="1">
      <alignment vertical="center" wrapText="1"/>
    </xf>
    <xf numFmtId="0" fontId="73" fillId="4" borderId="43" xfId="4" applyFont="1" applyFill="1" applyBorder="1" applyAlignment="1">
      <alignment vertical="center" wrapText="1"/>
    </xf>
    <xf numFmtId="3" fontId="76" fillId="4" borderId="43" xfId="2" applyNumberFormat="1" applyFont="1" applyFill="1" applyBorder="1" applyAlignment="1">
      <alignment horizontal="right" vertical="center"/>
    </xf>
    <xf numFmtId="4" fontId="76" fillId="4" borderId="60" xfId="2" applyNumberFormat="1" applyFont="1" applyFill="1" applyBorder="1" applyAlignment="1">
      <alignment horizontal="right" vertical="center"/>
    </xf>
    <xf numFmtId="0" fontId="72" fillId="5" borderId="73" xfId="4" applyFont="1" applyFill="1" applyBorder="1" applyAlignment="1">
      <alignment horizontal="left" vertical="center" wrapText="1"/>
    </xf>
    <xf numFmtId="4" fontId="71" fillId="5" borderId="76" xfId="2" applyNumberFormat="1" applyFont="1" applyFill="1" applyBorder="1" applyAlignment="1">
      <alignment horizontal="right" vertical="center"/>
    </xf>
    <xf numFmtId="0" fontId="71" fillId="0" borderId="101" xfId="4" applyFont="1" applyBorder="1" applyAlignment="1">
      <alignment vertical="center" wrapText="1"/>
    </xf>
    <xf numFmtId="49" fontId="71" fillId="0" borderId="64" xfId="4" applyNumberFormat="1" applyFont="1" applyBorder="1" applyAlignment="1">
      <alignment horizontal="center" vertical="center" wrapText="1"/>
    </xf>
    <xf numFmtId="0" fontId="71" fillId="6" borderId="93" xfId="4" applyFont="1" applyFill="1" applyBorder="1" applyAlignment="1">
      <alignment horizontal="left" vertical="center" wrapText="1"/>
    </xf>
    <xf numFmtId="49" fontId="71" fillId="0" borderId="101" xfId="4" applyNumberFormat="1" applyFont="1" applyBorder="1" applyAlignment="1">
      <alignment horizontal="center" vertical="center" wrapText="1"/>
    </xf>
    <xf numFmtId="4" fontId="71" fillId="0" borderId="91" xfId="2" applyNumberFormat="1" applyFont="1" applyBorder="1" applyAlignment="1">
      <alignment horizontal="right" vertical="center"/>
    </xf>
    <xf numFmtId="10" fontId="74" fillId="0" borderId="106" xfId="1" applyNumberFormat="1" applyFont="1" applyFill="1" applyBorder="1" applyAlignment="1">
      <alignment horizontal="right" vertical="center"/>
    </xf>
    <xf numFmtId="0" fontId="72" fillId="5" borderId="7" xfId="4" applyFont="1" applyFill="1" applyBorder="1" applyAlignment="1">
      <alignment horizontal="left" vertical="center" wrapText="1"/>
    </xf>
    <xf numFmtId="3" fontId="27" fillId="5" borderId="7" xfId="2" applyNumberFormat="1" applyFont="1" applyFill="1" applyBorder="1" applyAlignment="1">
      <alignment horizontal="right" vertical="center"/>
    </xf>
    <xf numFmtId="0" fontId="72" fillId="5" borderId="68" xfId="4" applyFont="1" applyFill="1" applyBorder="1" applyAlignment="1">
      <alignment horizontal="left" vertical="center" wrapText="1"/>
    </xf>
    <xf numFmtId="0" fontId="72" fillId="0" borderId="14" xfId="4" applyFont="1" applyBorder="1" applyAlignment="1">
      <alignment horizontal="center" vertical="center" wrapText="1"/>
    </xf>
    <xf numFmtId="49" fontId="71" fillId="0" borderId="77" xfId="4" applyNumberFormat="1" applyFont="1" applyBorder="1" applyAlignment="1">
      <alignment horizontal="center" vertical="center" wrapText="1"/>
    </xf>
    <xf numFmtId="0" fontId="72" fillId="5" borderId="77" xfId="4" applyFont="1" applyFill="1" applyBorder="1" applyAlignment="1">
      <alignment horizontal="left" vertical="center" wrapText="1"/>
    </xf>
    <xf numFmtId="3" fontId="27" fillId="5" borderId="77" xfId="2" applyNumberFormat="1" applyFont="1" applyFill="1" applyBorder="1" applyAlignment="1">
      <alignment horizontal="right" vertical="center"/>
    </xf>
    <xf numFmtId="4" fontId="72" fillId="5" borderId="78" xfId="2" applyNumberFormat="1" applyFont="1" applyFill="1" applyBorder="1" applyAlignment="1">
      <alignment horizontal="right" vertical="center"/>
    </xf>
    <xf numFmtId="10" fontId="27" fillId="5" borderId="77" xfId="1" applyNumberFormat="1" applyFont="1" applyFill="1" applyBorder="1" applyAlignment="1">
      <alignment horizontal="right" vertical="center"/>
    </xf>
    <xf numFmtId="3" fontId="74" fillId="4" borderId="4" xfId="2" applyNumberFormat="1" applyFont="1" applyFill="1" applyBorder="1" applyAlignment="1">
      <alignment horizontal="right" vertical="center"/>
    </xf>
    <xf numFmtId="0" fontId="71" fillId="0" borderId="77" xfId="4" applyFont="1" applyBorder="1" applyAlignment="1">
      <alignment vertical="center" wrapText="1"/>
    </xf>
    <xf numFmtId="4" fontId="71" fillId="0" borderId="77" xfId="2" applyNumberFormat="1" applyFont="1" applyBorder="1" applyAlignment="1">
      <alignment horizontal="right" vertical="center"/>
    </xf>
    <xf numFmtId="3" fontId="27" fillId="5" borderId="14" xfId="2" applyNumberFormat="1" applyFont="1" applyFill="1" applyBorder="1" applyAlignment="1">
      <alignment horizontal="right" vertical="center"/>
    </xf>
    <xf numFmtId="4" fontId="27" fillId="5" borderId="24" xfId="2" applyNumberFormat="1" applyFont="1" applyFill="1" applyBorder="1" applyAlignment="1">
      <alignment horizontal="right" vertical="center"/>
    </xf>
    <xf numFmtId="0" fontId="73" fillId="4" borderId="43" xfId="4" applyFont="1" applyFill="1" applyBorder="1" applyAlignment="1">
      <alignment horizontal="center" vertical="center" wrapText="1"/>
    </xf>
    <xf numFmtId="3" fontId="74" fillId="4" borderId="43" xfId="3" applyNumberFormat="1" applyFont="1" applyFill="1" applyBorder="1" applyAlignment="1">
      <alignment horizontal="right" vertical="center"/>
    </xf>
    <xf numFmtId="4" fontId="74" fillId="4" borderId="60" xfId="3" applyNumberFormat="1" applyFont="1" applyFill="1" applyBorder="1" applyAlignment="1">
      <alignment horizontal="right" vertical="center"/>
    </xf>
    <xf numFmtId="0" fontId="72" fillId="5" borderId="75" xfId="4" applyFont="1" applyFill="1" applyBorder="1" applyAlignment="1">
      <alignment horizontal="left" vertical="center" wrapText="1"/>
    </xf>
    <xf numFmtId="3" fontId="27" fillId="5" borderId="75" xfId="3" applyNumberFormat="1" applyFont="1" applyFill="1" applyBorder="1" applyAlignment="1">
      <alignment horizontal="right" vertical="center"/>
    </xf>
    <xf numFmtId="4" fontId="27" fillId="5" borderId="76" xfId="3" applyNumberFormat="1" applyFont="1" applyFill="1" applyBorder="1" applyAlignment="1">
      <alignment horizontal="right" vertical="center"/>
    </xf>
    <xf numFmtId="0" fontId="71" fillId="0" borderId="102" xfId="4" applyFont="1" applyBorder="1" applyAlignment="1">
      <alignment horizontal="left" vertical="center" wrapText="1"/>
    </xf>
    <xf numFmtId="4" fontId="71" fillId="0" borderId="102" xfId="2" applyNumberFormat="1" applyFont="1" applyBorder="1" applyAlignment="1">
      <alignment horizontal="right" vertical="center"/>
    </xf>
    <xf numFmtId="10" fontId="74" fillId="0" borderId="101" xfId="1" applyNumberFormat="1" applyFont="1" applyFill="1" applyBorder="1" applyAlignment="1">
      <alignment horizontal="right" vertical="center"/>
    </xf>
    <xf numFmtId="0" fontId="71" fillId="6" borderId="107" xfId="4" applyFont="1" applyFill="1" applyBorder="1" applyAlignment="1">
      <alignment horizontal="center" vertical="center" wrapText="1"/>
    </xf>
    <xf numFmtId="3" fontId="28" fillId="6" borderId="14" xfId="3" applyNumberFormat="1" applyFont="1" applyFill="1" applyBorder="1" applyAlignment="1">
      <alignment horizontal="right" vertical="center"/>
    </xf>
    <xf numFmtId="4" fontId="71" fillId="0" borderId="108" xfId="2" applyNumberFormat="1" applyFont="1" applyBorder="1" applyAlignment="1">
      <alignment horizontal="right" vertical="center"/>
    </xf>
    <xf numFmtId="10" fontId="74" fillId="0" borderId="107" xfId="1" applyNumberFormat="1" applyFont="1" applyFill="1" applyBorder="1" applyAlignment="1">
      <alignment horizontal="right" vertical="center"/>
    </xf>
    <xf numFmtId="0" fontId="72" fillId="5" borderId="64" xfId="4" applyFont="1" applyFill="1" applyBorder="1" applyAlignment="1">
      <alignment horizontal="left" vertical="center" wrapText="1"/>
    </xf>
    <xf numFmtId="3" fontId="27" fillId="5" borderId="64" xfId="3" applyNumberFormat="1" applyFont="1" applyFill="1" applyBorder="1" applyAlignment="1">
      <alignment horizontal="right" vertical="center"/>
    </xf>
    <xf numFmtId="4" fontId="27" fillId="5" borderId="66" xfId="3" applyNumberFormat="1" applyFont="1" applyFill="1" applyBorder="1" applyAlignment="1">
      <alignment horizontal="right" vertical="center"/>
    </xf>
    <xf numFmtId="0" fontId="72" fillId="6" borderId="14" xfId="4" applyFont="1" applyFill="1" applyBorder="1" applyAlignment="1">
      <alignment vertical="center" wrapText="1"/>
    </xf>
    <xf numFmtId="0" fontId="71" fillId="6" borderId="64" xfId="4" applyFont="1" applyFill="1" applyBorder="1" applyAlignment="1">
      <alignment horizontal="left" vertical="center" wrapText="1"/>
    </xf>
    <xf numFmtId="0" fontId="71" fillId="6" borderId="77" xfId="4" applyFont="1" applyFill="1" applyBorder="1" applyAlignment="1">
      <alignment horizontal="center" vertical="center" wrapText="1"/>
    </xf>
    <xf numFmtId="3" fontId="28" fillId="6" borderId="77" xfId="3" applyNumberFormat="1" applyFont="1" applyFill="1" applyBorder="1" applyAlignment="1">
      <alignment horizontal="right" vertical="center"/>
    </xf>
    <xf numFmtId="4" fontId="27" fillId="5" borderId="73" xfId="2" applyNumberFormat="1" applyFont="1" applyFill="1" applyBorder="1" applyAlignment="1">
      <alignment horizontal="right" vertical="center"/>
    </xf>
    <xf numFmtId="10" fontId="27" fillId="5" borderId="14" xfId="1" applyNumberFormat="1" applyFont="1" applyFill="1" applyBorder="1" applyAlignment="1">
      <alignment horizontal="right" vertical="center"/>
    </xf>
    <xf numFmtId="0" fontId="1" fillId="0" borderId="24" xfId="0" applyFont="1" applyBorder="1" applyAlignment="1">
      <alignment vertical="center" wrapText="1"/>
    </xf>
    <xf numFmtId="0" fontId="71" fillId="6" borderId="79" xfId="4" applyFont="1" applyFill="1" applyBorder="1" applyAlignment="1">
      <alignment horizontal="center" vertical="center" wrapText="1"/>
    </xf>
    <xf numFmtId="3" fontId="71" fillId="0" borderId="77" xfId="3" applyNumberFormat="1" applyFont="1" applyFill="1" applyBorder="1" applyAlignment="1">
      <alignment horizontal="right" vertical="center"/>
    </xf>
    <xf numFmtId="10" fontId="71" fillId="0" borderId="77" xfId="1" applyNumberFormat="1" applyFont="1" applyFill="1" applyBorder="1" applyAlignment="1">
      <alignment horizontal="right" vertical="center"/>
    </xf>
    <xf numFmtId="0" fontId="71" fillId="6" borderId="75" xfId="4" applyFont="1" applyFill="1" applyBorder="1" applyAlignment="1">
      <alignment horizontal="left" vertical="center" wrapText="1"/>
    </xf>
    <xf numFmtId="0" fontId="71" fillId="6" borderId="80" xfId="4" applyFont="1" applyFill="1" applyBorder="1" applyAlignment="1">
      <alignment horizontal="center" vertical="center" wrapText="1"/>
    </xf>
    <xf numFmtId="3" fontId="71" fillId="6" borderId="14" xfId="3" applyNumberFormat="1" applyFont="1" applyFill="1" applyBorder="1" applyAlignment="1">
      <alignment horizontal="right" vertical="center"/>
    </xf>
    <xf numFmtId="3" fontId="71" fillId="0" borderId="75" xfId="2" applyNumberFormat="1" applyFont="1" applyBorder="1" applyAlignment="1">
      <alignment horizontal="right" vertical="center"/>
    </xf>
    <xf numFmtId="4" fontId="71" fillId="0" borderId="76" xfId="2" applyNumberFormat="1" applyFont="1" applyBorder="1" applyAlignment="1">
      <alignment horizontal="right" vertical="center"/>
    </xf>
    <xf numFmtId="10" fontId="71" fillId="0" borderId="75" xfId="1" applyNumberFormat="1" applyFont="1" applyFill="1" applyBorder="1" applyAlignment="1">
      <alignment horizontal="right" vertical="center"/>
    </xf>
    <xf numFmtId="3" fontId="27" fillId="5" borderId="73" xfId="3" applyNumberFormat="1" applyFont="1" applyFill="1" applyBorder="1" applyAlignment="1">
      <alignment horizontal="right" vertical="center"/>
    </xf>
    <xf numFmtId="4" fontId="27" fillId="5" borderId="4" xfId="3" applyNumberFormat="1" applyFont="1" applyFill="1" applyBorder="1" applyAlignment="1">
      <alignment horizontal="right" vertical="center"/>
    </xf>
    <xf numFmtId="10" fontId="74" fillId="5" borderId="75" xfId="1" applyNumberFormat="1" applyFont="1" applyFill="1" applyBorder="1" applyAlignment="1">
      <alignment horizontal="right" vertical="center"/>
    </xf>
    <xf numFmtId="0" fontId="72" fillId="6" borderId="14" xfId="4" applyFont="1" applyFill="1" applyBorder="1" applyAlignment="1">
      <alignment horizontal="center" vertical="center" wrapText="1"/>
    </xf>
    <xf numFmtId="0" fontId="71" fillId="6" borderId="48" xfId="4" applyFont="1" applyFill="1" applyBorder="1" applyAlignment="1">
      <alignment horizontal="left" vertical="center" wrapText="1"/>
    </xf>
    <xf numFmtId="49" fontId="71" fillId="6" borderId="77" xfId="4" applyNumberFormat="1" applyFont="1" applyFill="1" applyBorder="1" applyAlignment="1">
      <alignment horizontal="center" vertical="center" wrapText="1"/>
    </xf>
    <xf numFmtId="0" fontId="76" fillId="0" borderId="7" xfId="4" applyFont="1" applyBorder="1" applyAlignment="1">
      <alignment vertical="center" wrapText="1"/>
    </xf>
    <xf numFmtId="0" fontId="71" fillId="6" borderId="74" xfId="4" applyFont="1" applyFill="1" applyBorder="1" applyAlignment="1">
      <alignment horizontal="left" vertical="center" wrapText="1"/>
    </xf>
    <xf numFmtId="3" fontId="28" fillId="6" borderId="58" xfId="3" applyNumberFormat="1" applyFont="1" applyFill="1" applyBorder="1" applyAlignment="1">
      <alignment horizontal="right" vertical="center"/>
    </xf>
    <xf numFmtId="10" fontId="74" fillId="0" borderId="58" xfId="1" applyNumberFormat="1" applyFont="1" applyFill="1" applyBorder="1" applyAlignment="1">
      <alignment horizontal="right" vertical="center"/>
    </xf>
    <xf numFmtId="0" fontId="71" fillId="6" borderId="0" xfId="4" applyFont="1" applyFill="1" applyAlignment="1">
      <alignment vertical="center" wrapText="1"/>
    </xf>
    <xf numFmtId="3" fontId="71" fillId="0" borderId="19" xfId="2" applyNumberFormat="1" applyFont="1" applyBorder="1" applyAlignment="1">
      <alignment horizontal="right" vertical="center"/>
    </xf>
    <xf numFmtId="0" fontId="73" fillId="4" borderId="11" xfId="4" applyFont="1" applyFill="1" applyBorder="1" applyAlignment="1">
      <alignment horizontal="center" vertical="center" wrapText="1"/>
    </xf>
    <xf numFmtId="0" fontId="73" fillId="4" borderId="12" xfId="4" applyFont="1" applyFill="1" applyBorder="1" applyAlignment="1">
      <alignment vertical="center" wrapText="1"/>
    </xf>
    <xf numFmtId="0" fontId="73" fillId="4" borderId="2" xfId="4" applyFont="1" applyFill="1" applyBorder="1" applyAlignment="1">
      <alignment vertical="center" wrapText="1"/>
    </xf>
    <xf numFmtId="10" fontId="74" fillId="4" borderId="2" xfId="1" applyNumberFormat="1" applyFont="1" applyFill="1" applyBorder="1" applyAlignment="1">
      <alignment horizontal="right" vertical="center"/>
    </xf>
    <xf numFmtId="0" fontId="73" fillId="0" borderId="14" xfId="4" applyFont="1" applyBorder="1" applyAlignment="1">
      <alignment vertical="center" wrapText="1"/>
    </xf>
    <xf numFmtId="0" fontId="72" fillId="5" borderId="3" xfId="4" applyFont="1" applyFill="1" applyBorder="1" applyAlignment="1">
      <alignment horizontal="left" vertical="center" wrapText="1"/>
    </xf>
    <xf numFmtId="3" fontId="72" fillId="5" borderId="16" xfId="2" applyNumberFormat="1" applyFont="1" applyFill="1" applyBorder="1" applyAlignment="1">
      <alignment horizontal="right" vertical="center"/>
    </xf>
    <xf numFmtId="4" fontId="72" fillId="5" borderId="17" xfId="2" applyNumberFormat="1" applyFont="1" applyFill="1" applyBorder="1" applyAlignment="1">
      <alignment horizontal="right" vertical="center"/>
    </xf>
    <xf numFmtId="10" fontId="27" fillId="5" borderId="16" xfId="1" applyNumberFormat="1" applyFont="1" applyFill="1" applyBorder="1" applyAlignment="1">
      <alignment horizontal="right" vertical="center"/>
    </xf>
    <xf numFmtId="0" fontId="71" fillId="6" borderId="53" xfId="4" applyFont="1" applyFill="1" applyBorder="1" applyAlignment="1">
      <alignment vertical="center" wrapText="1"/>
    </xf>
    <xf numFmtId="49" fontId="71" fillId="0" borderId="51" xfId="4" applyNumberFormat="1" applyFont="1" applyBorder="1" applyAlignment="1">
      <alignment horizontal="center" vertical="center" wrapText="1"/>
    </xf>
    <xf numFmtId="3" fontId="28" fillId="0" borderId="49" xfId="2" applyNumberFormat="1" applyFont="1" applyBorder="1" applyAlignment="1">
      <alignment horizontal="right" vertical="center"/>
    </xf>
    <xf numFmtId="3" fontId="71" fillId="0" borderId="49" xfId="2" applyNumberFormat="1" applyFont="1" applyBorder="1" applyAlignment="1">
      <alignment horizontal="right" vertical="center"/>
    </xf>
    <xf numFmtId="4" fontId="71" fillId="0" borderId="50" xfId="2" applyNumberFormat="1" applyFont="1" applyBorder="1" applyAlignment="1">
      <alignment horizontal="right" vertical="center"/>
    </xf>
    <xf numFmtId="10" fontId="28" fillId="0" borderId="19" xfId="1" applyNumberFormat="1" applyFont="1" applyFill="1" applyBorder="1" applyAlignment="1">
      <alignment horizontal="right" vertical="center"/>
    </xf>
    <xf numFmtId="0" fontId="71" fillId="0" borderId="22" xfId="4" applyFont="1" applyBorder="1" applyAlignment="1">
      <alignment horizontal="left" vertical="center" wrapText="1"/>
    </xf>
    <xf numFmtId="49" fontId="71" fillId="0" borderId="18" xfId="4" applyNumberFormat="1" applyFont="1" applyBorder="1" applyAlignment="1">
      <alignment horizontal="center" vertical="center" wrapText="1"/>
    </xf>
    <xf numFmtId="3" fontId="28" fillId="0" borderId="14" xfId="2" applyNumberFormat="1" applyFont="1" applyBorder="1" applyAlignment="1">
      <alignment horizontal="right" vertical="center"/>
    </xf>
    <xf numFmtId="4" fontId="71" fillId="0" borderId="20" xfId="2" applyNumberFormat="1" applyFont="1" applyBorder="1" applyAlignment="1">
      <alignment horizontal="right" vertical="center"/>
    </xf>
    <xf numFmtId="0" fontId="72" fillId="5" borderId="49" xfId="4" applyFont="1" applyFill="1" applyBorder="1" applyAlignment="1">
      <alignment horizontal="left" vertical="center" wrapText="1"/>
    </xf>
    <xf numFmtId="3" fontId="27" fillId="5" borderId="49" xfId="2" applyNumberFormat="1" applyFont="1" applyFill="1" applyBorder="1" applyAlignment="1">
      <alignment horizontal="right" vertical="center"/>
    </xf>
    <xf numFmtId="4" fontId="27" fillId="5" borderId="49" xfId="2" applyNumberFormat="1" applyFont="1" applyFill="1" applyBorder="1" applyAlignment="1">
      <alignment horizontal="right" vertical="center"/>
    </xf>
    <xf numFmtId="10" fontId="28" fillId="5" borderId="49" xfId="1" applyNumberFormat="1" applyFont="1" applyFill="1" applyBorder="1" applyAlignment="1">
      <alignment horizontal="right" vertical="center"/>
    </xf>
    <xf numFmtId="0" fontId="72" fillId="0" borderId="55" xfId="4" applyFont="1" applyBorder="1" applyAlignment="1">
      <alignment horizontal="left" vertical="center" wrapText="1"/>
    </xf>
    <xf numFmtId="0" fontId="71" fillId="6" borderId="1" xfId="4" applyFont="1" applyFill="1" applyBorder="1" applyAlignment="1">
      <alignment horizontal="left" vertical="center" wrapText="1"/>
    </xf>
    <xf numFmtId="0" fontId="71" fillId="0" borderId="7" xfId="4" applyFont="1" applyBorder="1" applyAlignment="1">
      <alignment horizontal="center" vertical="center" wrapText="1"/>
    </xf>
    <xf numFmtId="3" fontId="28" fillId="0" borderId="8" xfId="2" applyNumberFormat="1" applyFont="1" applyBorder="1" applyAlignment="1">
      <alignment horizontal="right" vertical="center"/>
    </xf>
    <xf numFmtId="3" fontId="28" fillId="0" borderId="24" xfId="2" applyNumberFormat="1" applyFont="1" applyBorder="1" applyAlignment="1">
      <alignment horizontal="right" vertical="center"/>
    </xf>
    <xf numFmtId="0" fontId="73" fillId="4" borderId="2" xfId="4" applyFont="1" applyFill="1" applyBorder="1" applyAlignment="1">
      <alignment horizontal="center" vertical="center" wrapText="1"/>
    </xf>
    <xf numFmtId="3" fontId="74" fillId="4" borderId="12" xfId="2" applyNumberFormat="1" applyFont="1" applyFill="1" applyBorder="1" applyAlignment="1">
      <alignment horizontal="right" vertical="center"/>
    </xf>
    <xf numFmtId="4" fontId="74" fillId="4" borderId="12" xfId="2" applyNumberFormat="1" applyFont="1" applyFill="1" applyBorder="1" applyAlignment="1">
      <alignment horizontal="right" vertical="center"/>
    </xf>
    <xf numFmtId="0" fontId="72" fillId="5" borderId="16" xfId="4" applyFont="1" applyFill="1" applyBorder="1" applyAlignment="1">
      <alignment horizontal="left" vertical="center" wrapText="1"/>
    </xf>
    <xf numFmtId="0" fontId="72" fillId="0" borderId="14" xfId="4" applyFont="1" applyBorder="1" applyAlignment="1">
      <alignment horizontal="left" vertical="center" wrapText="1"/>
    </xf>
    <xf numFmtId="49" fontId="71" fillId="0" borderId="16" xfId="4" applyNumberFormat="1" applyFont="1" applyBorder="1" applyAlignment="1">
      <alignment horizontal="center" vertical="center" wrapText="1"/>
    </xf>
    <xf numFmtId="10" fontId="74" fillId="0" borderId="49" xfId="1" applyNumberFormat="1" applyFont="1" applyFill="1" applyBorder="1" applyAlignment="1">
      <alignment horizontal="right" vertical="center"/>
    </xf>
    <xf numFmtId="3" fontId="27" fillId="5" borderId="16" xfId="2" applyNumberFormat="1" applyFont="1" applyFill="1" applyBorder="1" applyAlignment="1">
      <alignment horizontal="right" vertical="center"/>
    </xf>
    <xf numFmtId="4" fontId="27" fillId="5" borderId="17" xfId="2" applyNumberFormat="1" applyFont="1" applyFill="1" applyBorder="1" applyAlignment="1">
      <alignment horizontal="right" vertical="center"/>
    </xf>
    <xf numFmtId="4" fontId="11" fillId="3" borderId="43" xfId="2" applyNumberFormat="1" applyFont="1" applyFill="1" applyBorder="1" applyAlignment="1">
      <alignment horizontal="right" vertical="center"/>
    </xf>
    <xf numFmtId="0" fontId="5" fillId="0" borderId="14" xfId="2" applyFont="1" applyBorder="1" applyAlignment="1">
      <alignment horizontal="left" vertical="center" wrapText="1"/>
    </xf>
    <xf numFmtId="0" fontId="5" fillId="6" borderId="106" xfId="2" applyFont="1" applyFill="1" applyBorder="1" applyAlignment="1">
      <alignment horizontal="center" vertical="center" wrapText="1"/>
    </xf>
    <xf numFmtId="3" fontId="12" fillId="0" borderId="91" xfId="3" applyNumberFormat="1" applyFont="1" applyFill="1" applyBorder="1" applyAlignment="1">
      <alignment horizontal="right" vertical="center"/>
    </xf>
    <xf numFmtId="4" fontId="5" fillId="0" borderId="24" xfId="2" applyNumberFormat="1" applyFont="1" applyBorder="1" applyAlignment="1">
      <alignment horizontal="right" vertical="center"/>
    </xf>
    <xf numFmtId="10" fontId="12" fillId="0" borderId="14" xfId="1" applyNumberFormat="1" applyFont="1" applyFill="1" applyBorder="1" applyAlignment="1">
      <alignment horizontal="right" vertical="center"/>
    </xf>
    <xf numFmtId="0" fontId="59" fillId="4" borderId="95" xfId="2" applyFont="1" applyFill="1" applyBorder="1" applyAlignment="1">
      <alignment horizontal="center" vertical="center" wrapText="1"/>
    </xf>
    <xf numFmtId="0" fontId="59" fillId="4" borderId="96" xfId="2" applyFont="1" applyFill="1" applyBorder="1" applyAlignment="1">
      <alignment vertical="center" wrapText="1"/>
    </xf>
    <xf numFmtId="0" fontId="59" fillId="4" borderId="95" xfId="2" applyFont="1" applyFill="1" applyBorder="1" applyAlignment="1">
      <alignment vertical="center" wrapText="1"/>
    </xf>
    <xf numFmtId="0" fontId="58" fillId="6" borderId="106" xfId="4" applyFont="1" applyFill="1" applyBorder="1" applyAlignment="1">
      <alignment horizontal="center" vertical="center" wrapText="1"/>
    </xf>
    <xf numFmtId="0" fontId="72" fillId="0" borderId="27" xfId="4" applyFont="1" applyBorder="1" applyAlignment="1">
      <alignment vertical="center" wrapText="1"/>
    </xf>
    <xf numFmtId="0" fontId="71" fillId="0" borderId="77" xfId="4" applyFont="1" applyBorder="1" applyAlignment="1">
      <alignment horizontal="center" vertical="center" wrapText="1"/>
    </xf>
    <xf numFmtId="3" fontId="28" fillId="0" borderId="106" xfId="3" applyNumberFormat="1" applyFont="1" applyFill="1" applyBorder="1" applyAlignment="1">
      <alignment horizontal="right" vertical="center"/>
    </xf>
    <xf numFmtId="3" fontId="71" fillId="0" borderId="106" xfId="2" applyNumberFormat="1" applyFont="1" applyBorder="1" applyAlignment="1">
      <alignment horizontal="right" vertical="center"/>
    </xf>
    <xf numFmtId="0" fontId="73" fillId="4" borderId="10" xfId="4" applyFont="1" applyFill="1" applyBorder="1" applyAlignment="1">
      <alignment horizontal="center" vertical="center" wrapText="1"/>
    </xf>
    <xf numFmtId="0" fontId="73" fillId="4" borderId="8" xfId="4" applyFont="1" applyFill="1" applyBorder="1" applyAlignment="1">
      <alignment vertical="center" wrapText="1"/>
    </xf>
    <xf numFmtId="0" fontId="73" fillId="4" borderId="7" xfId="4" applyFont="1" applyFill="1" applyBorder="1" applyAlignment="1">
      <alignment vertical="center" wrapText="1"/>
    </xf>
    <xf numFmtId="3" fontId="74" fillId="4" borderId="14" xfId="2" applyNumberFormat="1" applyFont="1" applyFill="1" applyBorder="1" applyAlignment="1">
      <alignment horizontal="right" vertical="center"/>
    </xf>
    <xf numFmtId="4" fontId="74" fillId="4" borderId="24" xfId="2" applyNumberFormat="1" applyFont="1" applyFill="1" applyBorder="1" applyAlignment="1">
      <alignment horizontal="right" vertical="center"/>
    </xf>
    <xf numFmtId="0" fontId="73" fillId="4" borderId="96" xfId="4" applyFont="1" applyFill="1" applyBorder="1" applyAlignment="1">
      <alignment vertical="center" wrapText="1"/>
    </xf>
    <xf numFmtId="0" fontId="73" fillId="4" borderId="95" xfId="4" applyFont="1" applyFill="1" applyBorder="1" applyAlignment="1">
      <alignment vertical="center" wrapText="1"/>
    </xf>
    <xf numFmtId="10" fontId="74" fillId="4" borderId="95" xfId="1" applyNumberFormat="1" applyFont="1" applyFill="1" applyBorder="1" applyAlignment="1">
      <alignment horizontal="right" vertical="center"/>
    </xf>
    <xf numFmtId="3" fontId="27" fillId="5" borderId="77" xfId="3" applyNumberFormat="1" applyFont="1" applyFill="1" applyBorder="1" applyAlignment="1">
      <alignment horizontal="right" vertical="center"/>
    </xf>
    <xf numFmtId="4" fontId="27" fillId="5" borderId="78" xfId="3" applyNumberFormat="1" applyFont="1" applyFill="1" applyBorder="1" applyAlignment="1">
      <alignment horizontal="right" vertical="center"/>
    </xf>
    <xf numFmtId="0" fontId="71" fillId="6" borderId="58" xfId="4" applyFont="1" applyFill="1" applyBorder="1" applyAlignment="1">
      <alignment horizontal="center" vertical="center" wrapText="1"/>
    </xf>
    <xf numFmtId="3" fontId="71" fillId="6" borderId="58" xfId="2" applyNumberFormat="1" applyFont="1" applyFill="1" applyBorder="1" applyAlignment="1">
      <alignment horizontal="right" vertical="center"/>
    </xf>
    <xf numFmtId="4" fontId="71" fillId="6" borderId="62" xfId="2" applyNumberFormat="1" applyFont="1" applyFill="1" applyBorder="1" applyAlignment="1">
      <alignment horizontal="right" vertical="center"/>
    </xf>
    <xf numFmtId="0" fontId="73" fillId="4" borderId="97" xfId="4" applyFont="1" applyFill="1" applyBorder="1" applyAlignment="1">
      <alignment horizontal="center" vertical="center" wrapText="1"/>
    </xf>
    <xf numFmtId="0" fontId="72" fillId="6" borderId="104" xfId="4" applyFont="1" applyFill="1" applyBorder="1" applyAlignment="1">
      <alignment vertical="center" wrapText="1"/>
    </xf>
    <xf numFmtId="0" fontId="10" fillId="0" borderId="115" xfId="4" applyFont="1" applyBorder="1" applyAlignment="1">
      <alignment vertical="center" wrapText="1"/>
    </xf>
    <xf numFmtId="0" fontId="71" fillId="6" borderId="72" xfId="4" applyFont="1" applyFill="1" applyBorder="1" applyAlignment="1">
      <alignment vertical="center" wrapText="1"/>
    </xf>
    <xf numFmtId="0" fontId="71" fillId="0" borderId="72" xfId="4" applyFont="1" applyBorder="1" applyAlignment="1">
      <alignment vertical="center" wrapText="1"/>
    </xf>
    <xf numFmtId="4" fontId="27" fillId="5" borderId="68" xfId="2" applyNumberFormat="1" applyFont="1" applyFill="1" applyBorder="1" applyAlignment="1">
      <alignment horizontal="right" vertical="center"/>
    </xf>
    <xf numFmtId="49" fontId="71" fillId="0" borderId="75" xfId="4" applyNumberFormat="1" applyFont="1" applyBorder="1" applyAlignment="1">
      <alignment horizontal="center" vertical="center" wrapText="1"/>
    </xf>
    <xf numFmtId="4" fontId="28" fillId="0" borderId="101" xfId="2" applyNumberFormat="1" applyFont="1" applyBorder="1" applyAlignment="1">
      <alignment horizontal="right" vertical="center"/>
    </xf>
    <xf numFmtId="4" fontId="28" fillId="0" borderId="24" xfId="2" applyNumberFormat="1" applyFont="1" applyBorder="1" applyAlignment="1">
      <alignment horizontal="right" vertical="center"/>
    </xf>
    <xf numFmtId="0" fontId="72" fillId="5" borderId="58" xfId="4" applyFont="1" applyFill="1" applyBorder="1" applyAlignment="1">
      <alignment horizontal="left" vertical="center" wrapText="1"/>
    </xf>
    <xf numFmtId="10" fontId="74" fillId="4" borderId="7" xfId="1" applyNumberFormat="1" applyFont="1" applyFill="1" applyBorder="1" applyAlignment="1">
      <alignment horizontal="right" vertical="center"/>
    </xf>
    <xf numFmtId="0" fontId="73" fillId="6" borderId="14" xfId="4" applyFont="1" applyFill="1" applyBorder="1" applyAlignment="1">
      <alignment vertical="center" wrapText="1"/>
    </xf>
    <xf numFmtId="0" fontId="71" fillId="6" borderId="77" xfId="4" applyFont="1" applyFill="1" applyBorder="1" applyAlignment="1">
      <alignment vertical="center" wrapText="1"/>
    </xf>
    <xf numFmtId="10" fontId="28" fillId="6" borderId="77" xfId="1" applyNumberFormat="1" applyFont="1" applyFill="1" applyBorder="1" applyAlignment="1">
      <alignment horizontal="right" vertical="center"/>
    </xf>
    <xf numFmtId="0" fontId="76" fillId="8" borderId="115" xfId="4" applyFont="1" applyFill="1" applyBorder="1" applyAlignment="1">
      <alignment horizontal="center" vertical="center" wrapText="1"/>
    </xf>
    <xf numFmtId="0" fontId="76" fillId="8" borderId="61" xfId="4" applyFont="1" applyFill="1" applyBorder="1" applyAlignment="1">
      <alignment horizontal="center" vertical="center" wrapText="1"/>
    </xf>
    <xf numFmtId="0" fontId="76" fillId="8" borderId="60" xfId="4" applyFont="1" applyFill="1" applyBorder="1" applyAlignment="1">
      <alignment vertical="center" wrapText="1"/>
    </xf>
    <xf numFmtId="0" fontId="76" fillId="8" borderId="43" xfId="4" applyFont="1" applyFill="1" applyBorder="1" applyAlignment="1">
      <alignment vertical="center" wrapText="1"/>
    </xf>
    <xf numFmtId="3" fontId="74" fillId="8" borderId="43" xfId="2" applyNumberFormat="1" applyFont="1" applyFill="1" applyBorder="1" applyAlignment="1">
      <alignment horizontal="right" vertical="center"/>
    </xf>
    <xf numFmtId="4" fontId="74" fillId="8" borderId="43" xfId="2" applyNumberFormat="1" applyFont="1" applyFill="1" applyBorder="1" applyAlignment="1">
      <alignment horizontal="right" vertical="center"/>
    </xf>
    <xf numFmtId="0" fontId="76" fillId="3" borderId="2" xfId="4" applyFont="1" applyFill="1" applyBorder="1" applyAlignment="1">
      <alignment horizontal="center" vertical="center" wrapText="1"/>
    </xf>
    <xf numFmtId="0" fontId="76" fillId="3" borderId="11" xfId="4" applyFont="1" applyFill="1" applyBorder="1" applyAlignment="1">
      <alignment horizontal="center" vertical="center" wrapText="1"/>
    </xf>
    <xf numFmtId="0" fontId="77" fillId="3" borderId="12" xfId="4" applyFont="1" applyFill="1" applyBorder="1" applyAlignment="1">
      <alignment vertical="center" wrapText="1"/>
    </xf>
    <xf numFmtId="0" fontId="76" fillId="3" borderId="2" xfId="4" applyFont="1" applyFill="1" applyBorder="1" applyAlignment="1">
      <alignment vertical="center" wrapText="1"/>
    </xf>
    <xf numFmtId="3" fontId="74" fillId="3" borderId="2" xfId="3" applyNumberFormat="1" applyFont="1" applyFill="1" applyBorder="1" applyAlignment="1">
      <alignment horizontal="right" vertical="center"/>
    </xf>
    <xf numFmtId="4" fontId="74" fillId="3" borderId="2" xfId="3" applyNumberFormat="1" applyFont="1" applyFill="1" applyBorder="1" applyAlignment="1">
      <alignment horizontal="right" vertical="center"/>
    </xf>
    <xf numFmtId="10" fontId="74" fillId="3" borderId="2" xfId="1" applyNumberFormat="1" applyFont="1" applyFill="1" applyBorder="1" applyAlignment="1">
      <alignment horizontal="right" vertical="center"/>
    </xf>
    <xf numFmtId="0" fontId="71" fillId="6" borderId="3" xfId="4" applyFont="1" applyFill="1" applyBorder="1" applyAlignment="1">
      <alignment vertical="center" wrapText="1"/>
    </xf>
    <xf numFmtId="3" fontId="74" fillId="4" borderId="2" xfId="3" applyNumberFormat="1" applyFont="1" applyFill="1" applyBorder="1" applyAlignment="1">
      <alignment horizontal="right" vertical="center"/>
    </xf>
    <xf numFmtId="4" fontId="74" fillId="4" borderId="12" xfId="3" applyNumberFormat="1" applyFont="1" applyFill="1" applyBorder="1" applyAlignment="1">
      <alignment horizontal="right" vertical="center"/>
    </xf>
    <xf numFmtId="0" fontId="71" fillId="6" borderId="14" xfId="4" applyFont="1" applyFill="1" applyBorder="1" applyAlignment="1">
      <alignment vertical="center" wrapText="1"/>
    </xf>
    <xf numFmtId="0" fontId="72" fillId="5" borderId="5" xfId="4" applyFont="1" applyFill="1" applyBorder="1" applyAlignment="1">
      <alignment horizontal="left" vertical="center" wrapText="1"/>
    </xf>
    <xf numFmtId="0" fontId="72" fillId="0" borderId="18" xfId="4" applyFont="1" applyBorder="1" applyAlignment="1">
      <alignment horizontal="center" vertical="center" wrapText="1"/>
    </xf>
    <xf numFmtId="0" fontId="71" fillId="0" borderId="106" xfId="4" quotePrefix="1" applyFont="1" applyBorder="1" applyAlignment="1">
      <alignment horizontal="left" vertical="center" wrapText="1"/>
    </xf>
    <xf numFmtId="0" fontId="71" fillId="0" borderId="16" xfId="4" applyFont="1" applyBorder="1" applyAlignment="1">
      <alignment horizontal="center" vertical="center" wrapText="1"/>
    </xf>
    <xf numFmtId="3" fontId="28" fillId="0" borderId="19" xfId="3" applyNumberFormat="1" applyFont="1" applyFill="1" applyBorder="1" applyAlignment="1">
      <alignment horizontal="right" vertical="center"/>
    </xf>
    <xf numFmtId="0" fontId="72" fillId="5" borderId="9" xfId="4" applyFont="1" applyFill="1" applyBorder="1" applyAlignment="1">
      <alignment horizontal="left" vertical="center" wrapText="1"/>
    </xf>
    <xf numFmtId="4" fontId="72" fillId="5" borderId="26" xfId="2" applyNumberFormat="1" applyFont="1" applyFill="1" applyBorder="1" applyAlignment="1">
      <alignment horizontal="right" vertical="center"/>
    </xf>
    <xf numFmtId="10" fontId="27" fillId="5" borderId="7" xfId="1" applyNumberFormat="1" applyFont="1" applyFill="1" applyBorder="1" applyAlignment="1">
      <alignment horizontal="right" vertical="center"/>
    </xf>
    <xf numFmtId="0" fontId="76" fillId="3" borderId="12" xfId="4" applyFont="1" applyFill="1" applyBorder="1" applyAlignment="1">
      <alignment vertical="center" wrapText="1"/>
    </xf>
    <xf numFmtId="3" fontId="74" fillId="3" borderId="3" xfId="2" applyNumberFormat="1" applyFont="1" applyFill="1" applyBorder="1" applyAlignment="1">
      <alignment horizontal="right" vertical="center"/>
    </xf>
    <xf numFmtId="4" fontId="74" fillId="3" borderId="3" xfId="2" applyNumberFormat="1" applyFont="1" applyFill="1" applyBorder="1" applyAlignment="1">
      <alignment horizontal="right" vertical="center"/>
    </xf>
    <xf numFmtId="0" fontId="76" fillId="6" borderId="73" xfId="4" applyFont="1" applyFill="1" applyBorder="1" applyAlignment="1">
      <alignment horizontal="center" vertical="center" wrapText="1"/>
    </xf>
    <xf numFmtId="0" fontId="76" fillId="6" borderId="14" xfId="4" applyFont="1" applyFill="1" applyBorder="1" applyAlignment="1">
      <alignment vertical="center" wrapText="1"/>
    </xf>
    <xf numFmtId="0" fontId="72" fillId="5" borderId="14" xfId="4" applyFont="1" applyFill="1" applyBorder="1" applyAlignment="1">
      <alignment horizontal="left" vertical="center" wrapText="1"/>
    </xf>
    <xf numFmtId="0" fontId="71" fillId="0" borderId="107" xfId="4" applyFont="1" applyBorder="1" applyAlignment="1">
      <alignment vertical="center" wrapText="1"/>
    </xf>
    <xf numFmtId="0" fontId="71" fillId="6" borderId="77" xfId="4" quotePrefix="1" applyFont="1" applyFill="1" applyBorder="1" applyAlignment="1">
      <alignment horizontal="center" vertical="center" wrapText="1"/>
    </xf>
    <xf numFmtId="3" fontId="71" fillId="0" borderId="14" xfId="3" applyNumberFormat="1" applyFont="1" applyBorder="1" applyAlignment="1">
      <alignment vertical="center"/>
    </xf>
    <xf numFmtId="3" fontId="74" fillId="4" borderId="60" xfId="2" applyNumberFormat="1" applyFont="1" applyFill="1" applyBorder="1" applyAlignment="1">
      <alignment horizontal="right" vertical="center"/>
    </xf>
    <xf numFmtId="0" fontId="71" fillId="0" borderId="77" xfId="4" applyFont="1" applyBorder="1" applyAlignment="1">
      <alignment horizontal="left" vertical="center" wrapText="1"/>
    </xf>
    <xf numFmtId="49" fontId="71" fillId="6" borderId="64" xfId="4" applyNumberFormat="1" applyFont="1" applyFill="1" applyBorder="1" applyAlignment="1">
      <alignment horizontal="center" vertical="center" wrapText="1"/>
    </xf>
    <xf numFmtId="4" fontId="72" fillId="5" borderId="66" xfId="2" applyNumberFormat="1" applyFont="1" applyFill="1" applyBorder="1" applyAlignment="1">
      <alignment horizontal="right" vertical="center"/>
    </xf>
    <xf numFmtId="10" fontId="27" fillId="5" borderId="64" xfId="1" applyNumberFormat="1" applyFont="1" applyFill="1" applyBorder="1" applyAlignment="1">
      <alignment horizontal="right" vertical="center"/>
    </xf>
    <xf numFmtId="0" fontId="71" fillId="0" borderId="91" xfId="4" quotePrefix="1" applyFont="1" applyBorder="1" applyAlignment="1">
      <alignment horizontal="left" vertical="center" wrapText="1"/>
    </xf>
    <xf numFmtId="0" fontId="72" fillId="6" borderId="7" xfId="4" applyFont="1" applyFill="1" applyBorder="1" applyAlignment="1">
      <alignment vertical="center" wrapText="1"/>
    </xf>
    <xf numFmtId="0" fontId="72" fillId="6" borderId="27" xfId="4" applyFont="1" applyFill="1" applyBorder="1" applyAlignment="1">
      <alignment vertical="center" wrapText="1"/>
    </xf>
    <xf numFmtId="3" fontId="28" fillId="0" borderId="75" xfId="3" applyNumberFormat="1" applyFont="1" applyFill="1" applyBorder="1" applyAlignment="1">
      <alignment horizontal="right" vertical="center"/>
    </xf>
    <xf numFmtId="3" fontId="28" fillId="0" borderId="107" xfId="3" applyNumberFormat="1" applyFont="1" applyFill="1" applyBorder="1" applyAlignment="1">
      <alignment horizontal="right" vertical="center"/>
    </xf>
    <xf numFmtId="49" fontId="71" fillId="0" borderId="14" xfId="4" applyNumberFormat="1" applyFont="1" applyBorder="1" applyAlignment="1">
      <alignment horizontal="center" vertical="center" wrapText="1"/>
    </xf>
    <xf numFmtId="0" fontId="72" fillId="6" borderId="75" xfId="4" applyFont="1" applyFill="1" applyBorder="1" applyAlignment="1">
      <alignment vertical="center" wrapText="1"/>
    </xf>
    <xf numFmtId="0" fontId="72" fillId="5" borderId="75" xfId="4" applyFont="1" applyFill="1" applyBorder="1" applyAlignment="1">
      <alignment horizontal="center" vertical="center" wrapText="1"/>
    </xf>
    <xf numFmtId="3" fontId="27" fillId="5" borderId="75" xfId="2" applyNumberFormat="1" applyFont="1" applyFill="1" applyBorder="1" applyAlignment="1">
      <alignment horizontal="right" vertical="center"/>
    </xf>
    <xf numFmtId="4" fontId="27" fillId="5" borderId="76" xfId="2" applyNumberFormat="1" applyFont="1" applyFill="1" applyBorder="1" applyAlignment="1">
      <alignment horizontal="right" vertical="center"/>
    </xf>
    <xf numFmtId="10" fontId="28" fillId="5" borderId="75" xfId="1" applyNumberFormat="1" applyFont="1" applyFill="1" applyBorder="1" applyAlignment="1">
      <alignment horizontal="right" vertical="center"/>
    </xf>
    <xf numFmtId="0" fontId="71" fillId="6" borderId="106" xfId="4" applyFont="1" applyFill="1" applyBorder="1" applyAlignment="1">
      <alignment horizontal="center" vertical="center" wrapText="1"/>
    </xf>
    <xf numFmtId="10" fontId="28" fillId="0" borderId="106" xfId="1" applyNumberFormat="1" applyFont="1" applyFill="1" applyBorder="1" applyAlignment="1">
      <alignment horizontal="right" vertical="center"/>
    </xf>
    <xf numFmtId="0" fontId="76" fillId="4" borderId="8" xfId="4" applyFont="1" applyFill="1" applyBorder="1" applyAlignment="1">
      <alignment horizontal="center" vertical="center" wrapText="1"/>
    </xf>
    <xf numFmtId="0" fontId="76" fillId="4" borderId="7" xfId="4" applyFont="1" applyFill="1" applyBorder="1" applyAlignment="1">
      <alignment vertical="center" wrapText="1"/>
    </xf>
    <xf numFmtId="3" fontId="74" fillId="4" borderId="24" xfId="2" applyNumberFormat="1" applyFont="1" applyFill="1" applyBorder="1" applyAlignment="1">
      <alignment horizontal="right" vertical="center"/>
    </xf>
    <xf numFmtId="4" fontId="74" fillId="4" borderId="8" xfId="2" applyNumberFormat="1" applyFont="1" applyFill="1" applyBorder="1" applyAlignment="1">
      <alignment horizontal="right" vertical="center"/>
    </xf>
    <xf numFmtId="0" fontId="73" fillId="6" borderId="80" xfId="4" applyFont="1" applyFill="1" applyBorder="1" applyAlignment="1">
      <alignment horizontal="center" vertical="center" wrapText="1"/>
    </xf>
    <xf numFmtId="0" fontId="71" fillId="0" borderId="59" xfId="4" applyFont="1" applyBorder="1" applyAlignment="1">
      <alignment vertical="center" wrapText="1"/>
    </xf>
    <xf numFmtId="10" fontId="28" fillId="0" borderId="75" xfId="1" applyNumberFormat="1" applyFont="1" applyFill="1" applyBorder="1" applyAlignment="1">
      <alignment horizontal="right" vertical="center"/>
    </xf>
    <xf numFmtId="0" fontId="76" fillId="4" borderId="60" xfId="4" applyFont="1" applyFill="1" applyBorder="1" applyAlignment="1">
      <alignment horizontal="center" vertical="center" wrapText="1"/>
    </xf>
    <xf numFmtId="0" fontId="76" fillId="4" borderId="43" xfId="4" applyFont="1" applyFill="1" applyBorder="1" applyAlignment="1">
      <alignment vertical="center" wrapText="1"/>
    </xf>
    <xf numFmtId="0" fontId="71" fillId="0" borderId="14" xfId="5" applyFont="1" applyBorder="1" applyAlignment="1">
      <alignment horizontal="left" vertical="center" wrapText="1"/>
    </xf>
    <xf numFmtId="10" fontId="74" fillId="5" borderId="58" xfId="1" applyNumberFormat="1" applyFont="1" applyFill="1" applyBorder="1" applyAlignment="1">
      <alignment horizontal="right" vertical="center"/>
    </xf>
    <xf numFmtId="49" fontId="71" fillId="6" borderId="106" xfId="4" applyNumberFormat="1" applyFont="1" applyFill="1" applyBorder="1" applyAlignment="1">
      <alignment horizontal="center" vertical="center" wrapText="1"/>
    </xf>
    <xf numFmtId="0" fontId="76" fillId="3" borderId="2" xfId="2" applyFont="1" applyFill="1" applyBorder="1" applyAlignment="1">
      <alignment horizontal="center"/>
    </xf>
    <xf numFmtId="3" fontId="74" fillId="3" borderId="12" xfId="2" applyNumberFormat="1" applyFont="1" applyFill="1" applyBorder="1" applyAlignment="1">
      <alignment horizontal="right" vertical="center"/>
    </xf>
    <xf numFmtId="4" fontId="74" fillId="3" borderId="12" xfId="2" applyNumberFormat="1" applyFont="1" applyFill="1" applyBorder="1" applyAlignment="1">
      <alignment horizontal="right" vertical="center"/>
    </xf>
    <xf numFmtId="10" fontId="74" fillId="3" borderId="3" xfId="1" applyNumberFormat="1" applyFont="1" applyFill="1" applyBorder="1" applyAlignment="1">
      <alignment horizontal="right" vertical="center"/>
    </xf>
    <xf numFmtId="0" fontId="71" fillId="0" borderId="102" xfId="2" applyFont="1" applyBorder="1" applyAlignment="1">
      <alignment vertical="center" wrapText="1"/>
    </xf>
    <xf numFmtId="0" fontId="73" fillId="4" borderId="97" xfId="2" applyFont="1" applyFill="1" applyBorder="1" applyAlignment="1">
      <alignment horizontal="center" vertical="center" wrapText="1"/>
    </xf>
    <xf numFmtId="0" fontId="73" fillId="4" borderId="98" xfId="2" applyFont="1" applyFill="1" applyBorder="1" applyAlignment="1">
      <alignment vertical="center" wrapText="1"/>
    </xf>
    <xf numFmtId="0" fontId="73" fillId="4" borderId="94" xfId="2" applyFont="1" applyFill="1" applyBorder="1" applyAlignment="1">
      <alignment vertical="center" wrapText="1"/>
    </xf>
    <xf numFmtId="0" fontId="72" fillId="5" borderId="107" xfId="2" quotePrefix="1" applyFont="1" applyFill="1" applyBorder="1" applyAlignment="1">
      <alignment horizontal="left" vertical="center" wrapText="1"/>
    </xf>
    <xf numFmtId="0" fontId="73" fillId="0" borderId="106" xfId="2" applyFont="1" applyBorder="1" applyAlignment="1">
      <alignment vertical="center" wrapText="1"/>
    </xf>
    <xf numFmtId="0" fontId="76" fillId="3" borderId="94" xfId="2" applyFont="1" applyFill="1" applyBorder="1" applyAlignment="1">
      <alignment horizontal="center" vertical="center" wrapText="1"/>
    </xf>
    <xf numFmtId="0" fontId="73" fillId="3" borderId="97" xfId="2" applyFont="1" applyFill="1" applyBorder="1" applyAlignment="1">
      <alignment horizontal="center" vertical="center" wrapText="1"/>
    </xf>
    <xf numFmtId="0" fontId="76" fillId="3" borderId="98" xfId="2" applyFont="1" applyFill="1" applyBorder="1" applyAlignment="1">
      <alignment vertical="center" wrapText="1"/>
    </xf>
    <xf numFmtId="0" fontId="76" fillId="3" borderId="94" xfId="2" applyFont="1" applyFill="1" applyBorder="1" applyAlignment="1">
      <alignment vertical="center" wrapText="1"/>
    </xf>
    <xf numFmtId="0" fontId="71" fillId="0" borderId="101" xfId="2" applyFont="1" applyBorder="1" applyAlignment="1">
      <alignment horizontal="left" vertical="center" wrapText="1"/>
    </xf>
    <xf numFmtId="0" fontId="71" fillId="0" borderId="107" xfId="2" quotePrefix="1" applyFont="1" applyBorder="1" applyAlignment="1">
      <alignment horizontal="center" vertical="center" wrapText="1"/>
    </xf>
    <xf numFmtId="0" fontId="71" fillId="0" borderId="48" xfId="2" quotePrefix="1" applyFont="1" applyBorder="1" applyAlignment="1">
      <alignment vertical="center" wrapText="1"/>
    </xf>
    <xf numFmtId="0" fontId="73" fillId="4" borderId="10" xfId="2" applyFont="1" applyFill="1" applyBorder="1" applyAlignment="1">
      <alignment horizontal="center" vertical="center" wrapText="1"/>
    </xf>
    <xf numFmtId="0" fontId="73" fillId="4" borderId="14" xfId="2" applyFont="1" applyFill="1" applyBorder="1" applyAlignment="1">
      <alignment vertical="center" wrapText="1"/>
    </xf>
    <xf numFmtId="0" fontId="72" fillId="5" borderId="111" xfId="2" quotePrefix="1" applyFont="1" applyFill="1" applyBorder="1" applyAlignment="1">
      <alignment horizontal="left" vertical="center" wrapText="1"/>
    </xf>
    <xf numFmtId="0" fontId="72" fillId="0" borderId="106" xfId="2" applyFont="1" applyBorder="1" applyAlignment="1">
      <alignment horizontal="left" vertical="center" wrapText="1"/>
    </xf>
    <xf numFmtId="0" fontId="72" fillId="0" borderId="24" xfId="2" applyFont="1" applyBorder="1" applyAlignment="1">
      <alignment vertical="center" wrapText="1"/>
    </xf>
    <xf numFmtId="0" fontId="72" fillId="0" borderId="0" xfId="2" applyFont="1" applyAlignment="1">
      <alignment vertical="center" wrapText="1"/>
    </xf>
    <xf numFmtId="0" fontId="58" fillId="5" borderId="107" xfId="2" quotePrefix="1" applyFont="1" applyFill="1" applyBorder="1" applyAlignment="1">
      <alignment horizontal="left" vertical="center" wrapText="1"/>
    </xf>
    <xf numFmtId="3" fontId="7" fillId="5" borderId="99" xfId="2" applyNumberFormat="1" applyFont="1" applyFill="1" applyBorder="1" applyAlignment="1">
      <alignment horizontal="right" vertical="center"/>
    </xf>
    <xf numFmtId="10" fontId="12" fillId="5" borderId="107" xfId="1" applyNumberFormat="1" applyFont="1" applyFill="1" applyBorder="1" applyAlignment="1">
      <alignment horizontal="right" vertical="center"/>
    </xf>
    <xf numFmtId="0" fontId="5" fillId="0" borderId="59" xfId="2" quotePrefix="1" applyFont="1" applyBorder="1" applyAlignment="1">
      <alignment horizontal="left" vertical="center" wrapText="1"/>
    </xf>
    <xf numFmtId="3" fontId="7" fillId="0" borderId="79" xfId="2" applyNumberFormat="1" applyFont="1" applyBorder="1" applyAlignment="1">
      <alignment horizontal="right" vertical="center"/>
    </xf>
    <xf numFmtId="0" fontId="5" fillId="0" borderId="48" xfId="4" quotePrefix="1" applyFont="1" applyBorder="1" applyAlignment="1">
      <alignment horizontal="left" vertical="center" wrapText="1"/>
    </xf>
    <xf numFmtId="0" fontId="72" fillId="0" borderId="106" xfId="2" applyFont="1" applyBorder="1" applyAlignment="1">
      <alignment horizontal="center" vertical="center" wrapText="1"/>
    </xf>
    <xf numFmtId="0" fontId="5" fillId="6" borderId="102" xfId="2" applyFont="1" applyFill="1" applyBorder="1" applyAlignment="1">
      <alignment vertical="center" wrapText="1"/>
    </xf>
    <xf numFmtId="0" fontId="5" fillId="6" borderId="24" xfId="2" quotePrefix="1" applyFont="1" applyFill="1" applyBorder="1" applyAlignment="1">
      <alignment horizontal="left" vertical="center" wrapText="1"/>
    </xf>
    <xf numFmtId="0" fontId="5" fillId="6" borderId="101" xfId="2" quotePrefix="1" applyFont="1" applyFill="1" applyBorder="1" applyAlignment="1">
      <alignment horizontal="left" vertical="center" wrapText="1"/>
    </xf>
    <xf numFmtId="0" fontId="5" fillId="6" borderId="101" xfId="2" quotePrefix="1" applyFont="1" applyFill="1" applyBorder="1" applyAlignment="1">
      <alignment vertical="center" wrapText="1"/>
    </xf>
    <xf numFmtId="0" fontId="5" fillId="0" borderId="108" xfId="2" quotePrefix="1" applyFont="1" applyBorder="1" applyAlignment="1">
      <alignment vertical="center" wrapText="1"/>
    </xf>
    <xf numFmtId="0" fontId="8" fillId="3" borderId="11" xfId="4" applyFont="1" applyFill="1" applyBorder="1" applyAlignment="1">
      <alignment horizontal="center" vertical="center" wrapText="1"/>
    </xf>
    <xf numFmtId="0" fontId="62" fillId="3" borderId="12" xfId="4" applyFont="1" applyFill="1" applyBorder="1" applyAlignment="1">
      <alignment vertical="center" wrapText="1"/>
    </xf>
    <xf numFmtId="0" fontId="8" fillId="3" borderId="2" xfId="4" applyFont="1" applyFill="1" applyBorder="1" applyAlignment="1">
      <alignment vertical="center" wrapText="1"/>
    </xf>
    <xf numFmtId="3" fontId="11" fillId="3" borderId="2" xfId="3" applyNumberFormat="1" applyFont="1" applyFill="1" applyBorder="1" applyAlignment="1">
      <alignment horizontal="right" vertical="center"/>
    </xf>
    <xf numFmtId="4" fontId="11" fillId="3" borderId="2" xfId="3" applyNumberFormat="1" applyFont="1" applyFill="1" applyBorder="1" applyAlignment="1">
      <alignment horizontal="right" vertical="center"/>
    </xf>
    <xf numFmtId="0" fontId="5" fillId="0" borderId="101" xfId="2" quotePrefix="1" applyFont="1" applyBorder="1" applyAlignment="1">
      <alignment vertical="center" wrapText="1"/>
    </xf>
    <xf numFmtId="0" fontId="5" fillId="0" borderId="101" xfId="2" quotePrefix="1" applyFont="1" applyBorder="1" applyAlignment="1">
      <alignment horizontal="center" vertical="center" wrapText="1"/>
    </xf>
    <xf numFmtId="0" fontId="5" fillId="0" borderId="106" xfId="2" quotePrefix="1" applyFont="1" applyBorder="1" applyAlignment="1">
      <alignment vertical="center" wrapText="1"/>
    </xf>
    <xf numFmtId="3" fontId="11" fillId="3" borderId="94" xfId="2" applyNumberFormat="1" applyFont="1" applyFill="1" applyBorder="1" applyAlignment="1">
      <alignment horizontal="right" vertical="center"/>
    </xf>
    <xf numFmtId="4" fontId="11" fillId="3" borderId="94" xfId="2" applyNumberFormat="1" applyFont="1" applyFill="1" applyBorder="1" applyAlignment="1">
      <alignment horizontal="right" vertical="center"/>
    </xf>
    <xf numFmtId="10" fontId="11" fillId="3" borderId="94" xfId="1" applyNumberFormat="1" applyFont="1" applyFill="1" applyBorder="1" applyAlignment="1">
      <alignment horizontal="right" vertical="center"/>
    </xf>
    <xf numFmtId="3" fontId="11" fillId="4" borderId="86" xfId="2" applyNumberFormat="1" applyFont="1" applyFill="1" applyBorder="1" applyAlignment="1">
      <alignment horizontal="right" vertical="center"/>
    </xf>
    <xf numFmtId="10" fontId="11" fillId="4" borderId="94" xfId="1" applyNumberFormat="1" applyFont="1" applyFill="1" applyBorder="1" applyAlignment="1">
      <alignment horizontal="right" vertical="center"/>
    </xf>
    <xf numFmtId="3" fontId="7" fillId="5" borderId="86" xfId="2" applyNumberFormat="1" applyFont="1" applyFill="1" applyBorder="1" applyAlignment="1">
      <alignment horizontal="right" vertical="center"/>
    </xf>
    <xf numFmtId="3" fontId="7" fillId="5" borderId="85" xfId="2" applyNumberFormat="1" applyFont="1" applyFill="1" applyBorder="1" applyAlignment="1">
      <alignment horizontal="right" vertical="center"/>
    </xf>
    <xf numFmtId="4" fontId="7" fillId="5" borderId="85" xfId="2" applyNumberFormat="1" applyFont="1" applyFill="1" applyBorder="1" applyAlignment="1">
      <alignment horizontal="right" vertical="center"/>
    </xf>
    <xf numFmtId="10" fontId="7" fillId="5" borderId="14" xfId="1" applyNumberFormat="1" applyFont="1" applyFill="1" applyBorder="1" applyAlignment="1">
      <alignment horizontal="right" vertical="center"/>
    </xf>
    <xf numFmtId="3" fontId="12" fillId="0" borderId="100" xfId="2" applyNumberFormat="1" applyFont="1" applyBorder="1" applyAlignment="1">
      <alignment horizontal="right" vertical="center"/>
    </xf>
    <xf numFmtId="4" fontId="12" fillId="0" borderId="101" xfId="2" applyNumberFormat="1" applyFont="1" applyBorder="1" applyAlignment="1">
      <alignment horizontal="right" vertical="center"/>
    </xf>
    <xf numFmtId="3" fontId="12" fillId="0" borderId="99" xfId="3" applyNumberFormat="1" applyFont="1" applyFill="1" applyBorder="1" applyAlignment="1">
      <alignment horizontal="right" vertical="center"/>
    </xf>
    <xf numFmtId="4" fontId="5" fillId="0" borderId="107" xfId="2" applyNumberFormat="1" applyFont="1" applyBorder="1" applyAlignment="1">
      <alignment horizontal="right" vertical="center"/>
    </xf>
    <xf numFmtId="3" fontId="12" fillId="0" borderId="27" xfId="3" applyNumberFormat="1" applyFont="1" applyFill="1" applyBorder="1" applyAlignment="1">
      <alignment horizontal="right" vertical="center"/>
    </xf>
    <xf numFmtId="3" fontId="5" fillId="0" borderId="14" xfId="2" applyNumberFormat="1" applyFont="1" applyBorder="1" applyAlignment="1">
      <alignment horizontal="right" vertical="center"/>
    </xf>
    <xf numFmtId="4" fontId="5" fillId="0" borderId="14" xfId="2" applyNumberFormat="1" applyFont="1" applyBorder="1" applyAlignment="1">
      <alignment horizontal="right" vertical="center"/>
    </xf>
    <xf numFmtId="3" fontId="11" fillId="4" borderId="10" xfId="2" applyNumberFormat="1" applyFont="1" applyFill="1" applyBorder="1" applyAlignment="1">
      <alignment horizontal="right" vertical="center"/>
    </xf>
    <xf numFmtId="4" fontId="11" fillId="4" borderId="7" xfId="2" applyNumberFormat="1" applyFont="1" applyFill="1" applyBorder="1" applyAlignment="1">
      <alignment horizontal="right" vertical="center"/>
    </xf>
    <xf numFmtId="10" fontId="11" fillId="4" borderId="10" xfId="1" applyNumberFormat="1" applyFont="1" applyFill="1" applyBorder="1" applyAlignment="1">
      <alignment horizontal="right" vertical="center"/>
    </xf>
    <xf numFmtId="3" fontId="7" fillId="0" borderId="77" xfId="3" applyNumberFormat="1" applyFont="1" applyFill="1" applyBorder="1" applyAlignment="1">
      <alignment horizontal="right" vertical="center"/>
    </xf>
    <xf numFmtId="3" fontId="12" fillId="0" borderId="14" xfId="3" applyNumberFormat="1" applyFont="1" applyFill="1" applyBorder="1" applyAlignment="1">
      <alignment horizontal="right" vertical="center"/>
    </xf>
    <xf numFmtId="10" fontId="11" fillId="0" borderId="75" xfId="1" applyNumberFormat="1" applyFont="1" applyFill="1" applyBorder="1" applyAlignment="1">
      <alignment horizontal="right" vertical="center"/>
    </xf>
    <xf numFmtId="3" fontId="12" fillId="0" borderId="7" xfId="3" applyNumberFormat="1" applyFont="1" applyFill="1" applyBorder="1" applyAlignment="1">
      <alignment horizontal="right" vertical="center"/>
    </xf>
    <xf numFmtId="3" fontId="5" fillId="0" borderId="7" xfId="2" applyNumberFormat="1" applyFont="1" applyBorder="1" applyAlignment="1">
      <alignment horizontal="right" vertical="center"/>
    </xf>
    <xf numFmtId="0" fontId="59" fillId="4" borderId="43" xfId="2" applyFont="1" applyFill="1" applyBorder="1" applyAlignment="1">
      <alignment horizontal="center" vertical="center" wrapText="1"/>
    </xf>
    <xf numFmtId="0" fontId="5" fillId="0" borderId="59" xfId="4" applyFont="1" applyBorder="1" applyAlignment="1">
      <alignment vertical="center" wrapText="1"/>
    </xf>
    <xf numFmtId="0" fontId="71" fillId="0" borderId="48" xfId="4" applyFont="1" applyBorder="1" applyAlignment="1">
      <alignment vertical="center" wrapText="1"/>
    </xf>
    <xf numFmtId="0" fontId="58" fillId="6" borderId="14" xfId="2" applyFont="1" applyFill="1" applyBorder="1" applyAlignment="1">
      <alignment horizontal="center" vertical="center" wrapText="1"/>
    </xf>
    <xf numFmtId="0" fontId="8" fillId="6" borderId="14" xfId="4" applyFont="1" applyFill="1" applyBorder="1" applyAlignment="1">
      <alignment horizontal="center" vertical="center" wrapText="1"/>
    </xf>
    <xf numFmtId="0" fontId="8" fillId="3" borderId="61" xfId="2" quotePrefix="1" applyFont="1" applyFill="1" applyBorder="1" applyAlignment="1">
      <alignment horizontal="center" vertical="center" wrapText="1"/>
    </xf>
    <xf numFmtId="0" fontId="8" fillId="3" borderId="60" xfId="2" applyFont="1" applyFill="1" applyBorder="1" applyAlignment="1">
      <alignment vertical="center" wrapText="1"/>
    </xf>
    <xf numFmtId="49" fontId="59" fillId="4" borderId="65" xfId="2" applyNumberFormat="1" applyFont="1" applyFill="1" applyBorder="1" applyAlignment="1">
      <alignment horizontal="center" vertical="center" wrapText="1"/>
    </xf>
    <xf numFmtId="0" fontId="58" fillId="5" borderId="73" xfId="2" applyFont="1" applyFill="1" applyBorder="1" applyAlignment="1">
      <alignment vertical="center" wrapText="1"/>
    </xf>
    <xf numFmtId="0" fontId="58" fillId="5" borderId="77" xfId="2" applyFont="1" applyFill="1" applyBorder="1" applyAlignment="1">
      <alignment vertical="center" wrapText="1"/>
    </xf>
    <xf numFmtId="0" fontId="58" fillId="0" borderId="7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0" fontId="8" fillId="3" borderId="43" xfId="2" quotePrefix="1" applyFont="1" applyFill="1" applyBorder="1" applyAlignment="1">
      <alignment horizontal="center" vertical="center" wrapText="1"/>
    </xf>
    <xf numFmtId="3" fontId="58" fillId="5" borderId="75" xfId="2" applyNumberFormat="1" applyFont="1" applyFill="1" applyBorder="1" applyAlignment="1">
      <alignment horizontal="right" vertical="center"/>
    </xf>
    <xf numFmtId="4" fontId="58" fillId="5" borderId="76" xfId="2" applyNumberFormat="1" applyFont="1" applyFill="1" applyBorder="1" applyAlignment="1">
      <alignment horizontal="right" vertical="center"/>
    </xf>
    <xf numFmtId="10" fontId="11" fillId="0" borderId="64" xfId="1" applyNumberFormat="1" applyFont="1" applyFill="1" applyBorder="1" applyAlignment="1">
      <alignment horizontal="right" vertical="center"/>
    </xf>
    <xf numFmtId="0" fontId="5" fillId="6" borderId="75" xfId="2" quotePrefix="1" applyFont="1" applyFill="1" applyBorder="1" applyAlignment="1">
      <alignment horizontal="center" vertical="center" wrapText="1"/>
    </xf>
    <xf numFmtId="0" fontId="5" fillId="6" borderId="14" xfId="2" quotePrefix="1" applyFont="1" applyFill="1" applyBorder="1" applyAlignment="1">
      <alignment horizontal="center" vertical="center" wrapText="1"/>
    </xf>
    <xf numFmtId="0" fontId="5" fillId="6" borderId="101" xfId="2" quotePrefix="1" applyFont="1" applyFill="1" applyBorder="1" applyAlignment="1">
      <alignment horizontal="center" vertical="center" wrapText="1"/>
    </xf>
    <xf numFmtId="0" fontId="5" fillId="0" borderId="106" xfId="2" quotePrefix="1" applyFont="1" applyBorder="1" applyAlignment="1">
      <alignment horizontal="left" vertical="center" wrapText="1"/>
    </xf>
    <xf numFmtId="0" fontId="5" fillId="0" borderId="101" xfId="2" quotePrefix="1" applyFont="1" applyBorder="1" applyAlignment="1">
      <alignment horizontal="left" vertical="center" wrapText="1"/>
    </xf>
    <xf numFmtId="49" fontId="58" fillId="5" borderId="75" xfId="2" applyNumberFormat="1" applyFont="1" applyFill="1" applyBorder="1" applyAlignment="1">
      <alignment horizontal="left" vertical="center" wrapText="1"/>
    </xf>
    <xf numFmtId="49" fontId="58" fillId="5" borderId="58" xfId="2" applyNumberFormat="1" applyFont="1" applyFill="1" applyBorder="1" applyAlignment="1">
      <alignment horizontal="left" vertical="center" wrapText="1"/>
    </xf>
    <xf numFmtId="49" fontId="5" fillId="0" borderId="77" xfId="2" quotePrefix="1" applyNumberFormat="1" applyFont="1" applyBorder="1" applyAlignment="1">
      <alignment horizontal="center" vertical="center" wrapText="1"/>
    </xf>
    <xf numFmtId="0" fontId="5" fillId="6" borderId="14" xfId="2" applyFont="1" applyFill="1" applyBorder="1" applyAlignment="1">
      <alignment horizontal="center" vertical="center" wrapText="1"/>
    </xf>
    <xf numFmtId="3" fontId="58" fillId="5" borderId="58" xfId="2" applyNumberFormat="1" applyFont="1" applyFill="1" applyBorder="1" applyAlignment="1">
      <alignment horizontal="right" vertical="center"/>
    </xf>
    <xf numFmtId="49" fontId="59" fillId="4" borderId="43" xfId="2" applyNumberFormat="1" applyFont="1" applyFill="1" applyBorder="1" applyAlignment="1">
      <alignment horizontal="center" vertical="center" wrapText="1"/>
    </xf>
    <xf numFmtId="0" fontId="58" fillId="5" borderId="77" xfId="2" quotePrefix="1" applyFont="1" applyFill="1" applyBorder="1" applyAlignment="1">
      <alignment horizontal="left" vertical="center" wrapText="1"/>
    </xf>
    <xf numFmtId="4" fontId="7" fillId="5" borderId="78" xfId="2" applyNumberFormat="1" applyFont="1" applyFill="1" applyBorder="1" applyAlignment="1">
      <alignment horizontal="right" vertical="center"/>
    </xf>
    <xf numFmtId="0" fontId="5" fillId="6" borderId="64" xfId="2" applyFont="1" applyFill="1" applyBorder="1" applyAlignment="1">
      <alignment horizontal="center" vertical="center" wrapText="1"/>
    </xf>
    <xf numFmtId="0" fontId="5" fillId="0" borderId="78" xfId="2" applyFont="1" applyBorder="1" applyAlignment="1">
      <alignment horizontal="left" vertical="center" wrapText="1"/>
    </xf>
    <xf numFmtId="49" fontId="8" fillId="3" borderId="2" xfId="2" applyNumberFormat="1" applyFont="1" applyFill="1" applyBorder="1" applyAlignment="1">
      <alignment horizontal="left" vertical="center" wrapText="1"/>
    </xf>
    <xf numFmtId="3" fontId="11" fillId="3" borderId="3" xfId="2" applyNumberFormat="1" applyFont="1" applyFill="1" applyBorder="1" applyAlignment="1">
      <alignment horizontal="right" vertical="center"/>
    </xf>
    <xf numFmtId="4" fontId="11" fillId="3" borderId="4" xfId="2" applyNumberFormat="1" applyFont="1" applyFill="1" applyBorder="1" applyAlignment="1">
      <alignment horizontal="right" vertical="center"/>
    </xf>
    <xf numFmtId="49" fontId="8" fillId="3" borderId="11" xfId="2" applyNumberFormat="1" applyFont="1" applyFill="1" applyBorder="1" applyAlignment="1">
      <alignment horizontal="center" vertical="center" wrapText="1"/>
    </xf>
    <xf numFmtId="49" fontId="8" fillId="3" borderId="13" xfId="2" applyNumberFormat="1" applyFont="1" applyFill="1" applyBorder="1" applyAlignment="1">
      <alignment horizontal="left" vertical="center" wrapText="1"/>
    </xf>
    <xf numFmtId="0" fontId="5" fillId="0" borderId="101" xfId="2" applyFont="1" applyBorder="1" applyAlignment="1">
      <alignment vertical="center" wrapText="1"/>
    </xf>
    <xf numFmtId="49" fontId="8" fillId="3" borderId="43" xfId="2" applyNumberFormat="1" applyFont="1" applyFill="1" applyBorder="1" applyAlignment="1">
      <alignment horizontal="center" vertical="center" wrapText="1"/>
    </xf>
    <xf numFmtId="49" fontId="8" fillId="3" borderId="61" xfId="2" applyNumberFormat="1" applyFont="1" applyFill="1" applyBorder="1" applyAlignment="1">
      <alignment horizontal="center" vertical="center" wrapText="1"/>
    </xf>
    <xf numFmtId="49" fontId="8" fillId="3" borderId="60" xfId="2" applyNumberFormat="1" applyFont="1" applyFill="1" applyBorder="1" applyAlignment="1">
      <alignment horizontal="left" vertical="center" wrapText="1"/>
    </xf>
    <xf numFmtId="49" fontId="8" fillId="3" borderId="43" xfId="2" applyNumberFormat="1" applyFont="1" applyFill="1" applyBorder="1" applyAlignment="1">
      <alignment horizontal="left" vertical="center" wrapText="1"/>
    </xf>
    <xf numFmtId="4" fontId="11" fillId="3" borderId="60" xfId="2" applyNumberFormat="1" applyFont="1" applyFill="1" applyBorder="1" applyAlignment="1">
      <alignment horizontal="right" vertical="center"/>
    </xf>
    <xf numFmtId="49" fontId="59" fillId="4" borderId="2" xfId="2" applyNumberFormat="1" applyFont="1" applyFill="1" applyBorder="1" applyAlignment="1">
      <alignment horizontal="center" vertical="center" wrapText="1"/>
    </xf>
    <xf numFmtId="0" fontId="59" fillId="4" borderId="12" xfId="2" applyFont="1" applyFill="1" applyBorder="1" applyAlignment="1">
      <alignment vertical="center" wrapText="1"/>
    </xf>
    <xf numFmtId="0" fontId="58" fillId="5" borderId="16" xfId="2" quotePrefix="1" applyFont="1" applyFill="1" applyBorder="1" applyAlignment="1">
      <alignment horizontal="left" vertical="center" wrapText="1"/>
    </xf>
    <xf numFmtId="3" fontId="7" fillId="5" borderId="16" xfId="2" applyNumberFormat="1" applyFont="1" applyFill="1" applyBorder="1" applyAlignment="1">
      <alignment horizontal="right" vertical="center"/>
    </xf>
    <xf numFmtId="4" fontId="7" fillId="5" borderId="17" xfId="2" applyNumberFormat="1" applyFont="1" applyFill="1" applyBorder="1" applyAlignment="1">
      <alignment horizontal="right" vertical="center"/>
    </xf>
    <xf numFmtId="0" fontId="5" fillId="6" borderId="18" xfId="2" applyFont="1" applyFill="1" applyBorder="1" applyAlignment="1">
      <alignment horizontal="center" vertical="center" wrapText="1"/>
    </xf>
    <xf numFmtId="10" fontId="12" fillId="0" borderId="19" xfId="1" applyNumberFormat="1" applyFont="1" applyFill="1" applyBorder="1" applyAlignment="1">
      <alignment horizontal="right" vertical="center"/>
    </xf>
    <xf numFmtId="10" fontId="12" fillId="0" borderId="37" xfId="1" applyNumberFormat="1" applyFont="1" applyFill="1" applyBorder="1" applyAlignment="1">
      <alignment horizontal="right" vertical="center"/>
    </xf>
    <xf numFmtId="0" fontId="5" fillId="6" borderId="44" xfId="2" quotePrefix="1" applyFont="1" applyFill="1" applyBorder="1" applyAlignment="1">
      <alignment horizontal="center" vertical="center" wrapText="1"/>
    </xf>
    <xf numFmtId="3" fontId="12" fillId="0" borderId="37" xfId="3" applyNumberFormat="1" applyFont="1" applyFill="1" applyBorder="1" applyAlignment="1">
      <alignment horizontal="right" vertical="center"/>
    </xf>
    <xf numFmtId="3" fontId="5" fillId="0" borderId="37" xfId="2" applyNumberFormat="1" applyFont="1" applyBorder="1" applyAlignment="1">
      <alignment horizontal="right" vertical="center"/>
    </xf>
    <xf numFmtId="4" fontId="5" fillId="0" borderId="41" xfId="2" applyNumberFormat="1" applyFont="1" applyBorder="1" applyAlignment="1">
      <alignment horizontal="right" vertical="center"/>
    </xf>
    <xf numFmtId="0" fontId="59" fillId="4" borderId="1" xfId="2" applyFont="1" applyFill="1" applyBorder="1" applyAlignment="1">
      <alignment horizontal="center" vertical="center" wrapText="1"/>
    </xf>
    <xf numFmtId="0" fontId="59" fillId="4" borderId="8" xfId="2" applyFont="1" applyFill="1" applyBorder="1" applyAlignment="1">
      <alignment horizontal="left" vertical="center" wrapText="1"/>
    </xf>
    <xf numFmtId="0" fontId="58" fillId="6" borderId="24" xfId="2" applyFont="1" applyFill="1" applyBorder="1" applyAlignment="1">
      <alignment horizontal="center" vertical="center" wrapText="1"/>
    </xf>
    <xf numFmtId="3" fontId="7" fillId="5" borderId="23" xfId="2" applyNumberFormat="1" applyFont="1" applyFill="1" applyBorder="1" applyAlignment="1">
      <alignment horizontal="right" vertical="center"/>
    </xf>
    <xf numFmtId="10" fontId="7" fillId="5" borderId="44" xfId="1" applyNumberFormat="1" applyFont="1" applyFill="1" applyBorder="1" applyAlignment="1">
      <alignment horizontal="right" vertical="center"/>
    </xf>
    <xf numFmtId="0" fontId="78" fillId="4" borderId="10" xfId="2" applyFont="1" applyFill="1" applyBorder="1" applyAlignment="1">
      <alignment horizontal="center" vertical="center" wrapText="1"/>
    </xf>
    <xf numFmtId="0" fontId="78" fillId="4" borderId="8" xfId="2" applyFont="1" applyFill="1" applyBorder="1" applyAlignment="1">
      <alignment vertical="center" wrapText="1"/>
    </xf>
    <xf numFmtId="0" fontId="79" fillId="0" borderId="77" xfId="2" applyFont="1" applyBorder="1" applyAlignment="1">
      <alignment horizontal="center" vertical="center" wrapText="1"/>
    </xf>
    <xf numFmtId="0" fontId="80" fillId="0" borderId="59" xfId="2" applyFont="1" applyBorder="1" applyAlignment="1">
      <alignment vertical="center" wrapText="1"/>
    </xf>
    <xf numFmtId="3" fontId="6" fillId="5" borderId="14" xfId="3" applyNumberFormat="1" applyFont="1" applyFill="1" applyBorder="1"/>
    <xf numFmtId="3" fontId="58" fillId="5" borderId="64" xfId="2" applyNumberFormat="1" applyFont="1" applyFill="1" applyBorder="1" applyAlignment="1">
      <alignment horizontal="right" vertical="center"/>
    </xf>
    <xf numFmtId="0" fontId="79" fillId="0" borderId="75" xfId="2" applyFont="1" applyBorder="1" applyAlignment="1">
      <alignment horizontal="center" vertical="center" wrapText="1"/>
    </xf>
    <xf numFmtId="0" fontId="59" fillId="4" borderId="60" xfId="2" applyFont="1" applyFill="1" applyBorder="1" applyAlignment="1">
      <alignment horizontal="center" vertical="center" wrapText="1"/>
    </xf>
    <xf numFmtId="0" fontId="59" fillId="0" borderId="64" xfId="2" applyFont="1" applyBorder="1" applyAlignment="1">
      <alignment vertical="center" wrapText="1"/>
    </xf>
    <xf numFmtId="0" fontId="59" fillId="0" borderId="14" xfId="2" applyFont="1" applyBorder="1" applyAlignment="1">
      <alignment vertical="center" wrapText="1"/>
    </xf>
    <xf numFmtId="49" fontId="58" fillId="5" borderId="58" xfId="2" applyNumberFormat="1" applyFont="1" applyFill="1" applyBorder="1" applyAlignment="1">
      <alignment vertical="center" wrapText="1"/>
    </xf>
    <xf numFmtId="0" fontId="63" fillId="3" borderId="43" xfId="2" applyFont="1" applyFill="1" applyBorder="1" applyAlignment="1">
      <alignment horizontal="center" vertical="center" wrapText="1"/>
    </xf>
    <xf numFmtId="0" fontId="63" fillId="0" borderId="73" xfId="2" applyFont="1" applyBorder="1" applyAlignment="1">
      <alignment vertical="center" wrapText="1"/>
    </xf>
    <xf numFmtId="0" fontId="63" fillId="0" borderId="14" xfId="2" applyFont="1" applyBorder="1" applyAlignment="1">
      <alignment vertical="center" wrapText="1"/>
    </xf>
    <xf numFmtId="49" fontId="5" fillId="6" borderId="106" xfId="2" applyNumberFormat="1" applyFont="1" applyFill="1" applyBorder="1" applyAlignment="1">
      <alignment horizontal="center" vertical="center" wrapText="1"/>
    </xf>
    <xf numFmtId="3" fontId="7" fillId="5" borderId="75" xfId="2" applyNumberFormat="1" applyFont="1" applyFill="1" applyBorder="1" applyAlignment="1">
      <alignment horizontal="right" vertical="center"/>
    </xf>
    <xf numFmtId="0" fontId="58" fillId="6" borderId="7" xfId="2" applyFont="1" applyFill="1" applyBorder="1" applyAlignment="1">
      <alignment horizontal="center" vertical="center" wrapText="1"/>
    </xf>
    <xf numFmtId="0" fontId="58" fillId="5" borderId="47" xfId="2" quotePrefix="1" applyFont="1" applyFill="1" applyBorder="1" applyAlignment="1">
      <alignment horizontal="left" vertical="center" wrapText="1"/>
    </xf>
    <xf numFmtId="3" fontId="7" fillId="5" borderId="47" xfId="2" applyNumberFormat="1" applyFont="1" applyFill="1" applyBorder="1" applyAlignment="1">
      <alignment horizontal="right" vertical="center"/>
    </xf>
    <xf numFmtId="4" fontId="58" fillId="5" borderId="45" xfId="2" applyNumberFormat="1" applyFont="1" applyFill="1" applyBorder="1" applyAlignment="1">
      <alignment horizontal="right" vertical="center"/>
    </xf>
    <xf numFmtId="10" fontId="7" fillId="5" borderId="47" xfId="1" applyNumberFormat="1" applyFont="1" applyFill="1" applyBorder="1" applyAlignment="1">
      <alignment horizontal="right" vertical="center"/>
    </xf>
    <xf numFmtId="4" fontId="7" fillId="5" borderId="76" xfId="2" applyNumberFormat="1" applyFont="1" applyFill="1" applyBorder="1" applyAlignment="1">
      <alignment horizontal="right" vertical="center"/>
    </xf>
    <xf numFmtId="0" fontId="8" fillId="0" borderId="64" xfId="2" applyFont="1" applyBorder="1" applyAlignment="1">
      <alignment vertical="center" wrapText="1"/>
    </xf>
    <xf numFmtId="3" fontId="5" fillId="6" borderId="106" xfId="2" applyNumberFormat="1" applyFont="1" applyFill="1" applyBorder="1" applyAlignment="1">
      <alignment horizontal="right" vertical="center"/>
    </xf>
    <xf numFmtId="0" fontId="22" fillId="0" borderId="107" xfId="2" applyFont="1" applyBorder="1" applyAlignment="1">
      <alignment vertical="center" wrapText="1"/>
    </xf>
    <xf numFmtId="0" fontId="5" fillId="6" borderId="101" xfId="2" applyFont="1" applyFill="1" applyBorder="1" applyAlignment="1">
      <alignment vertical="center" wrapText="1"/>
    </xf>
    <xf numFmtId="0" fontId="5" fillId="6" borderId="76" xfId="2" applyFont="1" applyFill="1" applyBorder="1" applyAlignment="1">
      <alignment vertical="center" wrapText="1"/>
    </xf>
    <xf numFmtId="0" fontId="5" fillId="6" borderId="78" xfId="2" applyFont="1" applyFill="1" applyBorder="1" applyAlignment="1">
      <alignment vertical="center" wrapText="1"/>
    </xf>
    <xf numFmtId="3" fontId="5" fillId="6" borderId="58" xfId="2" applyNumberFormat="1" applyFont="1" applyFill="1" applyBorder="1" applyAlignment="1">
      <alignment horizontal="right" vertical="center"/>
    </xf>
    <xf numFmtId="4" fontId="5" fillId="6" borderId="62" xfId="2" applyNumberFormat="1" applyFont="1" applyFill="1" applyBorder="1" applyAlignment="1">
      <alignment horizontal="right" vertical="center"/>
    </xf>
    <xf numFmtId="4" fontId="7" fillId="5" borderId="75" xfId="2" applyNumberFormat="1" applyFont="1" applyFill="1" applyBorder="1" applyAlignment="1">
      <alignment horizontal="right" vertical="center"/>
    </xf>
    <xf numFmtId="0" fontId="59" fillId="3" borderId="43" xfId="2" applyFont="1" applyFill="1" applyBorder="1" applyAlignment="1">
      <alignment horizontal="center" vertical="center" wrapText="1"/>
    </xf>
    <xf numFmtId="0" fontId="59" fillId="0" borderId="107" xfId="2" applyFont="1" applyBorder="1" applyAlignment="1">
      <alignment vertical="center" wrapText="1"/>
    </xf>
    <xf numFmtId="0" fontId="5" fillId="0" borderId="90" xfId="2" applyFont="1" applyBorder="1" applyAlignment="1">
      <alignment horizontal="left" vertical="center" wrapText="1"/>
    </xf>
    <xf numFmtId="0" fontId="5" fillId="0" borderId="93" xfId="2" quotePrefix="1" applyFont="1" applyBorder="1" applyAlignment="1">
      <alignment horizontal="left" vertical="center" wrapText="1"/>
    </xf>
    <xf numFmtId="3" fontId="7" fillId="5" borderId="111" xfId="2" applyNumberFormat="1" applyFont="1" applyFill="1" applyBorder="1" applyAlignment="1">
      <alignment horizontal="right" vertical="center"/>
    </xf>
    <xf numFmtId="4" fontId="7" fillId="5" borderId="111" xfId="2" applyNumberFormat="1" applyFont="1" applyFill="1" applyBorder="1" applyAlignment="1">
      <alignment horizontal="right" vertical="center"/>
    </xf>
    <xf numFmtId="49" fontId="5" fillId="6" borderId="87" xfId="2" applyNumberFormat="1" applyFont="1" applyFill="1" applyBorder="1" applyAlignment="1">
      <alignment horizontal="center" vertical="center" wrapText="1"/>
    </xf>
    <xf numFmtId="0" fontId="8" fillId="3" borderId="65" xfId="2" applyFont="1" applyFill="1" applyBorder="1" applyAlignment="1">
      <alignment vertical="center" wrapText="1"/>
    </xf>
    <xf numFmtId="0" fontId="8" fillId="3" borderId="43" xfId="2" applyFont="1" applyFill="1" applyBorder="1" applyAlignment="1">
      <alignment horizontal="left" vertical="center" wrapText="1"/>
    </xf>
    <xf numFmtId="0" fontId="5" fillId="0" borderId="86" xfId="2" applyFont="1" applyBorder="1" applyAlignment="1">
      <alignment vertical="center" wrapText="1"/>
    </xf>
    <xf numFmtId="0" fontId="59" fillId="4" borderId="97" xfId="2" applyFont="1" applyFill="1" applyBorder="1" applyAlignment="1">
      <alignment horizontal="center" vertical="center" wrapText="1"/>
    </xf>
    <xf numFmtId="0" fontId="59" fillId="4" borderId="94" xfId="2" applyFont="1" applyFill="1" applyBorder="1" applyAlignment="1">
      <alignment vertical="center" wrapText="1"/>
    </xf>
    <xf numFmtId="0" fontId="58" fillId="5" borderId="111" xfId="2" quotePrefix="1" applyFont="1" applyFill="1" applyBorder="1" applyAlignment="1">
      <alignment horizontal="left" vertical="center" wrapText="1"/>
    </xf>
    <xf numFmtId="0" fontId="5" fillId="0" borderId="64" xfId="4" applyFont="1" applyBorder="1" applyAlignment="1">
      <alignment horizontal="left" vertical="center" wrapText="1"/>
    </xf>
    <xf numFmtId="3" fontId="7" fillId="5" borderId="87" xfId="2" applyNumberFormat="1" applyFont="1" applyFill="1" applyBorder="1" applyAlignment="1">
      <alignment horizontal="right" vertical="center"/>
    </xf>
    <xf numFmtId="4" fontId="7" fillId="5" borderId="87" xfId="2" applyNumberFormat="1" applyFont="1" applyFill="1" applyBorder="1" applyAlignment="1">
      <alignment horizontal="right" vertical="center"/>
    </xf>
    <xf numFmtId="0" fontId="5" fillId="3" borderId="61" xfId="4" applyFont="1" applyFill="1" applyBorder="1" applyAlignment="1">
      <alignment horizontal="center" vertical="center" wrapText="1"/>
    </xf>
    <xf numFmtId="0" fontId="8" fillId="3" borderId="60" xfId="4" applyFont="1" applyFill="1" applyBorder="1" applyAlignment="1">
      <alignment horizontal="left" vertical="center" wrapText="1"/>
    </xf>
    <xf numFmtId="0" fontId="8" fillId="3" borderId="43" xfId="4" applyFont="1" applyFill="1" applyBorder="1" applyAlignment="1">
      <alignment horizontal="left" vertical="center" wrapText="1"/>
    </xf>
    <xf numFmtId="49" fontId="5" fillId="0" borderId="14" xfId="4" applyNumberFormat="1" applyFont="1" applyBorder="1" applyAlignment="1">
      <alignment horizontal="center" vertical="center" wrapText="1"/>
    </xf>
    <xf numFmtId="3" fontId="11" fillId="3" borderId="4" xfId="2" applyNumberFormat="1" applyFont="1" applyFill="1" applyBorder="1" applyAlignment="1">
      <alignment horizontal="right" vertical="center"/>
    </xf>
    <xf numFmtId="0" fontId="8" fillId="4" borderId="60" xfId="4" applyFont="1" applyFill="1" applyBorder="1" applyAlignment="1">
      <alignment vertical="center" wrapText="1"/>
    </xf>
    <xf numFmtId="3" fontId="11" fillId="4" borderId="60" xfId="2" applyNumberFormat="1" applyFont="1" applyFill="1" applyBorder="1" applyAlignment="1">
      <alignment horizontal="right" vertical="center"/>
    </xf>
    <xf numFmtId="3" fontId="5" fillId="5" borderId="68" xfId="2" applyNumberFormat="1" applyFont="1" applyFill="1" applyBorder="1" applyAlignment="1">
      <alignment horizontal="right" vertical="center"/>
    </xf>
    <xf numFmtId="3" fontId="5" fillId="5" borderId="64" xfId="2" applyNumberFormat="1" applyFont="1" applyFill="1" applyBorder="1" applyAlignment="1">
      <alignment horizontal="right" vertical="center"/>
    </xf>
    <xf numFmtId="4" fontId="5" fillId="5" borderId="66" xfId="2" applyNumberFormat="1" applyFont="1" applyFill="1" applyBorder="1" applyAlignment="1">
      <alignment horizontal="right" vertical="center"/>
    </xf>
    <xf numFmtId="0" fontId="5" fillId="0" borderId="78" xfId="4" applyFont="1" applyBorder="1" applyAlignment="1">
      <alignment vertical="center" wrapText="1"/>
    </xf>
    <xf numFmtId="0" fontId="5" fillId="0" borderId="77" xfId="4" applyFont="1" applyBorder="1" applyAlignment="1">
      <alignment horizontal="center" vertical="center" wrapText="1"/>
    </xf>
    <xf numFmtId="0" fontId="5" fillId="0" borderId="91" xfId="4" applyFont="1" applyBorder="1" applyAlignment="1">
      <alignment vertical="center" wrapText="1"/>
    </xf>
    <xf numFmtId="0" fontId="63" fillId="3" borderId="43" xfId="4" applyFont="1" applyFill="1" applyBorder="1" applyAlignment="1">
      <alignment horizontal="center" vertical="center" wrapText="1"/>
    </xf>
    <xf numFmtId="0" fontId="8" fillId="0" borderId="77" xfId="4" applyFont="1" applyBorder="1" applyAlignment="1">
      <alignment horizontal="center" vertical="center" wrapText="1"/>
    </xf>
    <xf numFmtId="0" fontId="5" fillId="0" borderId="76" xfId="4" applyFont="1" applyBorder="1" applyAlignment="1">
      <alignment vertical="center" wrapText="1"/>
    </xf>
    <xf numFmtId="0" fontId="5" fillId="0" borderId="108" xfId="4" applyFont="1" applyBorder="1" applyAlignment="1">
      <alignment vertical="center" wrapText="1"/>
    </xf>
    <xf numFmtId="49" fontId="5" fillId="6" borderId="75" xfId="4" applyNumberFormat="1" applyFont="1" applyFill="1" applyBorder="1" applyAlignment="1">
      <alignment horizontal="center" vertical="center" wrapText="1"/>
    </xf>
    <xf numFmtId="0" fontId="5" fillId="0" borderId="0" xfId="4" applyFont="1" applyAlignment="1">
      <alignment vertical="center" wrapText="1"/>
    </xf>
    <xf numFmtId="3" fontId="11" fillId="4" borderId="24" xfId="2" applyNumberFormat="1" applyFont="1" applyFill="1" applyBorder="1" applyAlignment="1">
      <alignment horizontal="right" vertical="center"/>
    </xf>
    <xf numFmtId="0" fontId="58" fillId="5" borderId="75" xfId="4" applyFont="1" applyFill="1" applyBorder="1" applyAlignment="1">
      <alignment horizontal="left" vertical="center" wrapText="1"/>
    </xf>
    <xf numFmtId="3" fontId="12" fillId="5" borderId="68" xfId="2" applyNumberFormat="1" applyFont="1" applyFill="1" applyBorder="1" applyAlignment="1">
      <alignment horizontal="right" vertical="center"/>
    </xf>
    <xf numFmtId="4" fontId="12" fillId="5" borderId="70" xfId="2" applyNumberFormat="1" applyFont="1" applyFill="1" applyBorder="1" applyAlignment="1">
      <alignment horizontal="right" vertical="center"/>
    </xf>
    <xf numFmtId="0" fontId="78" fillId="4" borderId="43" xfId="4" applyFont="1" applyFill="1" applyBorder="1" applyAlignment="1">
      <alignment vertical="center" wrapText="1"/>
    </xf>
    <xf numFmtId="0" fontId="79" fillId="5" borderId="75" xfId="4" applyFont="1" applyFill="1" applyBorder="1" applyAlignment="1">
      <alignment horizontal="left" vertical="center" wrapText="1"/>
    </xf>
    <xf numFmtId="49" fontId="80" fillId="6" borderId="101" xfId="4" applyNumberFormat="1" applyFont="1" applyFill="1" applyBorder="1" applyAlignment="1">
      <alignment horizontal="center" vertical="center" wrapText="1"/>
    </xf>
    <xf numFmtId="49" fontId="80" fillId="6" borderId="106" xfId="4" applyNumberFormat="1" applyFont="1" applyFill="1" applyBorder="1" applyAlignment="1">
      <alignment horizontal="center" vertical="center" wrapText="1"/>
    </xf>
    <xf numFmtId="49" fontId="80" fillId="0" borderId="64" xfId="4" applyNumberFormat="1" applyFont="1" applyBorder="1" applyAlignment="1">
      <alignment horizontal="center" vertical="center" wrapText="1"/>
    </xf>
    <xf numFmtId="49" fontId="80" fillId="0" borderId="106" xfId="4" applyNumberFormat="1" applyFont="1" applyBorder="1" applyAlignment="1">
      <alignment horizontal="center" vertical="center" wrapText="1"/>
    </xf>
    <xf numFmtId="49" fontId="80" fillId="6" borderId="77" xfId="4" applyNumberFormat="1" applyFont="1" applyFill="1" applyBorder="1" applyAlignment="1">
      <alignment horizontal="center" vertical="center" wrapText="1"/>
    </xf>
    <xf numFmtId="0" fontId="78" fillId="4" borderId="43" xfId="4" applyFont="1" applyFill="1" applyBorder="1" applyAlignment="1">
      <alignment horizontal="center" vertical="center" wrapText="1"/>
    </xf>
    <xf numFmtId="0" fontId="78" fillId="4" borderId="60" xfId="4" applyFont="1" applyFill="1" applyBorder="1" applyAlignment="1">
      <alignment vertical="center" wrapText="1"/>
    </xf>
    <xf numFmtId="0" fontId="5" fillId="6" borderId="93" xfId="4" applyFont="1" applyFill="1" applyBorder="1" applyAlignment="1">
      <alignment horizontal="left" vertical="center" wrapText="1"/>
    </xf>
    <xf numFmtId="0" fontId="59" fillId="4" borderId="43" xfId="4" applyFont="1" applyFill="1" applyBorder="1" applyAlignment="1">
      <alignment vertical="center" wrapText="1"/>
    </xf>
    <xf numFmtId="0" fontId="59" fillId="6" borderId="64" xfId="4" applyFont="1" applyFill="1" applyBorder="1" applyAlignment="1">
      <alignment vertical="center" wrapText="1"/>
    </xf>
    <xf numFmtId="0" fontId="59" fillId="6" borderId="14" xfId="4" applyFont="1" applyFill="1" applyBorder="1" applyAlignment="1">
      <alignment vertical="center" wrapText="1"/>
    </xf>
    <xf numFmtId="0" fontId="59" fillId="6" borderId="75" xfId="4" applyFont="1" applyFill="1" applyBorder="1" applyAlignment="1">
      <alignment vertical="center" wrapText="1"/>
    </xf>
    <xf numFmtId="49" fontId="5" fillId="0" borderId="64" xfId="4" applyNumberFormat="1" applyFont="1" applyBorder="1" applyAlignment="1">
      <alignment horizontal="center" vertical="center" wrapText="1"/>
    </xf>
    <xf numFmtId="0" fontId="59" fillId="4" borderId="43" xfId="4" applyFont="1" applyFill="1" applyBorder="1" applyAlignment="1">
      <alignment horizontal="center" vertical="center" wrapText="1"/>
    </xf>
    <xf numFmtId="0" fontId="58" fillId="0" borderId="24" xfId="4" applyFont="1" applyBorder="1" applyAlignment="1">
      <alignment horizontal="center" vertical="center" wrapText="1"/>
    </xf>
    <xf numFmtId="0" fontId="58" fillId="0" borderId="66" xfId="4" applyFont="1" applyBorder="1" applyAlignment="1">
      <alignment horizontal="center" vertical="center" wrapText="1"/>
    </xf>
    <xf numFmtId="3" fontId="66" fillId="2" borderId="12" xfId="2" applyNumberFormat="1" applyFont="1" applyFill="1" applyBorder="1" applyAlignment="1">
      <alignment horizontal="right" vertical="center"/>
    </xf>
    <xf numFmtId="3" fontId="66" fillId="5" borderId="5" xfId="2" applyNumberFormat="1" applyFont="1" applyFill="1" applyBorder="1" applyAlignment="1">
      <alignment horizontal="right" vertical="center"/>
    </xf>
    <xf numFmtId="3" fontId="5" fillId="5" borderId="31" xfId="2" applyNumberFormat="1" applyFont="1" applyFill="1" applyBorder="1" applyAlignment="1">
      <alignment horizontal="right" vertical="center"/>
    </xf>
    <xf numFmtId="3" fontId="38" fillId="5" borderId="20" xfId="2" applyNumberFormat="1" applyFont="1" applyFill="1" applyBorder="1" applyAlignment="1">
      <alignment horizontal="right" vertical="center"/>
    </xf>
    <xf numFmtId="3" fontId="38" fillId="5" borderId="26" xfId="2" applyNumberFormat="1" applyFont="1" applyFill="1" applyBorder="1" applyAlignment="1">
      <alignment horizontal="right" vertical="center"/>
    </xf>
    <xf numFmtId="3" fontId="81" fillId="5" borderId="16" xfId="2" applyNumberFormat="1" applyFont="1" applyFill="1" applyBorder="1" applyAlignment="1">
      <alignment horizontal="right" vertical="center"/>
    </xf>
    <xf numFmtId="3" fontId="81" fillId="5" borderId="29" xfId="2" applyNumberFormat="1" applyFont="1" applyFill="1" applyBorder="1" applyAlignment="1">
      <alignment horizontal="right" vertical="center"/>
    </xf>
    <xf numFmtId="3" fontId="12" fillId="0" borderId="0" xfId="3" applyNumberFormat="1" applyFont="1" applyBorder="1" applyAlignment="1">
      <alignment horizontal="right" vertical="center"/>
    </xf>
    <xf numFmtId="0" fontId="81" fillId="5" borderId="23" xfId="4" applyFont="1" applyFill="1" applyBorder="1" applyAlignment="1">
      <alignment horizontal="left" vertical="center"/>
    </xf>
    <xf numFmtId="0" fontId="81" fillId="5" borderId="15" xfId="4" applyFont="1" applyFill="1" applyBorder="1" applyAlignment="1">
      <alignment horizontal="left" vertical="center"/>
    </xf>
    <xf numFmtId="0" fontId="38" fillId="5" borderId="28" xfId="4" applyFont="1" applyFill="1" applyBorder="1" applyAlignment="1">
      <alignment horizontal="left" vertical="center"/>
    </xf>
    <xf numFmtId="0" fontId="38" fillId="5" borderId="31" xfId="4" applyFont="1" applyFill="1" applyBorder="1" applyAlignment="1">
      <alignment horizontal="left" vertical="center"/>
    </xf>
    <xf numFmtId="0" fontId="38" fillId="5" borderId="22" xfId="4" applyFont="1" applyFill="1" applyBorder="1" applyAlignment="1">
      <alignment horizontal="left" vertical="center"/>
    </xf>
    <xf numFmtId="0" fontId="38" fillId="5" borderId="29" xfId="4" applyFont="1" applyFill="1" applyBorder="1" applyAlignment="1">
      <alignment horizontal="left" vertical="center"/>
    </xf>
    <xf numFmtId="0" fontId="38" fillId="5" borderId="34" xfId="4" applyFont="1" applyFill="1" applyBorder="1" applyAlignment="1">
      <alignment horizontal="left" vertical="center"/>
    </xf>
    <xf numFmtId="0" fontId="38" fillId="5" borderId="30" xfId="4" applyFont="1" applyFill="1" applyBorder="1" applyAlignment="1">
      <alignment horizontal="left" vertical="center"/>
    </xf>
    <xf numFmtId="0" fontId="82" fillId="0" borderId="0" xfId="2" applyFont="1"/>
    <xf numFmtId="4" fontId="38" fillId="5" borderId="26" xfId="2" applyNumberFormat="1" applyFont="1" applyFill="1" applyBorder="1" applyAlignment="1">
      <alignment horizontal="right" vertical="center"/>
    </xf>
    <xf numFmtId="4" fontId="66" fillId="2" borderId="12" xfId="2" applyNumberFormat="1" applyFont="1" applyFill="1" applyBorder="1" applyAlignment="1">
      <alignment horizontal="right" vertical="center"/>
    </xf>
    <xf numFmtId="4" fontId="38" fillId="5" borderId="20" xfId="2" applyNumberFormat="1" applyFont="1" applyFill="1" applyBorder="1" applyAlignment="1">
      <alignment horizontal="right" vertical="center"/>
    </xf>
    <xf numFmtId="10" fontId="66" fillId="2" borderId="2" xfId="1" applyNumberFormat="1" applyFont="1" applyFill="1" applyBorder="1" applyAlignment="1">
      <alignment horizontal="right" vertical="center"/>
    </xf>
    <xf numFmtId="4" fontId="5" fillId="5" borderId="31" xfId="2" applyNumberFormat="1" applyFont="1" applyFill="1" applyBorder="1" applyAlignment="1">
      <alignment horizontal="right" vertical="center"/>
    </xf>
    <xf numFmtId="10" fontId="11" fillId="5" borderId="16" xfId="1" applyNumberFormat="1" applyFont="1" applyFill="1" applyBorder="1" applyAlignment="1">
      <alignment horizontal="right" vertical="center"/>
    </xf>
    <xf numFmtId="10" fontId="66" fillId="5" borderId="19" xfId="1" applyNumberFormat="1" applyFont="1" applyFill="1" applyBorder="1" applyAlignment="1">
      <alignment horizontal="right" vertical="center"/>
    </xf>
    <xf numFmtId="10" fontId="66" fillId="5" borderId="9" xfId="1" applyNumberFormat="1" applyFont="1" applyFill="1" applyBorder="1" applyAlignment="1">
      <alignment horizontal="right" vertical="center"/>
    </xf>
    <xf numFmtId="4" fontId="5" fillId="0" borderId="0" xfId="2" applyNumberFormat="1" applyFont="1" applyAlignment="1">
      <alignment horizontal="right" vertical="center"/>
    </xf>
    <xf numFmtId="4" fontId="12" fillId="0" borderId="0" xfId="3" applyNumberFormat="1" applyFont="1" applyBorder="1" applyAlignment="1">
      <alignment horizontal="right" vertical="center"/>
    </xf>
    <xf numFmtId="0" fontId="5" fillId="0" borderId="91" xfId="2" applyFont="1" applyBorder="1" applyAlignment="1">
      <alignment horizontal="left" vertical="center" wrapText="1"/>
    </xf>
    <xf numFmtId="0" fontId="72" fillId="0" borderId="107" xfId="4" applyFont="1" applyBorder="1" applyAlignment="1">
      <alignment horizontal="center" vertical="center" wrapText="1"/>
    </xf>
    <xf numFmtId="0" fontId="5" fillId="0" borderId="7" xfId="4" applyFont="1" applyBorder="1" applyAlignment="1">
      <alignment horizontal="left" vertical="center" wrapText="1"/>
    </xf>
    <xf numFmtId="0" fontId="5" fillId="0" borderId="107" xfId="4" applyFont="1" applyBorder="1" applyAlignment="1">
      <alignment horizontal="left" vertical="center" wrapText="1"/>
    </xf>
    <xf numFmtId="0" fontId="72" fillId="6" borderId="7" xfId="4" applyFont="1" applyFill="1" applyBorder="1" applyAlignment="1">
      <alignment horizontal="center" vertical="center" wrapText="1"/>
    </xf>
    <xf numFmtId="4" fontId="9" fillId="3" borderId="95" xfId="12" applyNumberFormat="1" applyFont="1" applyFill="1" applyBorder="1" applyAlignment="1">
      <alignment horizontal="right" vertical="center"/>
    </xf>
    <xf numFmtId="49" fontId="59" fillId="4" borderId="1" xfId="2" applyNumberFormat="1" applyFont="1" applyFill="1" applyBorder="1" applyAlignment="1">
      <alignment horizontal="center" vertical="center" wrapText="1"/>
    </xf>
    <xf numFmtId="3" fontId="8" fillId="4" borderId="107" xfId="2" applyNumberFormat="1" applyFont="1" applyFill="1" applyBorder="1" applyAlignment="1">
      <alignment horizontal="right" vertical="center"/>
    </xf>
    <xf numFmtId="4" fontId="8" fillId="4" borderId="108" xfId="2" applyNumberFormat="1" applyFont="1" applyFill="1" applyBorder="1" applyAlignment="1">
      <alignment horizontal="right" vertical="center"/>
    </xf>
    <xf numFmtId="0" fontId="58" fillId="5" borderId="87" xfId="2" quotePrefix="1" applyFont="1" applyFill="1" applyBorder="1" applyAlignment="1">
      <alignment horizontal="left" vertical="center" wrapText="1"/>
    </xf>
    <xf numFmtId="49" fontId="59" fillId="4" borderId="97" xfId="2" applyNumberFormat="1" applyFont="1" applyFill="1" applyBorder="1" applyAlignment="1">
      <alignment horizontal="center" vertical="center" wrapText="1"/>
    </xf>
    <xf numFmtId="0" fontId="58" fillId="5" borderId="112" xfId="2" quotePrefix="1" applyFont="1" applyFill="1" applyBorder="1" applyAlignment="1">
      <alignment horizontal="left" vertical="center" wrapText="1"/>
    </xf>
    <xf numFmtId="49" fontId="5" fillId="6" borderId="101" xfId="2" quotePrefix="1" applyNumberFormat="1" applyFont="1" applyFill="1" applyBorder="1" applyAlignment="1">
      <alignment horizontal="center" vertical="center" wrapText="1"/>
    </xf>
    <xf numFmtId="49" fontId="5" fillId="6" borderId="106" xfId="2" quotePrefix="1" applyNumberFormat="1" applyFont="1" applyFill="1" applyBorder="1" applyAlignment="1">
      <alignment horizontal="center" vertical="center" wrapText="1"/>
    </xf>
    <xf numFmtId="3" fontId="12" fillId="6" borderId="101" xfId="3" applyNumberFormat="1" applyFont="1" applyFill="1" applyBorder="1" applyAlignment="1">
      <alignment horizontal="right" vertical="center"/>
    </xf>
    <xf numFmtId="10" fontId="28" fillId="0" borderId="87" xfId="1" applyNumberFormat="1" applyFont="1" applyFill="1" applyBorder="1" applyAlignment="1">
      <alignment horizontal="right" vertical="center"/>
    </xf>
    <xf numFmtId="0" fontId="5" fillId="6" borderId="108" xfId="2" applyFont="1" applyFill="1" applyBorder="1" applyAlignment="1">
      <alignment vertical="center" wrapText="1"/>
    </xf>
    <xf numFmtId="4" fontId="5" fillId="6" borderId="101" xfId="2" applyNumberFormat="1" applyFont="1" applyFill="1" applyBorder="1" applyAlignment="1">
      <alignment horizontal="right" vertical="center"/>
    </xf>
    <xf numFmtId="4" fontId="5" fillId="6" borderId="106" xfId="2" applyNumberFormat="1" applyFont="1" applyFill="1" applyBorder="1" applyAlignment="1">
      <alignment horizontal="right" vertical="center"/>
    </xf>
    <xf numFmtId="49" fontId="58" fillId="5" borderId="107" xfId="2" quotePrefix="1" applyNumberFormat="1" applyFont="1" applyFill="1" applyBorder="1" applyAlignment="1">
      <alignment horizontal="center" vertical="center" wrapText="1"/>
    </xf>
    <xf numFmtId="0" fontId="5" fillId="0" borderId="109" xfId="2" quotePrefix="1" applyFont="1" applyBorder="1" applyAlignment="1">
      <alignment horizontal="left" vertical="center" wrapText="1"/>
    </xf>
    <xf numFmtId="49" fontId="5" fillId="0" borderId="101" xfId="2" quotePrefix="1" applyNumberFormat="1" applyFont="1" applyBorder="1" applyAlignment="1">
      <alignment horizontal="center" vertical="center" wrapText="1"/>
    </xf>
    <xf numFmtId="10" fontId="11" fillId="0" borderId="107" xfId="1" applyNumberFormat="1" applyFont="1" applyFill="1" applyBorder="1" applyAlignment="1">
      <alignment horizontal="right" vertical="center"/>
    </xf>
    <xf numFmtId="0" fontId="72" fillId="0" borderId="8" xfId="2" applyFont="1" applyBorder="1" applyAlignment="1">
      <alignment horizontal="left" vertical="center" wrapText="1"/>
    </xf>
    <xf numFmtId="0" fontId="71" fillId="0" borderId="87" xfId="2" quotePrefix="1" applyFont="1" applyBorder="1" applyAlignment="1">
      <alignment vertical="center" wrapText="1"/>
    </xf>
    <xf numFmtId="0" fontId="71" fillId="0" borderId="7" xfId="2" quotePrefix="1" applyFont="1" applyBorder="1" applyAlignment="1">
      <alignment horizontal="center" vertical="center" wrapText="1"/>
    </xf>
    <xf numFmtId="3" fontId="12" fillId="0" borderId="104" xfId="2" applyNumberFormat="1" applyFont="1" applyBorder="1" applyAlignment="1">
      <alignment horizontal="right" vertical="center"/>
    </xf>
    <xf numFmtId="4" fontId="12" fillId="0" borderId="87" xfId="2" applyNumberFormat="1" applyFont="1" applyBorder="1" applyAlignment="1">
      <alignment horizontal="right" vertical="center"/>
    </xf>
    <xf numFmtId="0" fontId="72" fillId="0" borderId="107" xfId="2" applyFont="1" applyBorder="1" applyAlignment="1">
      <alignment vertical="center" wrapText="1"/>
    </xf>
    <xf numFmtId="0" fontId="13" fillId="5" borderId="112" xfId="2" quotePrefix="1" applyFont="1" applyFill="1" applyBorder="1" applyAlignment="1">
      <alignment horizontal="left" vertical="center" wrapText="1"/>
    </xf>
    <xf numFmtId="0" fontId="58" fillId="0" borderId="106" xfId="2" applyFont="1" applyBorder="1" applyAlignment="1">
      <alignment vertical="center" wrapText="1"/>
    </xf>
    <xf numFmtId="0" fontId="58" fillId="0" borderId="7" xfId="2" applyFont="1" applyBorder="1" applyAlignment="1">
      <alignment vertical="center" wrapText="1"/>
    </xf>
    <xf numFmtId="49" fontId="5" fillId="6" borderId="87" xfId="2" quotePrefix="1" applyNumberFormat="1" applyFont="1" applyFill="1" applyBorder="1" applyAlignment="1">
      <alignment horizontal="center" vertical="center" wrapText="1"/>
    </xf>
    <xf numFmtId="0" fontId="5" fillId="0" borderId="8" xfId="2" quotePrefix="1" applyFont="1" applyBorder="1" applyAlignment="1">
      <alignment vertical="center" wrapText="1"/>
    </xf>
    <xf numFmtId="4" fontId="58" fillId="5" borderId="77" xfId="2" applyNumberFormat="1" applyFont="1" applyFill="1" applyBorder="1" applyAlignment="1">
      <alignment horizontal="right" vertical="center"/>
    </xf>
    <xf numFmtId="3" fontId="27" fillId="5" borderId="9" xfId="3" applyNumberFormat="1" applyFont="1" applyFill="1" applyBorder="1" applyAlignment="1">
      <alignment horizontal="right" vertical="center"/>
    </xf>
    <xf numFmtId="3" fontId="27" fillId="5" borderId="16" xfId="3" applyNumberFormat="1" applyFont="1" applyFill="1" applyBorder="1" applyAlignment="1">
      <alignment horizontal="right" vertical="center"/>
    </xf>
    <xf numFmtId="4" fontId="27" fillId="5" borderId="17" xfId="3" applyNumberFormat="1" applyFont="1" applyFill="1" applyBorder="1" applyAlignment="1">
      <alignment horizontal="right" vertical="center"/>
    </xf>
    <xf numFmtId="0" fontId="5" fillId="0" borderId="108" xfId="2" applyFont="1" applyBorder="1" applyAlignment="1">
      <alignment vertical="center" wrapText="1"/>
    </xf>
    <xf numFmtId="0" fontId="14" fillId="6" borderId="115" xfId="4" applyFont="1" applyFill="1" applyBorder="1" applyAlignment="1">
      <alignment vertical="center" wrapText="1"/>
    </xf>
    <xf numFmtId="0" fontId="14" fillId="6" borderId="14" xfId="4" applyFont="1" applyFill="1" applyBorder="1" applyAlignment="1">
      <alignment vertical="center" wrapText="1"/>
    </xf>
    <xf numFmtId="0" fontId="14" fillId="6" borderId="24" xfId="4" applyFont="1" applyFill="1" applyBorder="1" applyAlignment="1">
      <alignment vertical="center" wrapText="1"/>
    </xf>
    <xf numFmtId="0" fontId="14" fillId="6" borderId="7" xfId="4" applyFont="1" applyFill="1" applyBorder="1" applyAlignment="1">
      <alignment vertical="center" wrapText="1"/>
    </xf>
    <xf numFmtId="0" fontId="58" fillId="5" borderId="107" xfId="4" applyFont="1" applyFill="1" applyBorder="1" applyAlignment="1">
      <alignment horizontal="center" vertical="center" wrapText="1"/>
    </xf>
    <xf numFmtId="3" fontId="7" fillId="5" borderId="93" xfId="2" applyNumberFormat="1" applyFont="1" applyFill="1" applyBorder="1" applyAlignment="1">
      <alignment horizontal="right" vertical="center"/>
    </xf>
    <xf numFmtId="0" fontId="5" fillId="6" borderId="103" xfId="4" applyFont="1" applyFill="1" applyBorder="1" applyAlignment="1">
      <alignment vertical="center" wrapText="1"/>
    </xf>
    <xf numFmtId="0" fontId="58" fillId="6" borderId="91" xfId="4" applyFont="1" applyFill="1" applyBorder="1" applyAlignment="1">
      <alignment vertical="center" wrapText="1"/>
    </xf>
    <xf numFmtId="0" fontId="41" fillId="0" borderId="8" xfId="0" applyFont="1" applyBorder="1" applyAlignment="1">
      <alignment vertical="center" wrapText="1"/>
    </xf>
    <xf numFmtId="0" fontId="58" fillId="6" borderId="8" xfId="4" applyFont="1" applyFill="1" applyBorder="1" applyAlignment="1">
      <alignment vertical="center" wrapText="1"/>
    </xf>
    <xf numFmtId="3" fontId="12" fillId="6" borderId="7" xfId="2" applyNumberFormat="1" applyFont="1" applyFill="1" applyBorder="1" applyAlignment="1">
      <alignment horizontal="right" vertical="center"/>
    </xf>
    <xf numFmtId="4" fontId="12" fillId="6" borderId="8" xfId="2" applyNumberFormat="1" applyFont="1" applyFill="1" applyBorder="1" applyAlignment="1">
      <alignment horizontal="right" vertical="center"/>
    </xf>
    <xf numFmtId="0" fontId="59" fillId="4" borderId="7" xfId="4" applyFont="1" applyFill="1" applyBorder="1" applyAlignment="1">
      <alignment horizontal="left" vertical="center" wrapText="1"/>
    </xf>
    <xf numFmtId="0" fontId="5" fillId="6" borderId="99" xfId="4" applyFont="1" applyFill="1" applyBorder="1" applyAlignment="1">
      <alignment horizontal="left" vertical="center" wrapText="1"/>
    </xf>
    <xf numFmtId="0" fontId="14" fillId="0" borderId="14" xfId="4" applyFont="1" applyBorder="1" applyAlignment="1">
      <alignment vertical="center" wrapText="1"/>
    </xf>
    <xf numFmtId="49" fontId="58" fillId="5" borderId="87" xfId="4" applyNumberFormat="1" applyFont="1" applyFill="1" applyBorder="1" applyAlignment="1">
      <alignment horizontal="center" vertical="center" wrapText="1"/>
    </xf>
    <xf numFmtId="49" fontId="5" fillId="0" borderId="107" xfId="2" applyNumberFormat="1" applyFont="1" applyBorder="1" applyAlignment="1">
      <alignment vertical="center" wrapText="1"/>
    </xf>
    <xf numFmtId="0" fontId="61" fillId="6" borderId="10" xfId="2" applyFont="1" applyFill="1" applyBorder="1" applyAlignment="1">
      <alignment vertical="center" wrapText="1"/>
    </xf>
    <xf numFmtId="0" fontId="5" fillId="0" borderId="105" xfId="2" applyFont="1" applyBorder="1" applyAlignment="1">
      <alignment horizontal="left" vertical="center" wrapText="1"/>
    </xf>
    <xf numFmtId="0" fontId="72" fillId="5" borderId="107" xfId="4" applyFont="1" applyFill="1" applyBorder="1" applyAlignment="1">
      <alignment horizontal="left" vertical="center" wrapText="1"/>
    </xf>
    <xf numFmtId="3" fontId="27" fillId="5" borderId="107" xfId="2" applyNumberFormat="1" applyFont="1" applyFill="1" applyBorder="1" applyAlignment="1">
      <alignment horizontal="right" vertical="center"/>
    </xf>
    <xf numFmtId="4" fontId="27" fillId="5" borderId="108" xfId="2" applyNumberFormat="1" applyFont="1" applyFill="1" applyBorder="1" applyAlignment="1">
      <alignment horizontal="right" vertical="center"/>
    </xf>
    <xf numFmtId="10" fontId="27" fillId="5" borderId="107" xfId="1" applyNumberFormat="1" applyFont="1" applyFill="1" applyBorder="1" applyAlignment="1">
      <alignment horizontal="right" vertical="center"/>
    </xf>
    <xf numFmtId="0" fontId="72" fillId="5" borderId="112" xfId="4" applyFont="1" applyFill="1" applyBorder="1" applyAlignment="1">
      <alignment horizontal="left" vertical="center" wrapText="1"/>
    </xf>
    <xf numFmtId="3" fontId="27" fillId="5" borderId="112" xfId="2" applyNumberFormat="1" applyFont="1" applyFill="1" applyBorder="1" applyAlignment="1">
      <alignment horizontal="right" vertical="center"/>
    </xf>
    <xf numFmtId="4" fontId="27" fillId="5" borderId="113" xfId="2" applyNumberFormat="1" applyFont="1" applyFill="1" applyBorder="1" applyAlignment="1">
      <alignment horizontal="right" vertical="center"/>
    </xf>
    <xf numFmtId="10" fontId="27" fillId="5" borderId="112" xfId="1" applyNumberFormat="1" applyFont="1" applyFill="1" applyBorder="1" applyAlignment="1">
      <alignment horizontal="right" vertical="center"/>
    </xf>
    <xf numFmtId="3" fontId="74" fillId="4" borderId="7" xfId="2" applyNumberFormat="1" applyFont="1" applyFill="1" applyBorder="1" applyAlignment="1">
      <alignment horizontal="right" vertical="center"/>
    </xf>
    <xf numFmtId="0" fontId="72" fillId="5" borderId="115" xfId="4" applyFont="1" applyFill="1" applyBorder="1" applyAlignment="1">
      <alignment horizontal="left" vertical="center" wrapText="1"/>
    </xf>
    <xf numFmtId="3" fontId="27" fillId="5" borderId="115" xfId="2" applyNumberFormat="1" applyFont="1" applyFill="1" applyBorder="1" applyAlignment="1">
      <alignment horizontal="right" vertical="center"/>
    </xf>
    <xf numFmtId="4" fontId="27" fillId="5" borderId="110" xfId="2" applyNumberFormat="1" applyFont="1" applyFill="1" applyBorder="1" applyAlignment="1">
      <alignment horizontal="right" vertical="center"/>
    </xf>
    <xf numFmtId="3" fontId="71" fillId="0" borderId="87" xfId="2" applyNumberFormat="1" applyFont="1" applyBorder="1" applyAlignment="1">
      <alignment horizontal="right" vertical="center"/>
    </xf>
    <xf numFmtId="4" fontId="71" fillId="0" borderId="105" xfId="2" applyNumberFormat="1" applyFont="1" applyBorder="1" applyAlignment="1">
      <alignment horizontal="right" vertical="center"/>
    </xf>
    <xf numFmtId="0" fontId="72" fillId="0" borderId="10" xfId="4" applyFont="1" applyBorder="1" applyAlignment="1">
      <alignment vertical="center" wrapText="1"/>
    </xf>
    <xf numFmtId="0" fontId="71" fillId="6" borderId="103" xfId="4" applyFont="1" applyFill="1" applyBorder="1" applyAlignment="1">
      <alignment horizontal="left" vertical="center" wrapText="1"/>
    </xf>
    <xf numFmtId="0" fontId="71" fillId="0" borderId="87" xfId="4" applyFont="1" applyBorder="1" applyAlignment="1">
      <alignment horizontal="center" vertical="center" wrapText="1"/>
    </xf>
    <xf numFmtId="3" fontId="28" fillId="0" borderId="87" xfId="3" applyNumberFormat="1" applyFont="1" applyFill="1" applyBorder="1" applyAlignment="1">
      <alignment horizontal="right" vertical="center"/>
    </xf>
    <xf numFmtId="10" fontId="74" fillId="0" borderId="87" xfId="1" applyNumberFormat="1" applyFont="1" applyFill="1" applyBorder="1" applyAlignment="1">
      <alignment horizontal="right" vertical="center"/>
    </xf>
    <xf numFmtId="0" fontId="73" fillId="4" borderId="95" xfId="4" applyFont="1" applyFill="1" applyBorder="1" applyAlignment="1">
      <alignment horizontal="center" vertical="center" wrapText="1"/>
    </xf>
    <xf numFmtId="3" fontId="74" fillId="4" borderId="115" xfId="2" applyNumberFormat="1" applyFont="1" applyFill="1" applyBorder="1" applyAlignment="1">
      <alignment horizontal="right" vertical="center"/>
    </xf>
    <xf numFmtId="4" fontId="74" fillId="4" borderId="110" xfId="2" applyNumberFormat="1" applyFont="1" applyFill="1" applyBorder="1" applyAlignment="1">
      <alignment horizontal="right" vertical="center"/>
    </xf>
    <xf numFmtId="0" fontId="71" fillId="0" borderId="93" xfId="4" applyFont="1" applyBorder="1" applyAlignment="1">
      <alignment horizontal="left" vertical="center" wrapText="1"/>
    </xf>
    <xf numFmtId="10" fontId="27" fillId="0" borderId="101" xfId="1" applyNumberFormat="1" applyFont="1" applyFill="1" applyBorder="1" applyAlignment="1">
      <alignment horizontal="right" vertical="center"/>
    </xf>
    <xf numFmtId="4" fontId="27" fillId="5" borderId="8" xfId="2" applyNumberFormat="1" applyFont="1" applyFill="1" applyBorder="1" applyAlignment="1">
      <alignment horizontal="right" vertical="center"/>
    </xf>
    <xf numFmtId="0" fontId="72" fillId="0" borderId="101" xfId="4" applyFont="1" applyBorder="1" applyAlignment="1">
      <alignment horizontal="center" vertical="center" wrapText="1"/>
    </xf>
    <xf numFmtId="0" fontId="71" fillId="0" borderId="109" xfId="4" quotePrefix="1" applyFont="1" applyBorder="1" applyAlignment="1">
      <alignment horizontal="left" vertical="center" wrapText="1"/>
    </xf>
    <xf numFmtId="0" fontId="71" fillId="0" borderId="24" xfId="4" quotePrefix="1" applyFont="1" applyBorder="1" applyAlignment="1">
      <alignment horizontal="left" vertical="center" wrapText="1"/>
    </xf>
    <xf numFmtId="3" fontId="71" fillId="0" borderId="14" xfId="2" applyNumberFormat="1" applyFont="1" applyBorder="1" applyAlignment="1">
      <alignment horizontal="right" vertical="center"/>
    </xf>
    <xf numFmtId="10" fontId="28" fillId="0" borderId="107" xfId="1" applyNumberFormat="1" applyFont="1" applyFill="1" applyBorder="1" applyAlignment="1">
      <alignment horizontal="right" vertical="center"/>
    </xf>
    <xf numFmtId="0" fontId="71" fillId="0" borderId="101" xfId="4" applyFont="1" applyBorder="1" applyAlignment="1">
      <alignment horizontal="center" vertical="center" wrapText="1"/>
    </xf>
    <xf numFmtId="49" fontId="71" fillId="0" borderId="107" xfId="4" applyNumberFormat="1" applyFont="1" applyBorder="1" applyAlignment="1">
      <alignment horizontal="center" vertical="center" wrapText="1"/>
    </xf>
    <xf numFmtId="0" fontId="71" fillId="0" borderId="105" xfId="4" applyFont="1" applyBorder="1" applyAlignment="1">
      <alignment horizontal="left" vertical="center" wrapText="1"/>
    </xf>
    <xf numFmtId="49" fontId="71" fillId="6" borderId="87" xfId="4" applyNumberFormat="1" applyFont="1" applyFill="1" applyBorder="1" applyAlignment="1">
      <alignment horizontal="center" vertical="center" wrapText="1"/>
    </xf>
    <xf numFmtId="0" fontId="8" fillId="6" borderId="7" xfId="4" applyFont="1" applyFill="1" applyBorder="1" applyAlignment="1">
      <alignment vertical="center" wrapText="1"/>
    </xf>
    <xf numFmtId="3" fontId="5" fillId="6" borderId="107" xfId="2" applyNumberFormat="1" applyFont="1" applyFill="1" applyBorder="1" applyAlignment="1">
      <alignment horizontal="right" vertical="center"/>
    </xf>
    <xf numFmtId="4" fontId="5" fillId="6" borderId="108" xfId="2" applyNumberFormat="1" applyFont="1" applyFill="1" applyBorder="1" applyAlignment="1">
      <alignment horizontal="right" vertical="center"/>
    </xf>
    <xf numFmtId="0" fontId="5" fillId="0" borderId="103" xfId="4" quotePrefix="1" applyFont="1" applyBorder="1" applyAlignment="1">
      <alignment vertical="center" wrapText="1"/>
    </xf>
    <xf numFmtId="3" fontId="5" fillId="6" borderId="87" xfId="2" applyNumberFormat="1" applyFont="1" applyFill="1" applyBorder="1" applyAlignment="1">
      <alignment horizontal="right" vertical="center"/>
    </xf>
    <xf numFmtId="4" fontId="5" fillId="6" borderId="105" xfId="2" applyNumberFormat="1" applyFont="1" applyFill="1" applyBorder="1" applyAlignment="1">
      <alignment horizontal="right" vertical="center"/>
    </xf>
    <xf numFmtId="0" fontId="76" fillId="4" borderId="8" xfId="4" applyFont="1" applyFill="1" applyBorder="1" applyAlignment="1">
      <alignment vertical="center" wrapText="1"/>
    </xf>
    <xf numFmtId="0" fontId="72" fillId="5" borderId="87" xfId="4" applyFont="1" applyFill="1" applyBorder="1" applyAlignment="1">
      <alignment horizontal="left" vertical="center" wrapText="1"/>
    </xf>
    <xf numFmtId="3" fontId="27" fillId="5" borderId="87" xfId="2" applyNumberFormat="1" applyFont="1" applyFill="1" applyBorder="1" applyAlignment="1">
      <alignment horizontal="right" vertical="center"/>
    </xf>
    <xf numFmtId="4" fontId="72" fillId="5" borderId="105" xfId="2" applyNumberFormat="1" applyFont="1" applyFill="1" applyBorder="1" applyAlignment="1">
      <alignment horizontal="right" vertical="center"/>
    </xf>
    <xf numFmtId="10" fontId="27" fillId="5" borderId="87" xfId="1" applyNumberFormat="1" applyFont="1" applyFill="1" applyBorder="1" applyAlignment="1">
      <alignment horizontal="right" vertical="center"/>
    </xf>
    <xf numFmtId="0" fontId="73" fillId="4" borderId="7" xfId="4" applyFont="1" applyFill="1" applyBorder="1" applyAlignment="1">
      <alignment horizontal="center" vertical="center" wrapText="1"/>
    </xf>
    <xf numFmtId="3" fontId="74" fillId="4" borderId="7" xfId="3" applyNumberFormat="1" applyFont="1" applyFill="1" applyBorder="1" applyAlignment="1">
      <alignment horizontal="right" vertical="center"/>
    </xf>
    <xf numFmtId="4" fontId="74" fillId="4" borderId="8" xfId="3" applyNumberFormat="1" applyFont="1" applyFill="1" applyBorder="1" applyAlignment="1">
      <alignment horizontal="right" vertical="center"/>
    </xf>
    <xf numFmtId="0" fontId="71" fillId="0" borderId="109" xfId="4" applyFont="1" applyBorder="1" applyAlignment="1">
      <alignment horizontal="left" vertical="center" wrapText="1"/>
    </xf>
    <xf numFmtId="49" fontId="71" fillId="6" borderId="101" xfId="4" applyNumberFormat="1" applyFont="1" applyFill="1" applyBorder="1" applyAlignment="1">
      <alignment horizontal="center" vertical="center" wrapText="1"/>
    </xf>
    <xf numFmtId="3" fontId="28" fillId="6" borderId="106" xfId="3" applyNumberFormat="1" applyFont="1" applyFill="1" applyBorder="1" applyAlignment="1">
      <alignment horizontal="right" vertical="center"/>
    </xf>
    <xf numFmtId="0" fontId="71" fillId="6" borderId="109" xfId="4" applyFont="1" applyFill="1" applyBorder="1" applyAlignment="1">
      <alignment horizontal="left" vertical="center" wrapText="1"/>
    </xf>
    <xf numFmtId="3" fontId="28" fillId="6" borderId="101" xfId="3" applyNumberFormat="1" applyFont="1" applyFill="1" applyBorder="1" applyAlignment="1">
      <alignment horizontal="right" vertical="center"/>
    </xf>
    <xf numFmtId="0" fontId="58" fillId="6" borderId="101" xfId="4" applyFont="1" applyFill="1" applyBorder="1" applyAlignment="1">
      <alignment horizontal="center" vertical="center" wrapText="1"/>
    </xf>
    <xf numFmtId="4" fontId="58" fillId="5" borderId="78" xfId="2" applyNumberFormat="1" applyFont="1" applyFill="1" applyBorder="1" applyAlignment="1">
      <alignment horizontal="right" vertical="center"/>
    </xf>
    <xf numFmtId="0" fontId="71" fillId="6" borderId="7" xfId="4" applyFont="1" applyFill="1" applyBorder="1" applyAlignment="1">
      <alignment vertical="center" wrapText="1"/>
    </xf>
    <xf numFmtId="3" fontId="27" fillId="5" borderId="87" xfId="3" applyNumberFormat="1" applyFont="1" applyFill="1" applyBorder="1" applyAlignment="1">
      <alignment horizontal="right" vertical="center"/>
    </xf>
    <xf numFmtId="0" fontId="5" fillId="0" borderId="10" xfId="2" quotePrefix="1" applyFont="1" applyBorder="1" applyAlignment="1">
      <alignment horizontal="left" vertical="center" wrapText="1"/>
    </xf>
    <xf numFmtId="10" fontId="7" fillId="0" borderId="87" xfId="1" applyNumberFormat="1" applyFont="1" applyFill="1" applyBorder="1" applyAlignment="1">
      <alignment horizontal="right" vertical="center"/>
    </xf>
    <xf numFmtId="0" fontId="73" fillId="4" borderId="1" xfId="2" quotePrefix="1" applyFont="1" applyFill="1" applyBorder="1" applyAlignment="1">
      <alignment horizontal="left" vertical="center" wrapText="1"/>
    </xf>
    <xf numFmtId="0" fontId="72" fillId="4" borderId="7" xfId="2" quotePrefix="1" applyFont="1" applyFill="1" applyBorder="1" applyAlignment="1">
      <alignment horizontal="left" vertical="center" wrapText="1"/>
    </xf>
    <xf numFmtId="0" fontId="71" fillId="0" borderId="109" xfId="2" applyFont="1" applyBorder="1" applyAlignment="1">
      <alignment vertical="center" wrapText="1"/>
    </xf>
    <xf numFmtId="0" fontId="72" fillId="5" borderId="87" xfId="2" quotePrefix="1" applyFont="1" applyFill="1" applyBorder="1" applyAlignment="1">
      <alignment horizontal="left" vertical="center" wrapText="1"/>
    </xf>
    <xf numFmtId="3" fontId="76" fillId="4" borderId="7" xfId="2" applyNumberFormat="1" applyFont="1" applyFill="1" applyBorder="1" applyAlignment="1">
      <alignment horizontal="right" vertical="center"/>
    </xf>
    <xf numFmtId="4" fontId="76" fillId="4" borderId="8" xfId="2" applyNumberFormat="1" applyFont="1" applyFill="1" applyBorder="1" applyAlignment="1">
      <alignment horizontal="right" vertical="center"/>
    </xf>
    <xf numFmtId="0" fontId="71" fillId="6" borderId="1" xfId="4" applyFont="1" applyFill="1" applyBorder="1" applyAlignment="1">
      <alignment vertical="center" wrapText="1"/>
    </xf>
    <xf numFmtId="49" fontId="71" fillId="6" borderId="7" xfId="4" applyNumberFormat="1" applyFont="1" applyFill="1" applyBorder="1" applyAlignment="1">
      <alignment horizontal="center" vertical="center" wrapText="1"/>
    </xf>
    <xf numFmtId="3" fontId="28" fillId="0" borderId="7" xfId="3" applyNumberFormat="1" applyFont="1" applyFill="1" applyBorder="1" applyAlignment="1">
      <alignment horizontal="right" vertical="center"/>
    </xf>
    <xf numFmtId="3" fontId="12" fillId="6" borderId="106" xfId="2" applyNumberFormat="1" applyFont="1" applyFill="1" applyBorder="1" applyAlignment="1">
      <alignment horizontal="right" vertical="center"/>
    </xf>
    <xf numFmtId="3" fontId="12" fillId="0" borderId="106" xfId="2" applyNumberFormat="1" applyFont="1" applyBorder="1" applyAlignment="1">
      <alignment horizontal="right" vertical="center"/>
    </xf>
    <xf numFmtId="4" fontId="7" fillId="5" borderId="105" xfId="2" applyNumberFormat="1" applyFont="1" applyFill="1" applyBorder="1" applyAlignment="1">
      <alignment horizontal="right" vertical="center"/>
    </xf>
    <xf numFmtId="2" fontId="5" fillId="0" borderId="101" xfId="2" applyNumberFormat="1" applyFont="1" applyBorder="1" applyAlignment="1">
      <alignment horizontal="left" vertical="center" wrapText="1"/>
    </xf>
    <xf numFmtId="0" fontId="5" fillId="0" borderId="93" xfId="2" applyFont="1" applyBorder="1" applyAlignment="1">
      <alignment vertical="center" wrapText="1"/>
    </xf>
    <xf numFmtId="0" fontId="5" fillId="0" borderId="106" xfId="2" applyFont="1" applyBorder="1" applyAlignment="1">
      <alignment vertical="center" wrapText="1"/>
    </xf>
    <xf numFmtId="49" fontId="50" fillId="6" borderId="14" xfId="4" applyNumberFormat="1" applyFont="1" applyFill="1" applyBorder="1" applyAlignment="1">
      <alignment horizontal="center" vertical="center"/>
    </xf>
    <xf numFmtId="49" fontId="52" fillId="3" borderId="101" xfId="4" applyNumberFormat="1" applyFont="1" applyFill="1" applyBorder="1" applyAlignment="1">
      <alignment horizontal="center" vertical="center"/>
    </xf>
    <xf numFmtId="49" fontId="52" fillId="3" borderId="101" xfId="4" applyNumberFormat="1" applyFont="1" applyFill="1" applyBorder="1" applyAlignment="1">
      <alignment horizontal="left" vertical="center" wrapText="1"/>
    </xf>
    <xf numFmtId="3" fontId="52" fillId="3" borderId="101" xfId="4" applyNumberFormat="1" applyFont="1" applyFill="1" applyBorder="1" applyAlignment="1">
      <alignment horizontal="right" vertical="center"/>
    </xf>
    <xf numFmtId="4" fontId="52" fillId="3" borderId="109" xfId="4" applyNumberFormat="1" applyFont="1" applyFill="1" applyBorder="1" applyAlignment="1">
      <alignment horizontal="right" vertical="center"/>
    </xf>
    <xf numFmtId="4" fontId="52" fillId="3" borderId="101" xfId="4" applyNumberFormat="1" applyFont="1" applyFill="1" applyBorder="1" applyAlignment="1">
      <alignment horizontal="right" vertical="center"/>
    </xf>
    <xf numFmtId="4" fontId="52" fillId="3" borderId="100" xfId="4" applyNumberFormat="1" applyFont="1" applyFill="1" applyBorder="1" applyAlignment="1">
      <alignment horizontal="right" vertical="center"/>
    </xf>
    <xf numFmtId="49" fontId="50" fillId="6" borderId="106" xfId="4" applyNumberFormat="1" applyFont="1" applyFill="1" applyBorder="1" applyAlignment="1">
      <alignment horizontal="center" vertical="center"/>
    </xf>
    <xf numFmtId="49" fontId="50" fillId="6" borderId="106" xfId="4" applyNumberFormat="1" applyFont="1" applyFill="1" applyBorder="1" applyAlignment="1">
      <alignment horizontal="center" vertical="center" wrapText="1"/>
    </xf>
    <xf numFmtId="49" fontId="50" fillId="6" borderId="101" xfId="4" applyNumberFormat="1" applyFont="1" applyFill="1" applyBorder="1" applyAlignment="1">
      <alignment horizontal="center" vertical="center"/>
    </xf>
    <xf numFmtId="3" fontId="50" fillId="6" borderId="101" xfId="4" applyNumberFormat="1" applyFont="1" applyFill="1" applyBorder="1" applyAlignment="1">
      <alignment horizontal="right" vertical="center" wrapText="1"/>
    </xf>
    <xf numFmtId="4" fontId="50" fillId="6" borderId="109" xfId="4" applyNumberFormat="1" applyFont="1" applyFill="1" applyBorder="1" applyAlignment="1">
      <alignment horizontal="right" vertical="center" wrapText="1"/>
    </xf>
    <xf numFmtId="49" fontId="50" fillId="6" borderId="107" xfId="4" applyNumberFormat="1" applyFont="1" applyFill="1" applyBorder="1" applyAlignment="1">
      <alignment horizontal="center" vertical="center"/>
    </xf>
    <xf numFmtId="3" fontId="50" fillId="6" borderId="107" xfId="4" applyNumberFormat="1" applyFont="1" applyFill="1" applyBorder="1" applyAlignment="1">
      <alignment horizontal="right" vertical="center"/>
    </xf>
    <xf numFmtId="4" fontId="50" fillId="6" borderId="0" xfId="4" applyNumberFormat="1" applyFont="1" applyFill="1" applyAlignment="1">
      <alignment vertical="center"/>
    </xf>
    <xf numFmtId="4" fontId="50" fillId="6" borderId="107" xfId="4" applyNumberFormat="1" applyFont="1" applyFill="1" applyBorder="1" applyAlignment="1">
      <alignment vertical="center"/>
    </xf>
    <xf numFmtId="4" fontId="50" fillId="6" borderId="99" xfId="4" applyNumberFormat="1" applyFont="1" applyFill="1" applyBorder="1" applyAlignment="1">
      <alignment horizontal="right" vertical="center"/>
    </xf>
    <xf numFmtId="0" fontId="50" fillId="0" borderId="95" xfId="10" applyFont="1" applyBorder="1" applyAlignment="1">
      <alignment vertical="center" wrapText="1"/>
    </xf>
    <xf numFmtId="49" fontId="52" fillId="10" borderId="96" xfId="4" applyNumberFormat="1" applyFont="1" applyFill="1" applyBorder="1" applyAlignment="1">
      <alignment horizontal="center" vertical="center"/>
    </xf>
    <xf numFmtId="49" fontId="55" fillId="10" borderId="95" xfId="4" applyNumberFormat="1" applyFont="1" applyFill="1" applyBorder="1" applyAlignment="1">
      <alignment horizontal="center" vertical="center"/>
    </xf>
    <xf numFmtId="49" fontId="52" fillId="10" borderId="98" xfId="4" applyNumberFormat="1" applyFont="1" applyFill="1" applyBorder="1" applyAlignment="1">
      <alignment horizontal="left" vertical="center" wrapText="1"/>
    </xf>
    <xf numFmtId="1" fontId="55" fillId="10" borderId="95" xfId="4" applyNumberFormat="1" applyFont="1" applyFill="1" applyBorder="1" applyAlignment="1">
      <alignment horizontal="center" vertical="center"/>
    </xf>
    <xf numFmtId="0" fontId="50" fillId="10" borderId="95" xfId="4" applyFont="1" applyFill="1" applyBorder="1" applyAlignment="1">
      <alignment horizontal="left" vertical="center" wrapText="1"/>
    </xf>
    <xf numFmtId="49" fontId="52" fillId="0" borderId="14" xfId="4" applyNumberFormat="1" applyFont="1" applyBorder="1" applyAlignment="1">
      <alignment vertical="center"/>
    </xf>
    <xf numFmtId="49" fontId="49" fillId="5" borderId="1" xfId="4" applyNumberFormat="1" applyFont="1" applyFill="1" applyBorder="1" applyAlignment="1">
      <alignment horizontal="left" vertical="center" wrapText="1"/>
    </xf>
    <xf numFmtId="1" fontId="49" fillId="5" borderId="7" xfId="4" applyNumberFormat="1" applyFont="1" applyFill="1" applyBorder="1" applyAlignment="1">
      <alignment horizontal="center" vertical="center"/>
    </xf>
    <xf numFmtId="0" fontId="49" fillId="5" borderId="14" xfId="4" applyFont="1" applyFill="1" applyBorder="1" applyAlignment="1">
      <alignment horizontal="left" vertical="center" wrapText="1"/>
    </xf>
    <xf numFmtId="49" fontId="50" fillId="6" borderId="14" xfId="4" applyNumberFormat="1" applyFont="1" applyFill="1" applyBorder="1" applyAlignment="1">
      <alignment horizontal="center" vertical="center" wrapText="1"/>
    </xf>
    <xf numFmtId="1" fontId="50" fillId="6" borderId="112" xfId="4" applyNumberFormat="1" applyFont="1" applyFill="1" applyBorder="1" applyAlignment="1">
      <alignment horizontal="center" vertical="center"/>
    </xf>
    <xf numFmtId="3" fontId="50" fillId="6" borderId="114" xfId="4" applyNumberFormat="1" applyFont="1" applyFill="1" applyBorder="1" applyAlignment="1">
      <alignment horizontal="right" vertical="center" wrapText="1"/>
    </xf>
    <xf numFmtId="4" fontId="50" fillId="6" borderId="114" xfId="4" applyNumberFormat="1" applyFont="1" applyFill="1" applyBorder="1" applyAlignment="1">
      <alignment horizontal="right" vertical="center"/>
    </xf>
    <xf numFmtId="4" fontId="50" fillId="6" borderId="112" xfId="4" applyNumberFormat="1" applyFont="1" applyFill="1" applyBorder="1" applyAlignment="1">
      <alignment horizontal="right" vertical="center"/>
    </xf>
    <xf numFmtId="0" fontId="50" fillId="0" borderId="112" xfId="5" applyFont="1" applyBorder="1" applyAlignment="1">
      <alignment horizontal="left" vertical="center" wrapText="1"/>
    </xf>
    <xf numFmtId="49" fontId="52" fillId="0" borderId="24" xfId="4" applyNumberFormat="1" applyFont="1" applyBorder="1" applyAlignment="1">
      <alignment vertical="center"/>
    </xf>
    <xf numFmtId="49" fontId="50" fillId="6" borderId="1" xfId="4" applyNumberFormat="1" applyFont="1" applyFill="1" applyBorder="1" applyAlignment="1">
      <alignment horizontal="center" vertical="center" wrapText="1"/>
    </xf>
    <xf numFmtId="1" fontId="50" fillId="6" borderId="7" xfId="4" applyNumberFormat="1" applyFont="1" applyFill="1" applyBorder="1" applyAlignment="1">
      <alignment horizontal="center" vertical="center"/>
    </xf>
    <xf numFmtId="0" fontId="50" fillId="0" borderId="7" xfId="5" applyFont="1" applyBorder="1" applyAlignment="1">
      <alignment horizontal="left" vertical="center" wrapText="1"/>
    </xf>
    <xf numFmtId="0" fontId="52" fillId="10" borderId="98" xfId="4" applyFont="1" applyFill="1" applyBorder="1" applyAlignment="1">
      <alignment vertical="center" wrapText="1"/>
    </xf>
    <xf numFmtId="1" fontId="51" fillId="10" borderId="95" xfId="4" applyNumberFormat="1" applyFont="1" applyFill="1" applyBorder="1" applyAlignment="1">
      <alignment horizontal="center"/>
    </xf>
    <xf numFmtId="3" fontId="52" fillId="10" borderId="96" xfId="4" applyNumberFormat="1" applyFont="1" applyFill="1" applyBorder="1" applyAlignment="1">
      <alignment horizontal="right" vertical="center" wrapText="1"/>
    </xf>
    <xf numFmtId="0" fontId="52" fillId="10" borderId="97" xfId="4" applyFont="1" applyFill="1" applyBorder="1" applyAlignment="1">
      <alignment horizontal="left" vertical="center"/>
    </xf>
    <xf numFmtId="49" fontId="52" fillId="0" borderId="115" xfId="4" applyNumberFormat="1" applyFont="1" applyBorder="1" applyAlignment="1">
      <alignment vertical="center"/>
    </xf>
    <xf numFmtId="0" fontId="49" fillId="5" borderId="98" xfId="4" applyFont="1" applyFill="1" applyBorder="1" applyAlignment="1">
      <alignment vertical="center" wrapText="1"/>
    </xf>
    <xf numFmtId="1" fontId="49" fillId="5" borderId="95" xfId="4" applyNumberFormat="1" applyFont="1" applyFill="1" applyBorder="1" applyAlignment="1">
      <alignment horizontal="center" vertical="center"/>
    </xf>
    <xf numFmtId="3" fontId="33" fillId="5" borderId="96" xfId="4" applyNumberFormat="1" applyFont="1" applyFill="1" applyBorder="1" applyAlignment="1">
      <alignment horizontal="right" vertical="center"/>
    </xf>
    <xf numFmtId="4" fontId="49" fillId="5" borderId="96" xfId="4" applyNumberFormat="1" applyFont="1" applyFill="1" applyBorder="1" applyAlignment="1">
      <alignment horizontal="right" vertical="center" wrapText="1"/>
    </xf>
    <xf numFmtId="0" fontId="49" fillId="5" borderId="97" xfId="5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/>
    </xf>
    <xf numFmtId="0" fontId="50" fillId="0" borderId="10" xfId="5" applyFont="1" applyBorder="1" applyAlignment="1">
      <alignment horizontal="left" vertical="center" wrapText="1"/>
    </xf>
    <xf numFmtId="1" fontId="50" fillId="0" borderId="14" xfId="4" applyNumberFormat="1" applyFont="1" applyBorder="1" applyAlignment="1">
      <alignment horizontal="center" vertical="center"/>
    </xf>
    <xf numFmtId="0" fontId="50" fillId="0" borderId="7" xfId="0" applyFont="1" applyBorder="1" applyAlignment="1">
      <alignment horizontal="justify" vertical="center" wrapText="1"/>
    </xf>
    <xf numFmtId="0" fontId="33" fillId="5" borderId="96" xfId="4" applyFont="1" applyFill="1" applyBorder="1" applyAlignment="1">
      <alignment vertical="center" wrapText="1"/>
    </xf>
    <xf numFmtId="49" fontId="52" fillId="0" borderId="7" xfId="4" applyNumberFormat="1" applyFont="1" applyBorder="1" applyAlignment="1">
      <alignment vertical="center"/>
    </xf>
    <xf numFmtId="0" fontId="55" fillId="0" borderId="7" xfId="4" applyFont="1" applyBorder="1" applyAlignment="1">
      <alignment vertical="center"/>
    </xf>
    <xf numFmtId="1" fontId="50" fillId="0" borderId="7" xfId="4" applyNumberFormat="1" applyFont="1" applyBorder="1" applyAlignment="1">
      <alignment horizontal="center" vertical="center"/>
    </xf>
    <xf numFmtId="0" fontId="49" fillId="5" borderId="95" xfId="4" applyFont="1" applyFill="1" applyBorder="1" applyAlignment="1">
      <alignment horizontal="center" vertical="center"/>
    </xf>
    <xf numFmtId="1" fontId="52" fillId="5" borderId="95" xfId="4" applyNumberFormat="1" applyFont="1" applyFill="1" applyBorder="1" applyAlignment="1">
      <alignment horizontal="center"/>
    </xf>
    <xf numFmtId="3" fontId="49" fillId="5" borderId="98" xfId="4" applyNumberFormat="1" applyFont="1" applyFill="1" applyBorder="1" applyAlignment="1">
      <alignment horizontal="right" vertical="center" wrapText="1"/>
    </xf>
    <xf numFmtId="0" fontId="46" fillId="0" borderId="0" xfId="4" applyFont="1" applyAlignment="1">
      <alignment horizontal="left" vertical="center"/>
    </xf>
    <xf numFmtId="0" fontId="47" fillId="0" borderId="95" xfId="4" applyFont="1" applyBorder="1" applyAlignment="1">
      <alignment horizontal="left" vertical="center" wrapText="1"/>
    </xf>
    <xf numFmtId="3" fontId="24" fillId="0" borderId="0" xfId="4" applyNumberFormat="1" applyFont="1" applyAlignment="1">
      <alignment horizontal="left" vertical="center"/>
    </xf>
    <xf numFmtId="3" fontId="34" fillId="0" borderId="0" xfId="4" applyNumberFormat="1" applyFont="1" applyAlignment="1">
      <alignment horizontal="left" vertical="center"/>
    </xf>
    <xf numFmtId="0" fontId="24" fillId="0" borderId="0" xfId="4" applyFont="1" applyAlignment="1">
      <alignment horizontal="left" vertical="center"/>
    </xf>
    <xf numFmtId="0" fontId="49" fillId="5" borderId="115" xfId="4" applyFont="1" applyFill="1" applyBorder="1" applyAlignment="1">
      <alignment horizontal="center" vertical="center"/>
    </xf>
    <xf numFmtId="0" fontId="49" fillId="5" borderId="67" xfId="4" applyFont="1" applyFill="1" applyBorder="1" applyAlignment="1">
      <alignment vertical="center" wrapText="1"/>
    </xf>
    <xf numFmtId="1" fontId="49" fillId="5" borderId="115" xfId="4" applyNumberFormat="1" applyFont="1" applyFill="1" applyBorder="1" applyAlignment="1">
      <alignment horizontal="center" vertical="center"/>
    </xf>
    <xf numFmtId="3" fontId="49" fillId="5" borderId="110" xfId="4" applyNumberFormat="1" applyFont="1" applyFill="1" applyBorder="1" applyAlignment="1">
      <alignment horizontal="right" vertical="center" wrapText="1"/>
    </xf>
    <xf numFmtId="4" fontId="49" fillId="5" borderId="115" xfId="4" applyNumberFormat="1" applyFont="1" applyFill="1" applyBorder="1" applyAlignment="1">
      <alignment horizontal="right" vertical="center" wrapText="1"/>
    </xf>
    <xf numFmtId="4" fontId="49" fillId="5" borderId="110" xfId="4" applyNumberFormat="1" applyFont="1" applyFill="1" applyBorder="1" applyAlignment="1">
      <alignment horizontal="right" vertical="center" wrapText="1"/>
    </xf>
    <xf numFmtId="49" fontId="49" fillId="5" borderId="98" xfId="4" applyNumberFormat="1" applyFont="1" applyFill="1" applyBorder="1" applyAlignment="1">
      <alignment horizontal="left" vertical="center" wrapText="1"/>
    </xf>
    <xf numFmtId="0" fontId="52" fillId="5" borderId="97" xfId="4" applyFont="1" applyFill="1" applyBorder="1" applyAlignment="1">
      <alignment horizontal="left" vertical="center" wrapText="1"/>
    </xf>
    <xf numFmtId="0" fontId="50" fillId="0" borderId="115" xfId="4" applyFont="1" applyBorder="1" applyAlignment="1">
      <alignment wrapText="1"/>
    </xf>
    <xf numFmtId="3" fontId="47" fillId="6" borderId="1" xfId="4" applyNumberFormat="1" applyFont="1" applyFill="1" applyBorder="1" applyAlignment="1">
      <alignment horizontal="right" vertical="center" wrapText="1"/>
    </xf>
    <xf numFmtId="4" fontId="47" fillId="6" borderId="1" xfId="4" applyNumberFormat="1" applyFont="1" applyFill="1" applyBorder="1" applyAlignment="1">
      <alignment horizontal="right" vertical="center" wrapText="1"/>
    </xf>
    <xf numFmtId="0" fontId="47" fillId="6" borderId="10" xfId="4" applyFont="1" applyFill="1" applyBorder="1" applyAlignment="1">
      <alignment horizontal="left" vertical="center" wrapText="1"/>
    </xf>
    <xf numFmtId="49" fontId="5" fillId="0" borderId="107" xfId="2" applyNumberFormat="1" applyFont="1" applyBorder="1" applyAlignment="1">
      <alignment horizontal="center" vertical="center" wrapText="1"/>
    </xf>
    <xf numFmtId="49" fontId="9" fillId="4" borderId="98" xfId="4" applyNumberFormat="1" applyFont="1" applyFill="1" applyBorder="1" applyAlignment="1">
      <alignment horizontal="center" vertical="center"/>
    </xf>
    <xf numFmtId="4" fontId="9" fillId="4" borderId="98" xfId="4" applyNumberFormat="1" applyFont="1" applyFill="1" applyBorder="1" applyAlignment="1">
      <alignment horizontal="right" vertical="center" wrapText="1"/>
    </xf>
    <xf numFmtId="4" fontId="9" fillId="4" borderId="96" xfId="4" applyNumberFormat="1" applyFont="1" applyFill="1" applyBorder="1" applyAlignment="1">
      <alignment horizontal="right" vertical="center" wrapText="1"/>
    </xf>
    <xf numFmtId="49" fontId="9" fillId="3" borderId="93" xfId="4" applyNumberFormat="1" applyFont="1" applyFill="1" applyBorder="1" applyAlignment="1">
      <alignment horizontal="center" vertical="center"/>
    </xf>
    <xf numFmtId="3" fontId="9" fillId="3" borderId="107" xfId="4" applyNumberFormat="1" applyFont="1" applyFill="1" applyBorder="1" applyAlignment="1">
      <alignment horizontal="right" vertical="center" wrapText="1"/>
    </xf>
    <xf numFmtId="4" fontId="9" fillId="3" borderId="114" xfId="4" applyNumberFormat="1" applyFont="1" applyFill="1" applyBorder="1" applyAlignment="1">
      <alignment horizontal="right" vertical="center" wrapText="1"/>
    </xf>
    <xf numFmtId="3" fontId="9" fillId="3" borderId="93" xfId="4" applyNumberFormat="1" applyFont="1" applyFill="1" applyBorder="1" applyAlignment="1">
      <alignment horizontal="right" vertical="center" wrapText="1"/>
    </xf>
    <xf numFmtId="4" fontId="9" fillId="3" borderId="112" xfId="4" applyNumberFormat="1" applyFont="1" applyFill="1" applyBorder="1" applyAlignment="1">
      <alignment horizontal="right" vertical="center" wrapText="1"/>
    </xf>
    <xf numFmtId="4" fontId="9" fillId="3" borderId="108" xfId="4" applyNumberFormat="1" applyFont="1" applyFill="1" applyBorder="1" applyAlignment="1">
      <alignment horizontal="right" vertical="center" wrapText="1"/>
    </xf>
    <xf numFmtId="49" fontId="9" fillId="6" borderId="14" xfId="4" applyNumberFormat="1" applyFont="1" applyFill="1" applyBorder="1" applyAlignment="1">
      <alignment horizontal="center" vertical="center"/>
    </xf>
    <xf numFmtId="49" fontId="9" fillId="6" borderId="14" xfId="4" applyNumberFormat="1" applyFont="1" applyFill="1" applyBorder="1" applyAlignment="1">
      <alignment horizontal="left" vertical="center" wrapText="1"/>
    </xf>
    <xf numFmtId="3" fontId="9" fillId="6" borderId="14" xfId="4" applyNumberFormat="1" applyFont="1" applyFill="1" applyBorder="1" applyAlignment="1">
      <alignment horizontal="right" vertical="center" wrapText="1"/>
    </xf>
    <xf numFmtId="3" fontId="9" fillId="6" borderId="0" xfId="4" applyNumberFormat="1" applyFont="1" applyFill="1" applyAlignment="1">
      <alignment horizontal="right" vertical="center" wrapText="1"/>
    </xf>
    <xf numFmtId="4" fontId="9" fillId="6" borderId="14" xfId="4" applyNumberFormat="1" applyFont="1" applyFill="1" applyBorder="1" applyAlignment="1">
      <alignment horizontal="right" vertical="center" wrapText="1"/>
    </xf>
    <xf numFmtId="4" fontId="9" fillId="6" borderId="0" xfId="4" applyNumberFormat="1" applyFont="1" applyFill="1" applyAlignment="1">
      <alignment horizontal="right" vertical="center" wrapText="1"/>
    </xf>
    <xf numFmtId="4" fontId="9" fillId="6" borderId="24" xfId="4" applyNumberFormat="1" applyFont="1" applyFill="1" applyBorder="1" applyAlignment="1">
      <alignment horizontal="right" vertical="center" wrapText="1"/>
    </xf>
    <xf numFmtId="49" fontId="47" fillId="6" borderId="0" xfId="4" applyNumberFormat="1" applyFont="1" applyFill="1" applyAlignment="1">
      <alignment horizontal="center" vertical="center"/>
    </xf>
    <xf numFmtId="3" fontId="9" fillId="6" borderId="101" xfId="4" applyNumberFormat="1" applyFont="1" applyFill="1" applyBorder="1" applyAlignment="1">
      <alignment horizontal="right" vertical="center" wrapText="1"/>
    </xf>
    <xf numFmtId="3" fontId="9" fillId="6" borderId="109" xfId="4" applyNumberFormat="1" applyFont="1" applyFill="1" applyBorder="1" applyAlignment="1">
      <alignment horizontal="right" vertical="center" wrapText="1"/>
    </xf>
    <xf numFmtId="4" fontId="9" fillId="6" borderId="101" xfId="4" applyNumberFormat="1" applyFont="1" applyFill="1" applyBorder="1" applyAlignment="1">
      <alignment horizontal="right" vertical="center" wrapText="1"/>
    </xf>
    <xf numFmtId="4" fontId="9" fillId="6" borderId="109" xfId="4" applyNumberFormat="1" applyFont="1" applyFill="1" applyBorder="1" applyAlignment="1">
      <alignment horizontal="right" vertical="center" wrapText="1"/>
    </xf>
    <xf numFmtId="49" fontId="47" fillId="0" borderId="14" xfId="4" applyNumberFormat="1" applyFont="1" applyBorder="1" applyAlignment="1">
      <alignment vertical="center" wrapText="1"/>
    </xf>
    <xf numFmtId="49" fontId="47" fillId="0" borderId="103" xfId="4" applyNumberFormat="1" applyFont="1" applyBorder="1" applyAlignment="1">
      <alignment horizontal="center" vertical="center"/>
    </xf>
    <xf numFmtId="3" fontId="47" fillId="0" borderId="87" xfId="4" applyNumberFormat="1" applyFont="1" applyBorder="1" applyAlignment="1">
      <alignment horizontal="right" vertical="center" wrapText="1"/>
    </xf>
    <xf numFmtId="4" fontId="47" fillId="0" borderId="103" xfId="4" applyNumberFormat="1" applyFont="1" applyBorder="1" applyAlignment="1">
      <alignment horizontal="right" vertical="center" wrapText="1"/>
    </xf>
    <xf numFmtId="49" fontId="47" fillId="0" borderId="87" xfId="4" applyNumberFormat="1" applyFont="1" applyBorder="1" applyAlignment="1">
      <alignment horizontal="center" vertical="center"/>
    </xf>
    <xf numFmtId="3" fontId="47" fillId="0" borderId="103" xfId="4" applyNumberFormat="1" applyFont="1" applyBorder="1" applyAlignment="1">
      <alignment horizontal="right" vertical="center" wrapText="1"/>
    </xf>
    <xf numFmtId="4" fontId="9" fillId="3" borderId="93" xfId="4" applyNumberFormat="1" applyFont="1" applyFill="1" applyBorder="1" applyAlignment="1">
      <alignment horizontal="right" vertical="center" wrapText="1"/>
    </xf>
    <xf numFmtId="4" fontId="9" fillId="3" borderId="107" xfId="4" applyNumberFormat="1" applyFont="1" applyFill="1" applyBorder="1" applyAlignment="1">
      <alignment horizontal="right" vertical="center" wrapText="1"/>
    </xf>
    <xf numFmtId="49" fontId="47" fillId="0" borderId="106" xfId="4" applyNumberFormat="1" applyFont="1" applyBorder="1" applyAlignment="1">
      <alignment horizontal="center" vertical="center"/>
    </xf>
    <xf numFmtId="49" fontId="47" fillId="0" borderId="106" xfId="4" applyNumberFormat="1" applyFont="1" applyBorder="1" applyAlignment="1">
      <alignment horizontal="center" vertical="center" wrapText="1"/>
    </xf>
    <xf numFmtId="49" fontId="47" fillId="0" borderId="48" xfId="4" applyNumberFormat="1" applyFont="1" applyBorder="1" applyAlignment="1">
      <alignment horizontal="center" vertical="center"/>
    </xf>
    <xf numFmtId="3" fontId="47" fillId="0" borderId="106" xfId="4" applyNumberFormat="1" applyFont="1" applyBorder="1" applyAlignment="1">
      <alignment horizontal="right" vertical="center" wrapText="1"/>
    </xf>
    <xf numFmtId="4" fontId="47" fillId="0" borderId="48" xfId="4" applyNumberFormat="1" applyFont="1" applyBorder="1" applyAlignment="1">
      <alignment horizontal="right" vertical="center" wrapText="1"/>
    </xf>
    <xf numFmtId="49" fontId="47" fillId="6" borderId="106" xfId="4" applyNumberFormat="1" applyFont="1" applyFill="1" applyBorder="1" applyAlignment="1">
      <alignment horizontal="center" vertical="center"/>
    </xf>
    <xf numFmtId="3" fontId="47" fillId="6" borderId="48" xfId="4" applyNumberFormat="1" applyFont="1" applyFill="1" applyBorder="1" applyAlignment="1">
      <alignment vertical="center" wrapText="1"/>
    </xf>
    <xf numFmtId="4" fontId="47" fillId="6" borderId="106" xfId="4" applyNumberFormat="1" applyFont="1" applyFill="1" applyBorder="1" applyAlignment="1">
      <alignment vertical="center"/>
    </xf>
    <xf numFmtId="4" fontId="47" fillId="6" borderId="106" xfId="4" applyNumberFormat="1" applyFont="1" applyFill="1" applyBorder="1" applyAlignment="1">
      <alignment vertical="center" wrapText="1"/>
    </xf>
    <xf numFmtId="4" fontId="47" fillId="0" borderId="48" xfId="4" applyNumberFormat="1" applyFont="1" applyBorder="1" applyAlignment="1">
      <alignment horizontal="right" vertical="center"/>
    </xf>
    <xf numFmtId="49" fontId="9" fillId="3" borderId="101" xfId="4" applyNumberFormat="1" applyFont="1" applyFill="1" applyBorder="1" applyAlignment="1">
      <alignment horizontal="center" vertical="center"/>
    </xf>
    <xf numFmtId="49" fontId="9" fillId="3" borderId="101" xfId="4" applyNumberFormat="1" applyFont="1" applyFill="1" applyBorder="1" applyAlignment="1">
      <alignment horizontal="left" vertical="center" wrapText="1"/>
    </xf>
    <xf numFmtId="49" fontId="9" fillId="3" borderId="109" xfId="4" applyNumberFormat="1" applyFont="1" applyFill="1" applyBorder="1" applyAlignment="1">
      <alignment horizontal="center" vertical="center"/>
    </xf>
    <xf numFmtId="3" fontId="9" fillId="3" borderId="101" xfId="4" applyNumberFormat="1" applyFont="1" applyFill="1" applyBorder="1" applyAlignment="1">
      <alignment horizontal="right" vertical="center" wrapText="1"/>
    </xf>
    <xf numFmtId="4" fontId="9" fillId="3" borderId="109" xfId="4" applyNumberFormat="1" applyFont="1" applyFill="1" applyBorder="1" applyAlignment="1">
      <alignment horizontal="right" vertical="center" wrapText="1"/>
    </xf>
    <xf numFmtId="3" fontId="9" fillId="3" borderId="109" xfId="4" applyNumberFormat="1" applyFont="1" applyFill="1" applyBorder="1" applyAlignment="1">
      <alignment horizontal="right" vertical="center" wrapText="1"/>
    </xf>
    <xf numFmtId="4" fontId="9" fillId="3" borderId="101" xfId="4" applyNumberFormat="1" applyFont="1" applyFill="1" applyBorder="1" applyAlignment="1">
      <alignment horizontal="right" vertical="center" wrapText="1"/>
    </xf>
    <xf numFmtId="49" fontId="47" fillId="6" borderId="93" xfId="4" applyNumberFormat="1" applyFont="1" applyFill="1" applyBorder="1" applyAlignment="1">
      <alignment horizontal="center" vertical="center"/>
    </xf>
    <xf numFmtId="3" fontId="47" fillId="6" borderId="109" xfId="4" applyNumberFormat="1" applyFont="1" applyFill="1" applyBorder="1" applyAlignment="1">
      <alignment horizontal="right" vertical="center" wrapText="1"/>
    </xf>
    <xf numFmtId="4" fontId="47" fillId="6" borderId="109" xfId="4" applyNumberFormat="1" applyFont="1" applyFill="1" applyBorder="1" applyAlignment="1">
      <alignment horizontal="right" vertical="center"/>
    </xf>
    <xf numFmtId="49" fontId="47" fillId="6" borderId="109" xfId="4" applyNumberFormat="1" applyFont="1" applyFill="1" applyBorder="1" applyAlignment="1">
      <alignment horizontal="center" vertical="center"/>
    </xf>
    <xf numFmtId="49" fontId="9" fillId="6" borderId="24" xfId="4" applyNumberFormat="1" applyFont="1" applyFill="1" applyBorder="1" applyAlignment="1">
      <alignment horizontal="center" vertical="center"/>
    </xf>
    <xf numFmtId="49" fontId="9" fillId="6" borderId="8" xfId="4" applyNumberFormat="1" applyFont="1" applyFill="1" applyBorder="1" applyAlignment="1">
      <alignment horizontal="center" vertical="center"/>
    </xf>
    <xf numFmtId="49" fontId="47" fillId="0" borderId="87" xfId="4" applyNumberFormat="1" applyFont="1" applyBorder="1" applyAlignment="1">
      <alignment horizontal="center" vertical="center" wrapText="1"/>
    </xf>
    <xf numFmtId="49" fontId="47" fillId="6" borderId="87" xfId="4" applyNumberFormat="1" applyFont="1" applyFill="1" applyBorder="1" applyAlignment="1">
      <alignment horizontal="center" vertical="center"/>
    </xf>
    <xf numFmtId="3" fontId="47" fillId="6" borderId="103" xfId="4" applyNumberFormat="1" applyFont="1" applyFill="1" applyBorder="1" applyAlignment="1">
      <alignment vertical="center" wrapText="1"/>
    </xf>
    <xf numFmtId="4" fontId="47" fillId="6" borderId="7" xfId="4" applyNumberFormat="1" applyFont="1" applyFill="1" applyBorder="1" applyAlignment="1">
      <alignment vertical="center" wrapText="1"/>
    </xf>
    <xf numFmtId="4" fontId="47" fillId="0" borderId="104" xfId="4" applyNumberFormat="1" applyFont="1" applyBorder="1" applyAlignment="1">
      <alignment horizontal="right" vertical="center"/>
    </xf>
    <xf numFmtId="3" fontId="9" fillId="3" borderId="112" xfId="4" applyNumberFormat="1" applyFont="1" applyFill="1" applyBorder="1" applyAlignment="1">
      <alignment horizontal="right" vertical="center" wrapText="1"/>
    </xf>
    <xf numFmtId="4" fontId="9" fillId="3" borderId="99" xfId="4" applyNumberFormat="1" applyFont="1" applyFill="1" applyBorder="1" applyAlignment="1">
      <alignment horizontal="right" vertical="center" wrapText="1"/>
    </xf>
    <xf numFmtId="49" fontId="47" fillId="0" borderId="109" xfId="4" applyNumberFormat="1" applyFont="1" applyBorder="1" applyAlignment="1">
      <alignment horizontal="center" vertical="center"/>
    </xf>
    <xf numFmtId="3" fontId="47" fillId="0" borderId="101" xfId="4" applyNumberFormat="1" applyFont="1" applyBorder="1" applyAlignment="1">
      <alignment horizontal="right" vertical="center" wrapText="1"/>
    </xf>
    <xf numFmtId="3" fontId="47" fillId="6" borderId="109" xfId="4" applyNumberFormat="1" applyFont="1" applyFill="1" applyBorder="1" applyAlignment="1">
      <alignment vertical="center" wrapText="1"/>
    </xf>
    <xf numFmtId="4" fontId="47" fillId="6" borderId="101" xfId="4" applyNumberFormat="1" applyFont="1" applyFill="1" applyBorder="1" applyAlignment="1">
      <alignment vertical="center" wrapText="1"/>
    </xf>
    <xf numFmtId="4" fontId="47" fillId="0" borderId="100" xfId="4" applyNumberFormat="1" applyFont="1" applyBorder="1" applyAlignment="1">
      <alignment horizontal="right" vertical="center"/>
    </xf>
    <xf numFmtId="0" fontId="41" fillId="0" borderId="7" xfId="0" applyFont="1" applyBorder="1" applyAlignment="1">
      <alignment horizontal="center" vertical="center" wrapText="1"/>
    </xf>
    <xf numFmtId="3" fontId="85" fillId="0" borderId="0" xfId="4" applyNumberFormat="1" applyFont="1" applyAlignment="1">
      <alignment vertical="center"/>
    </xf>
    <xf numFmtId="0" fontId="85" fillId="0" borderId="0" xfId="4" applyFont="1" applyAlignment="1">
      <alignment vertical="center"/>
    </xf>
    <xf numFmtId="0" fontId="58" fillId="0" borderId="0" xfId="4" applyFont="1" applyAlignment="1">
      <alignment horizontal="right" vertical="center" wrapText="1"/>
    </xf>
    <xf numFmtId="0" fontId="8" fillId="3" borderId="95" xfId="4" applyFont="1" applyFill="1" applyBorder="1" applyAlignment="1">
      <alignment horizontal="center" vertical="center"/>
    </xf>
    <xf numFmtId="0" fontId="86" fillId="3" borderId="95" xfId="4" applyFont="1" applyFill="1" applyBorder="1" applyAlignment="1">
      <alignment horizontal="center" vertical="center"/>
    </xf>
    <xf numFmtId="3" fontId="8" fillId="14" borderId="117" xfId="4" applyNumberFormat="1" applyFont="1" applyFill="1" applyBorder="1" applyAlignment="1">
      <alignment horizontal="right" vertical="center"/>
    </xf>
    <xf numFmtId="4" fontId="8" fillId="14" borderId="117" xfId="4" applyNumberFormat="1" applyFont="1" applyFill="1" applyBorder="1" applyAlignment="1">
      <alignment horizontal="right" vertical="center"/>
    </xf>
    <xf numFmtId="10" fontId="8" fillId="14" borderId="118" xfId="9" applyNumberFormat="1" applyFont="1" applyFill="1" applyBorder="1" applyAlignment="1">
      <alignment vertical="center"/>
    </xf>
    <xf numFmtId="3" fontId="8" fillId="15" borderId="120" xfId="4" applyNumberFormat="1" applyFont="1" applyFill="1" applyBorder="1" applyAlignment="1">
      <alignment horizontal="right" vertical="center"/>
    </xf>
    <xf numFmtId="4" fontId="8" fillId="15" borderId="120" xfId="4" applyNumberFormat="1" applyFont="1" applyFill="1" applyBorder="1" applyAlignment="1">
      <alignment horizontal="right" vertical="center"/>
    </xf>
    <xf numFmtId="10" fontId="8" fillId="15" borderId="84" xfId="8" applyNumberFormat="1" applyFont="1" applyFill="1" applyBorder="1" applyAlignment="1">
      <alignment vertical="center"/>
    </xf>
    <xf numFmtId="49" fontId="5" fillId="0" borderId="120" xfId="4" applyNumberFormat="1" applyFont="1" applyBorder="1" applyAlignment="1">
      <alignment horizontal="center" vertical="center"/>
    </xf>
    <xf numFmtId="0" fontId="5" fillId="0" borderId="120" xfId="4" applyFont="1" applyBorder="1" applyAlignment="1">
      <alignment horizontal="left" vertical="center" wrapText="1"/>
    </xf>
    <xf numFmtId="3" fontId="5" fillId="0" borderId="120" xfId="4" applyNumberFormat="1" applyFont="1" applyBorder="1" applyAlignment="1">
      <alignment horizontal="right" vertical="center"/>
    </xf>
    <xf numFmtId="4" fontId="5" fillId="0" borderId="120" xfId="4" applyNumberFormat="1" applyFont="1" applyBorder="1" applyAlignment="1">
      <alignment vertical="center"/>
    </xf>
    <xf numFmtId="10" fontId="5" fillId="0" borderId="84" xfId="9" applyNumberFormat="1" applyFont="1" applyBorder="1" applyAlignment="1">
      <alignment vertical="center"/>
    </xf>
    <xf numFmtId="49" fontId="5" fillId="0" borderId="120" xfId="4" applyNumberFormat="1" applyFont="1" applyBorder="1" applyAlignment="1">
      <alignment vertical="center" wrapText="1"/>
    </xf>
    <xf numFmtId="3" fontId="8" fillId="14" borderId="120" xfId="4" applyNumberFormat="1" applyFont="1" applyFill="1" applyBorder="1" applyAlignment="1">
      <alignment horizontal="right" vertical="center"/>
    </xf>
    <xf numFmtId="4" fontId="8" fillId="14" borderId="120" xfId="4" applyNumberFormat="1" applyFont="1" applyFill="1" applyBorder="1" applyAlignment="1">
      <alignment horizontal="right" vertical="center"/>
    </xf>
    <xf numFmtId="10" fontId="8" fillId="14" borderId="84" xfId="9" applyNumberFormat="1" applyFont="1" applyFill="1" applyBorder="1" applyAlignment="1">
      <alignment vertical="center"/>
    </xf>
    <xf numFmtId="10" fontId="8" fillId="15" borderId="84" xfId="8" applyNumberFormat="1" applyFont="1" applyFill="1" applyBorder="1" applyAlignment="1">
      <alignment horizontal="right" vertical="center"/>
    </xf>
    <xf numFmtId="49" fontId="5" fillId="0" borderId="120" xfId="4" applyNumberFormat="1" applyFont="1" applyBorder="1" applyAlignment="1">
      <alignment horizontal="left" vertical="center" wrapText="1"/>
    </xf>
    <xf numFmtId="10" fontId="5" fillId="0" borderId="84" xfId="8" applyNumberFormat="1" applyFont="1" applyBorder="1" applyAlignment="1">
      <alignment vertical="center"/>
    </xf>
    <xf numFmtId="49" fontId="5" fillId="0" borderId="119" xfId="4" applyNumberFormat="1" applyFont="1" applyBorder="1" applyAlignment="1">
      <alignment horizontal="center" vertical="center"/>
    </xf>
    <xf numFmtId="49" fontId="5" fillId="0" borderId="119" xfId="4" applyNumberFormat="1" applyFont="1" applyBorder="1" applyAlignment="1">
      <alignment horizontal="left" vertical="center" wrapText="1"/>
    </xf>
    <xf numFmtId="3" fontId="5" fillId="0" borderId="119" xfId="4" applyNumberFormat="1" applyFont="1" applyBorder="1" applyAlignment="1">
      <alignment horizontal="right" vertical="center"/>
    </xf>
    <xf numFmtId="4" fontId="5" fillId="0" borderId="119" xfId="4" applyNumberFormat="1" applyFont="1" applyBorder="1" applyAlignment="1">
      <alignment vertical="center"/>
    </xf>
    <xf numFmtId="10" fontId="5" fillId="0" borderId="124" xfId="8" applyNumberFormat="1" applyFont="1" applyBorder="1" applyAlignment="1">
      <alignment vertical="center"/>
    </xf>
    <xf numFmtId="3" fontId="8" fillId="3" borderId="95" xfId="4" applyNumberFormat="1" applyFont="1" applyFill="1" applyBorder="1" applyAlignment="1">
      <alignment horizontal="right" vertical="center"/>
    </xf>
    <xf numFmtId="4" fontId="8" fillId="3" borderId="95" xfId="4" applyNumberFormat="1" applyFont="1" applyFill="1" applyBorder="1" applyAlignment="1">
      <alignment horizontal="right" vertical="center"/>
    </xf>
    <xf numFmtId="10" fontId="8" fillId="3" borderId="95" xfId="8" applyNumberFormat="1" applyFont="1" applyFill="1" applyBorder="1" applyAlignment="1">
      <alignment horizontal="right" vertical="center"/>
    </xf>
    <xf numFmtId="49" fontId="87" fillId="0" borderId="0" xfId="4" applyNumberFormat="1" applyFont="1" applyAlignment="1">
      <alignment horizontal="center" vertical="center"/>
    </xf>
    <xf numFmtId="0" fontId="87" fillId="0" borderId="0" xfId="4" applyFont="1" applyAlignment="1">
      <alignment horizontal="center" vertical="center"/>
    </xf>
    <xf numFmtId="0" fontId="85" fillId="0" borderId="0" xfId="4" applyFont="1" applyAlignment="1">
      <alignment horizontal="center" vertical="center"/>
    </xf>
    <xf numFmtId="3" fontId="85" fillId="0" borderId="0" xfId="4" applyNumberFormat="1" applyFont="1" applyAlignment="1">
      <alignment horizontal="right" vertical="center"/>
    </xf>
    <xf numFmtId="4" fontId="85" fillId="0" borderId="0" xfId="4" applyNumberFormat="1" applyFont="1" applyAlignment="1">
      <alignment vertical="center"/>
    </xf>
    <xf numFmtId="3" fontId="85" fillId="0" borderId="0" xfId="4" applyNumberFormat="1" applyFont="1" applyAlignment="1">
      <alignment horizontal="center" vertical="center"/>
    </xf>
    <xf numFmtId="3" fontId="87" fillId="0" borderId="0" xfId="4" applyNumberFormat="1" applyFont="1" applyAlignment="1">
      <alignment horizontal="right" vertical="center"/>
    </xf>
    <xf numFmtId="0" fontId="87" fillId="0" borderId="0" xfId="4" applyFont="1" applyAlignment="1">
      <alignment vertical="center"/>
    </xf>
    <xf numFmtId="49" fontId="87" fillId="0" borderId="0" xfId="4" applyNumberFormat="1" applyFont="1" applyAlignment="1">
      <alignment vertical="center"/>
    </xf>
    <xf numFmtId="0" fontId="87" fillId="0" borderId="0" xfId="4" applyFont="1" applyAlignment="1">
      <alignment horizontal="right" vertical="center"/>
    </xf>
    <xf numFmtId="0" fontId="58" fillId="0" borderId="1" xfId="4" applyFont="1" applyBorder="1" applyAlignment="1">
      <alignment horizontal="left" vertical="center" wrapText="1"/>
    </xf>
    <xf numFmtId="0" fontId="8" fillId="3" borderId="34" xfId="4" applyFont="1" applyFill="1" applyBorder="1" applyAlignment="1">
      <alignment horizontal="center" vertical="center" wrapText="1"/>
    </xf>
    <xf numFmtId="0" fontId="86" fillId="0" borderId="36" xfId="4" applyFont="1" applyBorder="1" applyAlignment="1">
      <alignment horizontal="center" vertical="center"/>
    </xf>
    <xf numFmtId="0" fontId="86" fillId="0" borderId="126" xfId="4" applyFont="1" applyBorder="1" applyAlignment="1">
      <alignment horizontal="center" vertical="center"/>
    </xf>
    <xf numFmtId="0" fontId="86" fillId="0" borderId="35" xfId="4" applyFont="1" applyBorder="1" applyAlignment="1">
      <alignment horizontal="center" vertical="center"/>
    </xf>
    <xf numFmtId="0" fontId="8" fillId="16" borderId="117" xfId="4" applyFont="1" applyFill="1" applyBorder="1" applyAlignment="1">
      <alignment horizontal="center" vertical="center"/>
    </xf>
    <xf numFmtId="3" fontId="8" fillId="16" borderId="117" xfId="4" applyNumberFormat="1" applyFont="1" applyFill="1" applyBorder="1" applyAlignment="1">
      <alignment horizontal="right" vertical="center"/>
    </xf>
    <xf numFmtId="4" fontId="8" fillId="16" borderId="117" xfId="4" applyNumberFormat="1" applyFont="1" applyFill="1" applyBorder="1" applyAlignment="1">
      <alignment horizontal="right" vertical="center"/>
    </xf>
    <xf numFmtId="10" fontId="8" fillId="16" borderId="118" xfId="8" applyNumberFormat="1" applyFont="1" applyFill="1" applyBorder="1" applyAlignment="1">
      <alignment horizontal="right" vertical="center"/>
    </xf>
    <xf numFmtId="49" fontId="8" fillId="0" borderId="120" xfId="4" applyNumberFormat="1" applyFont="1" applyBorder="1" applyAlignment="1">
      <alignment horizontal="center" vertical="center" wrapText="1"/>
    </xf>
    <xf numFmtId="3" fontId="88" fillId="0" borderId="117" xfId="4" applyNumberFormat="1" applyFont="1" applyBorder="1" applyAlignment="1">
      <alignment horizontal="right" vertical="center" wrapText="1"/>
    </xf>
    <xf numFmtId="4" fontId="8" fillId="0" borderId="117" xfId="4" applyNumberFormat="1" applyFont="1" applyBorder="1" applyAlignment="1">
      <alignment horizontal="right" vertical="center"/>
    </xf>
    <xf numFmtId="10" fontId="8" fillId="0" borderId="84" xfId="8" applyNumberFormat="1" applyFont="1" applyBorder="1" applyAlignment="1">
      <alignment horizontal="right" vertical="center"/>
    </xf>
    <xf numFmtId="49" fontId="5" fillId="0" borderId="117" xfId="4" applyNumberFormat="1" applyFont="1" applyBorder="1" applyAlignment="1">
      <alignment horizontal="center" vertical="center" wrapText="1"/>
    </xf>
    <xf numFmtId="3" fontId="89" fillId="0" borderId="117" xfId="4" applyNumberFormat="1" applyFont="1" applyBorder="1" applyAlignment="1">
      <alignment horizontal="right" vertical="center" wrapText="1"/>
    </xf>
    <xf numFmtId="4" fontId="5" fillId="0" borderId="117" xfId="4" applyNumberFormat="1" applyFont="1" applyBorder="1" applyAlignment="1">
      <alignment horizontal="right" vertical="center"/>
    </xf>
    <xf numFmtId="4" fontId="5" fillId="0" borderId="129" xfId="4" applyNumberFormat="1" applyFont="1" applyBorder="1" applyAlignment="1">
      <alignment horizontal="right" vertical="center"/>
    </xf>
    <xf numFmtId="10" fontId="5" fillId="0" borderId="84" xfId="8" applyNumberFormat="1" applyFont="1" applyBorder="1" applyAlignment="1">
      <alignment horizontal="right" vertical="center"/>
    </xf>
    <xf numFmtId="4" fontId="58" fillId="0" borderId="117" xfId="4" applyNumberFormat="1" applyFont="1" applyBorder="1" applyAlignment="1">
      <alignment horizontal="right" vertical="center"/>
    </xf>
    <xf numFmtId="4" fontId="58" fillId="0" borderId="129" xfId="4" applyNumberFormat="1" applyFont="1" applyBorder="1" applyAlignment="1">
      <alignment horizontal="right" vertical="center"/>
    </xf>
    <xf numFmtId="49" fontId="8" fillId="0" borderId="117" xfId="4" applyNumberFormat="1" applyFont="1" applyBorder="1" applyAlignment="1">
      <alignment horizontal="center" vertical="center" wrapText="1"/>
    </xf>
    <xf numFmtId="49" fontId="89" fillId="0" borderId="117" xfId="4" applyNumberFormat="1" applyFont="1" applyBorder="1" applyAlignment="1">
      <alignment horizontal="center" vertical="center" wrapText="1"/>
    </xf>
    <xf numFmtId="3" fontId="8" fillId="0" borderId="120" xfId="4" applyNumberFormat="1" applyFont="1" applyBorder="1" applyAlignment="1">
      <alignment horizontal="right" vertical="center" wrapText="1"/>
    </xf>
    <xf numFmtId="4" fontId="8" fillId="0" borderId="120" xfId="4" applyNumberFormat="1" applyFont="1" applyBorder="1" applyAlignment="1">
      <alignment horizontal="right" vertical="center"/>
    </xf>
    <xf numFmtId="4" fontId="8" fillId="0" borderId="83" xfId="4" applyNumberFormat="1" applyFont="1" applyBorder="1" applyAlignment="1">
      <alignment horizontal="right" vertical="center"/>
    </xf>
    <xf numFmtId="10" fontId="8" fillId="0" borderId="118" xfId="8" applyNumberFormat="1" applyFont="1" applyFill="1" applyBorder="1" applyAlignment="1">
      <alignment horizontal="right" vertical="center"/>
    </xf>
    <xf numFmtId="49" fontId="5" fillId="0" borderId="120" xfId="4" applyNumberFormat="1" applyFont="1" applyBorder="1" applyAlignment="1">
      <alignment horizontal="center" vertical="center" wrapText="1"/>
    </xf>
    <xf numFmtId="3" fontId="5" fillId="0" borderId="120" xfId="4" applyNumberFormat="1" applyFont="1" applyBorder="1" applyAlignment="1">
      <alignment horizontal="right" vertical="center" wrapText="1"/>
    </xf>
    <xf numFmtId="4" fontId="5" fillId="0" borderId="120" xfId="4" applyNumberFormat="1" applyFont="1" applyBorder="1" applyAlignment="1">
      <alignment horizontal="right" vertical="center"/>
    </xf>
    <xf numFmtId="4" fontId="5" fillId="0" borderId="83" xfId="4" applyNumberFormat="1" applyFont="1" applyBorder="1" applyAlignment="1">
      <alignment horizontal="right" vertical="center"/>
    </xf>
    <xf numFmtId="10" fontId="5" fillId="0" borderId="118" xfId="8" applyNumberFormat="1" applyFont="1" applyFill="1" applyBorder="1" applyAlignment="1">
      <alignment horizontal="right" vertical="center"/>
    </xf>
    <xf numFmtId="49" fontId="89" fillId="0" borderId="120" xfId="4" applyNumberFormat="1" applyFont="1" applyBorder="1" applyAlignment="1">
      <alignment horizontal="center" vertical="center" wrapText="1"/>
    </xf>
    <xf numFmtId="3" fontId="89" fillId="0" borderId="120" xfId="4" applyNumberFormat="1" applyFont="1" applyBorder="1" applyAlignment="1">
      <alignment horizontal="right" vertical="center" wrapText="1"/>
    </xf>
    <xf numFmtId="4" fontId="58" fillId="0" borderId="120" xfId="4" applyNumberFormat="1" applyFont="1" applyBorder="1" applyAlignment="1">
      <alignment horizontal="right" vertical="center"/>
    </xf>
    <xf numFmtId="4" fontId="58" fillId="0" borderId="83" xfId="4" applyNumberFormat="1" applyFont="1" applyBorder="1" applyAlignment="1">
      <alignment horizontal="right" vertical="center"/>
    </xf>
    <xf numFmtId="0" fontId="8" fillId="16" borderId="120" xfId="4" applyFont="1" applyFill="1" applyBorder="1" applyAlignment="1">
      <alignment horizontal="center" vertical="center"/>
    </xf>
    <xf numFmtId="3" fontId="8" fillId="16" borderId="120" xfId="4" applyNumberFormat="1" applyFont="1" applyFill="1" applyBorder="1" applyAlignment="1">
      <alignment horizontal="right" vertical="center"/>
    </xf>
    <xf numFmtId="4" fontId="8" fillId="16" borderId="120" xfId="4" applyNumberFormat="1" applyFont="1" applyFill="1" applyBorder="1" applyAlignment="1">
      <alignment horizontal="right" vertical="center"/>
    </xf>
    <xf numFmtId="10" fontId="8" fillId="16" borderId="84" xfId="8" applyNumberFormat="1" applyFont="1" applyFill="1" applyBorder="1" applyAlignment="1">
      <alignment horizontal="right" vertical="center"/>
    </xf>
    <xf numFmtId="49" fontId="5" fillId="0" borderId="119" xfId="4" applyNumberFormat="1" applyFont="1" applyBorder="1" applyAlignment="1">
      <alignment horizontal="center" vertical="center" wrapText="1"/>
    </xf>
    <xf numFmtId="3" fontId="5" fillId="0" borderId="119" xfId="4" applyNumberFormat="1" applyFont="1" applyBorder="1" applyAlignment="1">
      <alignment horizontal="right" vertical="center" wrapText="1"/>
    </xf>
    <xf numFmtId="4" fontId="5" fillId="0" borderId="119" xfId="4" applyNumberFormat="1" applyFont="1" applyBorder="1" applyAlignment="1">
      <alignment horizontal="right" vertical="center"/>
    </xf>
    <xf numFmtId="4" fontId="5" fillId="0" borderId="131" xfId="4" applyNumberFormat="1" applyFont="1" applyBorder="1" applyAlignment="1">
      <alignment horizontal="right" vertical="center"/>
    </xf>
    <xf numFmtId="4" fontId="8" fillId="0" borderId="119" xfId="4" applyNumberFormat="1" applyFont="1" applyBorder="1" applyAlignment="1">
      <alignment horizontal="right" vertical="center"/>
    </xf>
    <xf numFmtId="4" fontId="8" fillId="0" borderId="131" xfId="4" applyNumberFormat="1" applyFont="1" applyBorder="1" applyAlignment="1">
      <alignment horizontal="right" vertical="center"/>
    </xf>
    <xf numFmtId="10" fontId="5" fillId="0" borderId="124" xfId="8" applyNumberFormat="1" applyFont="1" applyBorder="1" applyAlignment="1">
      <alignment horizontal="right" vertical="center"/>
    </xf>
    <xf numFmtId="3" fontId="8" fillId="0" borderId="117" xfId="4" applyNumberFormat="1" applyFont="1" applyBorder="1" applyAlignment="1">
      <alignment horizontal="right" vertical="center" wrapText="1"/>
    </xf>
    <xf numFmtId="4" fontId="8" fillId="0" borderId="129" xfId="4" applyNumberFormat="1" applyFont="1" applyBorder="1" applyAlignment="1">
      <alignment horizontal="right" vertical="center"/>
    </xf>
    <xf numFmtId="10" fontId="8" fillId="0" borderId="118" xfId="8" applyNumberFormat="1" applyFont="1" applyBorder="1" applyAlignment="1">
      <alignment horizontal="right" vertical="center"/>
    </xf>
    <xf numFmtId="49" fontId="89" fillId="0" borderId="119" xfId="4" applyNumberFormat="1" applyFont="1" applyBorder="1" applyAlignment="1">
      <alignment horizontal="center" vertical="center" wrapText="1"/>
    </xf>
    <xf numFmtId="3" fontId="89" fillId="0" borderId="119" xfId="4" applyNumberFormat="1" applyFont="1" applyBorder="1" applyAlignment="1">
      <alignment horizontal="right" vertical="center" wrapText="1"/>
    </xf>
    <xf numFmtId="4" fontId="58" fillId="0" borderId="119" xfId="4" applyNumberFormat="1" applyFont="1" applyBorder="1" applyAlignment="1">
      <alignment horizontal="right" vertical="center"/>
    </xf>
    <xf numFmtId="4" fontId="58" fillId="0" borderId="131" xfId="4" applyNumberFormat="1" applyFont="1" applyBorder="1" applyAlignment="1">
      <alignment horizontal="right" vertical="center"/>
    </xf>
    <xf numFmtId="0" fontId="85" fillId="0" borderId="48" xfId="4" applyFont="1" applyBorder="1" applyAlignment="1">
      <alignment horizontal="center" vertical="center"/>
    </xf>
    <xf numFmtId="49" fontId="88" fillId="0" borderId="117" xfId="4" applyNumberFormat="1" applyFont="1" applyBorder="1" applyAlignment="1">
      <alignment horizontal="center" vertical="center" wrapText="1"/>
    </xf>
    <xf numFmtId="4" fontId="8" fillId="16" borderId="83" xfId="4" applyNumberFormat="1" applyFont="1" applyFill="1" applyBorder="1" applyAlignment="1">
      <alignment horizontal="right" vertical="center"/>
    </xf>
    <xf numFmtId="10" fontId="8" fillId="0" borderId="124" xfId="8" applyNumberFormat="1" applyFont="1" applyBorder="1" applyAlignment="1">
      <alignment horizontal="right" vertical="center"/>
    </xf>
    <xf numFmtId="49" fontId="89" fillId="0" borderId="34" xfId="4" applyNumberFormat="1" applyFont="1" applyBorder="1" applyAlignment="1">
      <alignment horizontal="center" vertical="center" wrapText="1"/>
    </xf>
    <xf numFmtId="3" fontId="89" fillId="0" borderId="34" xfId="4" applyNumberFormat="1" applyFont="1" applyBorder="1" applyAlignment="1">
      <alignment horizontal="right" vertical="center" wrapText="1"/>
    </xf>
    <xf numFmtId="4" fontId="5" fillId="0" borderId="34" xfId="4" applyNumberFormat="1" applyFont="1" applyBorder="1" applyAlignment="1">
      <alignment horizontal="right" vertical="center"/>
    </xf>
    <xf numFmtId="4" fontId="58" fillId="0" borderId="34" xfId="4" applyNumberFormat="1" applyFont="1" applyBorder="1" applyAlignment="1">
      <alignment horizontal="right" vertical="center"/>
    </xf>
    <xf numFmtId="4" fontId="58" fillId="0" borderId="30" xfId="4" applyNumberFormat="1" applyFont="1" applyBorder="1" applyAlignment="1">
      <alignment horizontal="right" vertical="center"/>
    </xf>
    <xf numFmtId="10" fontId="5" fillId="0" borderId="32" xfId="8" applyNumberFormat="1" applyFont="1" applyBorder="1" applyAlignment="1">
      <alignment horizontal="right" vertical="center"/>
    </xf>
    <xf numFmtId="49" fontId="8" fillId="3" borderId="133" xfId="4" applyNumberFormat="1" applyFont="1" applyFill="1" applyBorder="1" applyAlignment="1">
      <alignment horizontal="center" vertical="center"/>
    </xf>
    <xf numFmtId="3" fontId="8" fillId="3" borderId="133" xfId="4" applyNumberFormat="1" applyFont="1" applyFill="1" applyBorder="1" applyAlignment="1">
      <alignment horizontal="right" vertical="center"/>
    </xf>
    <xf numFmtId="4" fontId="8" fillId="3" borderId="133" xfId="4" applyNumberFormat="1" applyFont="1" applyFill="1" applyBorder="1" applyAlignment="1">
      <alignment horizontal="right" vertical="center"/>
    </xf>
    <xf numFmtId="10" fontId="8" fillId="3" borderId="134" xfId="8" applyNumberFormat="1" applyFont="1" applyFill="1" applyBorder="1" applyAlignment="1">
      <alignment horizontal="right" vertical="center"/>
    </xf>
    <xf numFmtId="49" fontId="87" fillId="0" borderId="0" xfId="4" applyNumberFormat="1" applyFont="1" applyAlignment="1">
      <alignment horizontal="center" vertical="top"/>
    </xf>
    <xf numFmtId="49" fontId="90" fillId="0" borderId="0" xfId="4" applyNumberFormat="1" applyFont="1" applyAlignment="1">
      <alignment horizontal="center" vertical="center"/>
    </xf>
    <xf numFmtId="4" fontId="87" fillId="0" borderId="0" xfId="4" applyNumberFormat="1" applyFont="1" applyAlignment="1">
      <alignment horizontal="center" vertical="center"/>
    </xf>
    <xf numFmtId="4" fontId="87" fillId="0" borderId="0" xfId="4" applyNumberFormat="1" applyFont="1" applyAlignment="1">
      <alignment horizontal="right" vertical="center"/>
    </xf>
    <xf numFmtId="4" fontId="91" fillId="0" borderId="0" xfId="4" applyNumberFormat="1" applyFont="1" applyAlignment="1">
      <alignment horizontal="center" vertical="center"/>
    </xf>
    <xf numFmtId="4" fontId="85" fillId="0" borderId="0" xfId="4" applyNumberFormat="1" applyFont="1" applyAlignment="1">
      <alignment horizontal="center" vertical="center"/>
    </xf>
    <xf numFmtId="3" fontId="87" fillId="0" borderId="0" xfId="4" applyNumberFormat="1" applyFont="1" applyAlignment="1">
      <alignment horizontal="center" vertical="center"/>
    </xf>
    <xf numFmtId="0" fontId="87" fillId="0" borderId="0" xfId="4" applyFont="1" applyAlignment="1">
      <alignment horizontal="center" vertical="top"/>
    </xf>
    <xf numFmtId="0" fontId="90" fillId="0" borderId="0" xfId="4" applyFont="1" applyAlignment="1">
      <alignment horizontal="center" vertical="center"/>
    </xf>
    <xf numFmtId="0" fontId="92" fillId="0" borderId="0" xfId="4" applyFont="1" applyAlignment="1">
      <alignment horizontal="center" vertical="center"/>
    </xf>
    <xf numFmtId="0" fontId="93" fillId="0" borderId="0" xfId="4" applyFont="1" applyAlignment="1">
      <alignment horizontal="center" vertical="top"/>
    </xf>
    <xf numFmtId="3" fontId="8" fillId="0" borderId="0" xfId="6" applyNumberFormat="1" applyFont="1" applyFill="1" applyBorder="1" applyAlignment="1" applyProtection="1">
      <alignment horizontal="center" vertical="center"/>
      <protection locked="0"/>
    </xf>
    <xf numFmtId="3" fontId="5" fillId="0" borderId="0" xfId="6" applyNumberFormat="1" applyFont="1" applyFill="1" applyBorder="1" applyAlignment="1" applyProtection="1">
      <alignment horizontal="center" vertical="center"/>
      <protection locked="0"/>
    </xf>
    <xf numFmtId="0" fontId="5" fillId="0" borderId="0" xfId="6" applyNumberFormat="1" applyFont="1" applyFill="1" applyBorder="1" applyAlignment="1" applyProtection="1">
      <alignment horizontal="center" vertical="center"/>
      <protection locked="0"/>
    </xf>
    <xf numFmtId="0" fontId="5" fillId="0" borderId="120" xfId="6" applyNumberFormat="1" applyFont="1" applyFill="1" applyBorder="1" applyAlignment="1" applyProtection="1">
      <alignment horizontal="left" vertical="center"/>
      <protection locked="0"/>
    </xf>
    <xf numFmtId="0" fontId="14" fillId="0" borderId="120" xfId="6" applyNumberFormat="1" applyFont="1" applyFill="1" applyBorder="1" applyAlignment="1" applyProtection="1">
      <alignment horizontal="left" vertical="center"/>
      <protection locked="0"/>
    </xf>
    <xf numFmtId="0" fontId="14" fillId="0" borderId="0" xfId="6" applyNumberFormat="1" applyFont="1" applyFill="1" applyBorder="1" applyAlignment="1" applyProtection="1">
      <alignment horizontal="left" vertical="center"/>
      <protection locked="0"/>
    </xf>
    <xf numFmtId="0" fontId="94" fillId="0" borderId="0" xfId="6" applyNumberFormat="1" applyFont="1" applyFill="1" applyBorder="1" applyAlignment="1" applyProtection="1">
      <alignment vertical="center" wrapText="1"/>
      <protection locked="0"/>
    </xf>
    <xf numFmtId="3" fontId="58" fillId="0" borderId="0" xfId="6" applyNumberFormat="1" applyFont="1" applyFill="1" applyBorder="1" applyAlignment="1" applyProtection="1">
      <alignment horizontal="right" vertical="center"/>
      <protection locked="0"/>
    </xf>
    <xf numFmtId="4" fontId="58" fillId="0" borderId="0" xfId="6" applyNumberFormat="1" applyFont="1" applyFill="1" applyBorder="1" applyAlignment="1" applyProtection="1">
      <alignment horizontal="right" vertical="center"/>
      <protection locked="0"/>
    </xf>
    <xf numFmtId="10" fontId="58" fillId="0" borderId="0" xfId="6" applyNumberFormat="1" applyFont="1" applyFill="1" applyBorder="1" applyAlignment="1" applyProtection="1">
      <alignment horizontal="right" vertical="center"/>
      <protection locked="0"/>
    </xf>
    <xf numFmtId="3" fontId="65" fillId="0" borderId="0" xfId="6" applyNumberFormat="1" applyFont="1" applyFill="1" applyBorder="1" applyAlignment="1" applyProtection="1">
      <alignment horizontal="center" vertical="center"/>
      <protection locked="0"/>
    </xf>
    <xf numFmtId="3" fontId="95" fillId="0" borderId="0" xfId="6" applyNumberFormat="1" applyFont="1" applyFill="1" applyBorder="1" applyAlignment="1" applyProtection="1">
      <alignment horizontal="center" vertical="center"/>
      <protection locked="0"/>
    </xf>
    <xf numFmtId="0" fontId="95" fillId="0" borderId="0" xfId="6" applyNumberFormat="1" applyFont="1" applyFill="1" applyBorder="1" applyAlignment="1" applyProtection="1">
      <alignment horizontal="center" vertical="center"/>
      <protection locked="0"/>
    </xf>
    <xf numFmtId="0" fontId="95" fillId="0" borderId="120" xfId="6" applyNumberFormat="1" applyFont="1" applyFill="1" applyBorder="1" applyAlignment="1" applyProtection="1">
      <alignment horizontal="left" vertical="center"/>
      <protection locked="0"/>
    </xf>
    <xf numFmtId="0" fontId="96" fillId="0" borderId="120" xfId="6" applyNumberFormat="1" applyFont="1" applyFill="1" applyBorder="1" applyAlignment="1" applyProtection="1">
      <alignment horizontal="left" vertical="center"/>
      <protection locked="0"/>
    </xf>
    <xf numFmtId="0" fontId="96" fillId="0" borderId="0" xfId="6" applyNumberFormat="1" applyFont="1" applyFill="1" applyBorder="1" applyAlignment="1" applyProtection="1">
      <alignment horizontal="left" vertical="center"/>
      <protection locked="0"/>
    </xf>
    <xf numFmtId="49" fontId="77" fillId="17" borderId="96" xfId="6" applyNumberFormat="1" applyFont="1" applyFill="1" applyBorder="1" applyAlignment="1" applyProtection="1">
      <alignment horizontal="center" vertical="center" wrapText="1"/>
      <protection locked="0"/>
    </xf>
    <xf numFmtId="49" fontId="77" fillId="17" borderId="95" xfId="6" applyNumberFormat="1" applyFont="1" applyFill="1" applyBorder="1" applyAlignment="1" applyProtection="1">
      <alignment horizontal="center" vertical="center" wrapText="1"/>
      <protection locked="0"/>
    </xf>
    <xf numFmtId="49" fontId="77" fillId="17" borderId="97" xfId="6" applyNumberFormat="1" applyFont="1" applyFill="1" applyBorder="1" applyAlignment="1" applyProtection="1">
      <alignment horizontal="center" vertical="center" wrapText="1"/>
      <protection locked="0"/>
    </xf>
    <xf numFmtId="49" fontId="76" fillId="17" borderId="95" xfId="6" applyNumberFormat="1" applyFont="1" applyFill="1" applyBorder="1" applyAlignment="1" applyProtection="1">
      <alignment horizontal="center" vertical="center" wrapText="1"/>
      <protection locked="0"/>
    </xf>
    <xf numFmtId="3" fontId="8" fillId="11" borderId="95" xfId="6" applyNumberFormat="1" applyFont="1" applyFill="1" applyBorder="1" applyAlignment="1" applyProtection="1">
      <alignment horizontal="center" vertical="center" wrapText="1"/>
      <protection locked="0"/>
    </xf>
    <xf numFmtId="3" fontId="8" fillId="11" borderId="97" xfId="6" applyNumberFormat="1" applyFont="1" applyFill="1" applyBorder="1" applyAlignment="1" applyProtection="1">
      <alignment horizontal="center" vertical="center" wrapText="1"/>
      <protection locked="0"/>
    </xf>
    <xf numFmtId="4" fontId="8" fillId="11" borderId="97" xfId="6" applyNumberFormat="1" applyFont="1" applyFill="1" applyBorder="1" applyAlignment="1" applyProtection="1">
      <alignment horizontal="center" vertical="center" wrapText="1"/>
      <protection locked="0"/>
    </xf>
    <xf numFmtId="10" fontId="8" fillId="11" borderId="97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117" xfId="6" applyNumberFormat="1" applyFont="1" applyFill="1" applyBorder="1" applyAlignment="1" applyProtection="1">
      <alignment horizontal="center" vertical="center"/>
      <protection locked="0"/>
    </xf>
    <xf numFmtId="0" fontId="5" fillId="0" borderId="117" xfId="6" applyNumberFormat="1" applyFont="1" applyFill="1" applyBorder="1" applyAlignment="1" applyProtection="1">
      <alignment horizontal="center" vertical="center"/>
      <protection locked="0"/>
    </xf>
    <xf numFmtId="3" fontId="5" fillId="0" borderId="129" xfId="6" applyNumberFormat="1" applyFont="1" applyFill="1" applyBorder="1" applyAlignment="1" applyProtection="1">
      <alignment horizontal="center" vertical="center"/>
      <protection locked="0"/>
    </xf>
    <xf numFmtId="49" fontId="76" fillId="18" borderId="96" xfId="6" applyNumberFormat="1" applyFont="1" applyFill="1" applyBorder="1" applyAlignment="1" applyProtection="1">
      <alignment horizontal="center" vertical="center" wrapText="1"/>
      <protection locked="0"/>
    </xf>
    <xf numFmtId="49" fontId="76" fillId="18" borderId="95" xfId="6" applyNumberFormat="1" applyFont="1" applyFill="1" applyBorder="1" applyAlignment="1" applyProtection="1">
      <alignment horizontal="center" vertical="center" wrapText="1"/>
      <protection locked="0"/>
    </xf>
    <xf numFmtId="49" fontId="76" fillId="18" borderId="97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107" xfId="6" applyNumberFormat="1" applyFont="1" applyFill="1" applyBorder="1" applyAlignment="1" applyProtection="1">
      <alignment horizontal="center" vertical="center"/>
      <protection locked="0"/>
    </xf>
    <xf numFmtId="4" fontId="8" fillId="0" borderId="107" xfId="6" applyNumberFormat="1" applyFont="1" applyFill="1" applyBorder="1" applyAlignment="1" applyProtection="1">
      <alignment horizontal="center" vertical="center"/>
      <protection locked="0"/>
    </xf>
    <xf numFmtId="10" fontId="8" fillId="0" borderId="107" xfId="6" applyNumberFormat="1" applyFont="1" applyFill="1" applyBorder="1" applyAlignment="1" applyProtection="1">
      <alignment horizontal="center" vertical="center"/>
      <protection locked="0"/>
    </xf>
    <xf numFmtId="3" fontId="5" fillId="0" borderId="120" xfId="6" applyNumberFormat="1" applyFont="1" applyFill="1" applyBorder="1" applyAlignment="1" applyProtection="1">
      <alignment horizontal="center" vertical="center"/>
      <protection locked="0"/>
    </xf>
    <xf numFmtId="0" fontId="5" fillId="0" borderId="120" xfId="6" applyNumberFormat="1" applyFont="1" applyFill="1" applyBorder="1" applyAlignment="1" applyProtection="1">
      <alignment horizontal="center" vertical="center"/>
      <protection locked="0"/>
    </xf>
    <xf numFmtId="0" fontId="8" fillId="0" borderId="120" xfId="6" applyNumberFormat="1" applyFont="1" applyFill="1" applyBorder="1" applyAlignment="1" applyProtection="1">
      <alignment horizontal="center" vertical="center"/>
      <protection locked="0"/>
    </xf>
    <xf numFmtId="3" fontId="8" fillId="0" borderId="120" xfId="6" applyNumberFormat="1" applyFont="1" applyFill="1" applyBorder="1" applyAlignment="1" applyProtection="1">
      <alignment horizontal="center" vertical="center"/>
      <protection locked="0"/>
    </xf>
    <xf numFmtId="3" fontId="8" fillId="0" borderId="83" xfId="6" applyNumberFormat="1" applyFont="1" applyFill="1" applyBorder="1" applyAlignment="1" applyProtection="1">
      <alignment horizontal="center" vertical="center"/>
      <protection locked="0"/>
    </xf>
    <xf numFmtId="0" fontId="10" fillId="0" borderId="120" xfId="6" applyNumberFormat="1" applyFont="1" applyFill="1" applyBorder="1" applyAlignment="1" applyProtection="1">
      <alignment horizontal="center" vertical="center"/>
      <protection locked="0"/>
    </xf>
    <xf numFmtId="49" fontId="8" fillId="19" borderId="96" xfId="6" applyNumberFormat="1" applyFont="1" applyFill="1" applyBorder="1" applyAlignment="1" applyProtection="1">
      <alignment horizontal="center" vertical="center" wrapText="1"/>
      <protection locked="0"/>
    </xf>
    <xf numFmtId="49" fontId="8" fillId="19" borderId="115" xfId="6" applyNumberFormat="1" applyFont="1" applyFill="1" applyBorder="1" applyAlignment="1" applyProtection="1">
      <alignment horizontal="center" vertical="center" wrapText="1"/>
      <protection locked="0"/>
    </xf>
    <xf numFmtId="49" fontId="8" fillId="19" borderId="135" xfId="6" applyNumberFormat="1" applyFont="1" applyFill="1" applyBorder="1" applyAlignment="1" applyProtection="1">
      <alignment horizontal="center" vertical="center" wrapText="1"/>
      <protection locked="0"/>
    </xf>
    <xf numFmtId="49" fontId="8" fillId="19" borderId="136" xfId="6" applyNumberFormat="1" applyFont="1" applyFill="1" applyBorder="1" applyAlignment="1" applyProtection="1">
      <alignment horizontal="left" vertical="center" wrapText="1"/>
      <protection locked="0"/>
    </xf>
    <xf numFmtId="3" fontId="8" fillId="20" borderId="115" xfId="6" applyNumberFormat="1" applyFont="1" applyFill="1" applyBorder="1" applyAlignment="1" applyProtection="1">
      <alignment horizontal="right" vertical="center"/>
      <protection locked="0"/>
    </xf>
    <xf numFmtId="4" fontId="8" fillId="20" borderId="115" xfId="6" applyNumberFormat="1" applyFont="1" applyFill="1" applyBorder="1" applyAlignment="1" applyProtection="1">
      <alignment horizontal="right" vertical="center"/>
      <protection locked="0"/>
    </xf>
    <xf numFmtId="10" fontId="8" fillId="20" borderId="85" xfId="18" applyNumberFormat="1" applyFont="1" applyFill="1" applyBorder="1" applyAlignment="1" applyProtection="1">
      <alignment horizontal="right" vertical="center"/>
      <protection locked="0"/>
    </xf>
    <xf numFmtId="3" fontId="5" fillId="0" borderId="83" xfId="6" applyNumberFormat="1" applyFont="1" applyFill="1" applyBorder="1" applyAlignment="1" applyProtection="1">
      <alignment horizontal="center" vertical="center"/>
      <protection locked="0"/>
    </xf>
    <xf numFmtId="0" fontId="5" fillId="0" borderId="0" xfId="6" applyNumberFormat="1" applyFont="1" applyFill="1" applyBorder="1" applyAlignment="1" applyProtection="1">
      <alignment horizontal="left" vertical="center"/>
      <protection locked="0"/>
    </xf>
    <xf numFmtId="49" fontId="5" fillId="18" borderId="24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137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138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139" xfId="6" applyNumberFormat="1" applyFont="1" applyFill="1" applyBorder="1" applyAlignment="1" applyProtection="1">
      <alignment horizontal="left" vertical="center" wrapText="1"/>
      <protection locked="0"/>
    </xf>
    <xf numFmtId="3" fontId="59" fillId="10" borderId="137" xfId="6" applyNumberFormat="1" applyFont="1" applyFill="1" applyBorder="1" applyAlignment="1" applyProtection="1">
      <alignment horizontal="right" vertical="center"/>
      <protection locked="0"/>
    </xf>
    <xf numFmtId="4" fontId="59" fillId="10" borderId="137" xfId="6" applyNumberFormat="1" applyFont="1" applyFill="1" applyBorder="1" applyAlignment="1" applyProtection="1">
      <alignment horizontal="right" vertical="center"/>
      <protection locked="0"/>
    </xf>
    <xf numFmtId="10" fontId="8" fillId="10" borderId="97" xfId="18" applyNumberFormat="1" applyFont="1" applyFill="1" applyBorder="1" applyAlignment="1" applyProtection="1">
      <alignment horizontal="right" vertical="center"/>
      <protection locked="0"/>
    </xf>
    <xf numFmtId="3" fontId="8" fillId="0" borderId="107" xfId="6" applyNumberFormat="1" applyFont="1" applyFill="1" applyBorder="1" applyAlignment="1" applyProtection="1">
      <alignment horizontal="right" vertical="center"/>
      <protection locked="0"/>
    </xf>
    <xf numFmtId="4" fontId="8" fillId="0" borderId="107" xfId="6" applyNumberFormat="1" applyFont="1" applyFill="1" applyBorder="1" applyAlignment="1" applyProtection="1">
      <alignment horizontal="right" vertical="center"/>
      <protection locked="0"/>
    </xf>
    <xf numFmtId="10" fontId="8" fillId="0" borderId="99" xfId="18" applyNumberFormat="1" applyFont="1" applyFill="1" applyBorder="1" applyAlignment="1" applyProtection="1">
      <alignment horizontal="right" vertical="center"/>
      <protection locked="0"/>
    </xf>
    <xf numFmtId="3" fontId="5" fillId="0" borderId="130" xfId="6" applyNumberFormat="1" applyFont="1" applyFill="1" applyBorder="1" applyAlignment="1" applyProtection="1">
      <alignment horizontal="center" vertical="center"/>
      <protection locked="0"/>
    </xf>
    <xf numFmtId="3" fontId="5" fillId="0" borderId="142" xfId="6" applyNumberFormat="1" applyFont="1" applyFill="1" applyBorder="1" applyAlignment="1" applyProtection="1">
      <alignment vertical="center"/>
      <protection locked="0"/>
    </xf>
    <xf numFmtId="4" fontId="5" fillId="0" borderId="142" xfId="6" applyNumberFormat="1" applyFont="1" applyFill="1" applyBorder="1" applyAlignment="1" applyProtection="1">
      <alignment vertical="center"/>
      <protection locked="0"/>
    </xf>
    <xf numFmtId="10" fontId="5" fillId="0" borderId="143" xfId="18" applyNumberFormat="1" applyFont="1" applyFill="1" applyBorder="1" applyAlignment="1" applyProtection="1">
      <alignment horizontal="right" vertical="center"/>
      <protection locked="0"/>
    </xf>
    <xf numFmtId="3" fontId="8" fillId="0" borderId="144" xfId="6" applyNumberFormat="1" applyFont="1" applyFill="1" applyBorder="1" applyAlignment="1" applyProtection="1">
      <alignment horizontal="center" vertical="center"/>
      <protection locked="0"/>
    </xf>
    <xf numFmtId="3" fontId="5" fillId="0" borderId="144" xfId="6" applyNumberFormat="1" applyFont="1" applyFill="1" applyBorder="1" applyAlignment="1" applyProtection="1">
      <alignment horizontal="center" vertical="center"/>
      <protection locked="0"/>
    </xf>
    <xf numFmtId="3" fontId="5" fillId="0" borderId="145" xfId="6" applyNumberFormat="1" applyFont="1" applyFill="1" applyBorder="1" applyAlignment="1" applyProtection="1">
      <alignment horizontal="center" vertical="center"/>
      <protection locked="0"/>
    </xf>
    <xf numFmtId="0" fontId="5" fillId="0" borderId="144" xfId="6" applyNumberFormat="1" applyFont="1" applyFill="1" applyBorder="1" applyAlignment="1" applyProtection="1">
      <alignment horizontal="center" vertical="center"/>
      <protection locked="0"/>
    </xf>
    <xf numFmtId="0" fontId="5" fillId="0" borderId="144" xfId="6" applyNumberFormat="1" applyFont="1" applyFill="1" applyBorder="1" applyAlignment="1" applyProtection="1">
      <alignment horizontal="left" vertical="center"/>
      <protection locked="0"/>
    </xf>
    <xf numFmtId="3" fontId="58" fillId="0" borderId="147" xfId="6" applyNumberFormat="1" applyFont="1" applyFill="1" applyBorder="1" applyAlignment="1" applyProtection="1">
      <alignment horizontal="right" vertical="center"/>
      <protection locked="0"/>
    </xf>
    <xf numFmtId="4" fontId="58" fillId="0" borderId="147" xfId="6" applyNumberFormat="1" applyFont="1" applyFill="1" applyBorder="1" applyAlignment="1" applyProtection="1">
      <alignment horizontal="right" vertical="center"/>
      <protection locked="0"/>
    </xf>
    <xf numFmtId="3" fontId="8" fillId="0" borderId="148" xfId="6" applyNumberFormat="1" applyFont="1" applyFill="1" applyBorder="1" applyAlignment="1" applyProtection="1">
      <alignment horizontal="center" vertical="center"/>
      <protection locked="0"/>
    </xf>
    <xf numFmtId="3" fontId="5" fillId="0" borderId="148" xfId="6" applyNumberFormat="1" applyFont="1" applyFill="1" applyBorder="1" applyAlignment="1" applyProtection="1">
      <alignment horizontal="center" vertical="center"/>
      <protection locked="0"/>
    </xf>
    <xf numFmtId="3" fontId="5" fillId="0" borderId="149" xfId="6" applyNumberFormat="1" applyFont="1" applyFill="1" applyBorder="1" applyAlignment="1" applyProtection="1">
      <alignment horizontal="center" vertical="center"/>
      <protection locked="0"/>
    </xf>
    <xf numFmtId="0" fontId="5" fillId="0" borderId="148" xfId="6" applyNumberFormat="1" applyFont="1" applyFill="1" applyBorder="1" applyAlignment="1" applyProtection="1">
      <alignment horizontal="center" vertical="center"/>
      <protection locked="0"/>
    </xf>
    <xf numFmtId="0" fontId="5" fillId="0" borderId="148" xfId="6" applyNumberFormat="1" applyFont="1" applyFill="1" applyBorder="1" applyAlignment="1" applyProtection="1">
      <alignment horizontal="left" vertical="center"/>
      <protection locked="0"/>
    </xf>
    <xf numFmtId="49" fontId="5" fillId="18" borderId="1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5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5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2" xfId="7" applyNumberFormat="1" applyFont="1" applyBorder="1" applyAlignment="1">
      <alignment horizontal="right" vertical="center"/>
    </xf>
    <xf numFmtId="3" fontId="5" fillId="0" borderId="143" xfId="7" applyNumberFormat="1" applyFont="1" applyBorder="1" applyAlignment="1">
      <alignment horizontal="right" vertical="center"/>
    </xf>
    <xf numFmtId="4" fontId="5" fillId="0" borderId="143" xfId="7" applyNumberFormat="1" applyFont="1" applyBorder="1" applyAlignment="1">
      <alignment horizontal="right" vertical="center"/>
    </xf>
    <xf numFmtId="3" fontId="8" fillId="0" borderId="153" xfId="6" applyNumberFormat="1" applyFont="1" applyFill="1" applyBorder="1" applyAlignment="1" applyProtection="1">
      <alignment horizontal="center" vertical="center"/>
      <protection locked="0"/>
    </xf>
    <xf numFmtId="3" fontId="5" fillId="0" borderId="153" xfId="6" applyNumberFormat="1" applyFont="1" applyFill="1" applyBorder="1" applyAlignment="1" applyProtection="1">
      <alignment horizontal="center" vertical="center"/>
      <protection locked="0"/>
    </xf>
    <xf numFmtId="3" fontId="5" fillId="0" borderId="154" xfId="6" applyNumberFormat="1" applyFont="1" applyFill="1" applyBorder="1" applyAlignment="1" applyProtection="1">
      <alignment horizontal="center" vertical="center"/>
      <protection locked="0"/>
    </xf>
    <xf numFmtId="0" fontId="5" fillId="0" borderId="153" xfId="6" applyNumberFormat="1" applyFont="1" applyFill="1" applyBorder="1" applyAlignment="1" applyProtection="1">
      <alignment horizontal="center" vertical="center"/>
      <protection locked="0"/>
    </xf>
    <xf numFmtId="0" fontId="5" fillId="0" borderId="153" xfId="6" applyNumberFormat="1" applyFont="1" applyFill="1" applyBorder="1" applyAlignment="1" applyProtection="1">
      <alignment horizontal="left" vertical="center"/>
      <protection locked="0"/>
    </xf>
    <xf numFmtId="49" fontId="5" fillId="18" borderId="15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5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7" xfId="7" applyNumberFormat="1" applyFont="1" applyBorder="1" applyAlignment="1">
      <alignment horizontal="right" vertical="center"/>
    </xf>
    <xf numFmtId="3" fontId="8" fillId="0" borderId="158" xfId="6" applyNumberFormat="1" applyFont="1" applyFill="1" applyBorder="1" applyAlignment="1" applyProtection="1">
      <alignment horizontal="center" vertical="center"/>
      <protection locked="0"/>
    </xf>
    <xf numFmtId="3" fontId="5" fillId="0" borderId="158" xfId="6" applyNumberFormat="1" applyFont="1" applyFill="1" applyBorder="1" applyAlignment="1" applyProtection="1">
      <alignment horizontal="center" vertical="center"/>
      <protection locked="0"/>
    </xf>
    <xf numFmtId="3" fontId="5" fillId="0" borderId="159" xfId="6" applyNumberFormat="1" applyFont="1" applyFill="1" applyBorder="1" applyAlignment="1" applyProtection="1">
      <alignment horizontal="center" vertical="center"/>
      <protection locked="0"/>
    </xf>
    <xf numFmtId="0" fontId="5" fillId="0" borderId="158" xfId="6" applyNumberFormat="1" applyFont="1" applyFill="1" applyBorder="1" applyAlignment="1" applyProtection="1">
      <alignment horizontal="center" vertical="center"/>
      <protection locked="0"/>
    </xf>
    <xf numFmtId="0" fontId="5" fillId="0" borderId="158" xfId="6" applyNumberFormat="1" applyFont="1" applyFill="1" applyBorder="1" applyAlignment="1" applyProtection="1">
      <alignment horizontal="left" vertical="center"/>
      <protection locked="0"/>
    </xf>
    <xf numFmtId="49" fontId="5" fillId="18" borderId="16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6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2" xfId="7" applyNumberFormat="1" applyFont="1" applyBorder="1" applyAlignment="1">
      <alignment horizontal="right" vertical="center"/>
    </xf>
    <xf numFmtId="3" fontId="8" fillId="0" borderId="163" xfId="6" applyNumberFormat="1" applyFont="1" applyFill="1" applyBorder="1" applyAlignment="1" applyProtection="1">
      <alignment horizontal="center" vertical="center"/>
      <protection locked="0"/>
    </xf>
    <xf numFmtId="3" fontId="5" fillId="0" borderId="163" xfId="6" applyNumberFormat="1" applyFont="1" applyFill="1" applyBorder="1" applyAlignment="1" applyProtection="1">
      <alignment horizontal="center" vertical="center"/>
      <protection locked="0"/>
    </xf>
    <xf numFmtId="3" fontId="5" fillId="0" borderId="164" xfId="6" applyNumberFormat="1" applyFont="1" applyFill="1" applyBorder="1" applyAlignment="1" applyProtection="1">
      <alignment horizontal="center" vertical="center"/>
      <protection locked="0"/>
    </xf>
    <xf numFmtId="0" fontId="5" fillId="0" borderId="163" xfId="6" applyNumberFormat="1" applyFont="1" applyFill="1" applyBorder="1" applyAlignment="1" applyProtection="1">
      <alignment horizontal="center" vertical="center"/>
      <protection locked="0"/>
    </xf>
    <xf numFmtId="0" fontId="5" fillId="0" borderId="163" xfId="6" applyNumberFormat="1" applyFont="1" applyFill="1" applyBorder="1" applyAlignment="1" applyProtection="1">
      <alignment horizontal="left" vertical="center"/>
      <protection locked="0"/>
    </xf>
    <xf numFmtId="49" fontId="5" fillId="18" borderId="16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6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7" xfId="7" applyNumberFormat="1" applyFont="1" applyBorder="1" applyAlignment="1">
      <alignment horizontal="right" vertical="center"/>
    </xf>
    <xf numFmtId="3" fontId="8" fillId="0" borderId="168" xfId="6" applyNumberFormat="1" applyFont="1" applyFill="1" applyBorder="1" applyAlignment="1" applyProtection="1">
      <alignment horizontal="center" vertical="center"/>
      <protection locked="0"/>
    </xf>
    <xf numFmtId="3" fontId="5" fillId="0" borderId="168" xfId="6" applyNumberFormat="1" applyFont="1" applyFill="1" applyBorder="1" applyAlignment="1" applyProtection="1">
      <alignment horizontal="center" vertical="center"/>
      <protection locked="0"/>
    </xf>
    <xf numFmtId="3" fontId="5" fillId="0" borderId="169" xfId="6" applyNumberFormat="1" applyFont="1" applyFill="1" applyBorder="1" applyAlignment="1" applyProtection="1">
      <alignment horizontal="center" vertical="center"/>
      <protection locked="0"/>
    </xf>
    <xf numFmtId="0" fontId="5" fillId="0" borderId="168" xfId="6" applyNumberFormat="1" applyFont="1" applyFill="1" applyBorder="1" applyAlignment="1" applyProtection="1">
      <alignment horizontal="center" vertical="center"/>
      <protection locked="0"/>
    </xf>
    <xf numFmtId="0" fontId="5" fillId="0" borderId="168" xfId="6" applyNumberFormat="1" applyFont="1" applyFill="1" applyBorder="1" applyAlignment="1" applyProtection="1">
      <alignment horizontal="left" vertical="center"/>
      <protection locked="0"/>
    </xf>
    <xf numFmtId="49" fontId="5" fillId="18" borderId="17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2" xfId="7" applyNumberFormat="1" applyFont="1" applyBorder="1" applyAlignment="1">
      <alignment horizontal="right" vertical="center"/>
    </xf>
    <xf numFmtId="3" fontId="8" fillId="0" borderId="173" xfId="6" applyNumberFormat="1" applyFont="1" applyFill="1" applyBorder="1" applyAlignment="1" applyProtection="1">
      <alignment horizontal="center" vertical="center"/>
      <protection locked="0"/>
    </xf>
    <xf numFmtId="3" fontId="5" fillId="0" borderId="173" xfId="6" applyNumberFormat="1" applyFont="1" applyFill="1" applyBorder="1" applyAlignment="1" applyProtection="1">
      <alignment horizontal="center" vertical="center"/>
      <protection locked="0"/>
    </xf>
    <xf numFmtId="3" fontId="5" fillId="0" borderId="174" xfId="6" applyNumberFormat="1" applyFont="1" applyFill="1" applyBorder="1" applyAlignment="1" applyProtection="1">
      <alignment horizontal="center" vertical="center"/>
      <protection locked="0"/>
    </xf>
    <xf numFmtId="0" fontId="5" fillId="0" borderId="173" xfId="6" applyNumberFormat="1" applyFont="1" applyFill="1" applyBorder="1" applyAlignment="1" applyProtection="1">
      <alignment horizontal="center" vertical="center"/>
      <protection locked="0"/>
    </xf>
    <xf numFmtId="0" fontId="5" fillId="0" borderId="173" xfId="6" applyNumberFormat="1" applyFont="1" applyFill="1" applyBorder="1" applyAlignment="1" applyProtection="1">
      <alignment horizontal="left" vertical="center"/>
      <protection locked="0"/>
    </xf>
    <xf numFmtId="49" fontId="5" fillId="18" borderId="17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7" xfId="7" applyNumberFormat="1" applyFont="1" applyBorder="1" applyAlignment="1">
      <alignment horizontal="right" vertical="center"/>
    </xf>
    <xf numFmtId="3" fontId="8" fillId="0" borderId="178" xfId="6" applyNumberFormat="1" applyFont="1" applyFill="1" applyBorder="1" applyAlignment="1" applyProtection="1">
      <alignment horizontal="center" vertical="center"/>
      <protection locked="0"/>
    </xf>
    <xf numFmtId="3" fontId="5" fillId="0" borderId="178" xfId="6" applyNumberFormat="1" applyFont="1" applyFill="1" applyBorder="1" applyAlignment="1" applyProtection="1">
      <alignment horizontal="center" vertical="center"/>
      <protection locked="0"/>
    </xf>
    <xf numFmtId="3" fontId="5" fillId="0" borderId="179" xfId="6" applyNumberFormat="1" applyFont="1" applyFill="1" applyBorder="1" applyAlignment="1" applyProtection="1">
      <alignment horizontal="center" vertical="center"/>
      <protection locked="0"/>
    </xf>
    <xf numFmtId="0" fontId="5" fillId="0" borderId="178" xfId="6" applyNumberFormat="1" applyFont="1" applyFill="1" applyBorder="1" applyAlignment="1" applyProtection="1">
      <alignment horizontal="center" vertical="center"/>
      <protection locked="0"/>
    </xf>
    <xf numFmtId="0" fontId="5" fillId="0" borderId="178" xfId="6" applyNumberFormat="1" applyFont="1" applyFill="1" applyBorder="1" applyAlignment="1" applyProtection="1">
      <alignment horizontal="left" vertical="center"/>
      <protection locked="0"/>
    </xf>
    <xf numFmtId="49" fontId="5" fillId="18" borderId="18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1" xfId="6" applyNumberFormat="1" applyFont="1" applyFill="1" applyBorder="1" applyAlignment="1" applyProtection="1">
      <alignment horizontal="right" vertical="center"/>
      <protection locked="0"/>
    </xf>
    <xf numFmtId="3" fontId="5" fillId="0" borderId="143" xfId="6" applyNumberFormat="1" applyFont="1" applyFill="1" applyBorder="1" applyAlignment="1" applyProtection="1">
      <alignment horizontal="right" vertical="center"/>
      <protection locked="0"/>
    </xf>
    <xf numFmtId="4" fontId="5" fillId="0" borderId="143" xfId="6" applyNumberFormat="1" applyFont="1" applyFill="1" applyBorder="1" applyAlignment="1" applyProtection="1">
      <alignment horizontal="right" vertical="center"/>
      <protection locked="0"/>
    </xf>
    <xf numFmtId="3" fontId="8" fillId="0" borderId="182" xfId="6" applyNumberFormat="1" applyFont="1" applyFill="1" applyBorder="1" applyAlignment="1" applyProtection="1">
      <alignment horizontal="center" vertical="center"/>
      <protection locked="0"/>
    </xf>
    <xf numFmtId="3" fontId="5" fillId="0" borderId="182" xfId="6" applyNumberFormat="1" applyFont="1" applyFill="1" applyBorder="1" applyAlignment="1" applyProtection="1">
      <alignment horizontal="center" vertical="center"/>
      <protection locked="0"/>
    </xf>
    <xf numFmtId="3" fontId="5" fillId="0" borderId="183" xfId="6" applyNumberFormat="1" applyFont="1" applyFill="1" applyBorder="1" applyAlignment="1" applyProtection="1">
      <alignment horizontal="center" vertical="center"/>
      <protection locked="0"/>
    </xf>
    <xf numFmtId="0" fontId="5" fillId="0" borderId="182" xfId="6" applyNumberFormat="1" applyFont="1" applyFill="1" applyBorder="1" applyAlignment="1" applyProtection="1">
      <alignment horizontal="center" vertical="center"/>
      <protection locked="0"/>
    </xf>
    <xf numFmtId="0" fontId="5" fillId="0" borderId="182" xfId="6" applyNumberFormat="1" applyFont="1" applyFill="1" applyBorder="1" applyAlignment="1" applyProtection="1">
      <alignment horizontal="left" vertical="center"/>
      <protection locked="0"/>
    </xf>
    <xf numFmtId="3" fontId="58" fillId="0" borderId="186" xfId="6" applyNumberFormat="1" applyFont="1" applyFill="1" applyBorder="1" applyAlignment="1" applyProtection="1">
      <alignment horizontal="right" vertical="center"/>
      <protection locked="0"/>
    </xf>
    <xf numFmtId="4" fontId="58" fillId="0" borderId="186" xfId="6" applyNumberFormat="1" applyFont="1" applyFill="1" applyBorder="1" applyAlignment="1" applyProtection="1">
      <alignment horizontal="right" vertical="center"/>
      <protection locked="0"/>
    </xf>
    <xf numFmtId="3" fontId="8" fillId="0" borderId="187" xfId="6" applyNumberFormat="1" applyFont="1" applyFill="1" applyBorder="1" applyAlignment="1" applyProtection="1">
      <alignment horizontal="center" vertical="center"/>
      <protection locked="0"/>
    </xf>
    <xf numFmtId="3" fontId="5" fillId="0" borderId="187" xfId="6" applyNumberFormat="1" applyFont="1" applyFill="1" applyBorder="1" applyAlignment="1" applyProtection="1">
      <alignment horizontal="center" vertical="center"/>
      <protection locked="0"/>
    </xf>
    <xf numFmtId="3" fontId="5" fillId="0" borderId="188" xfId="6" applyNumberFormat="1" applyFont="1" applyFill="1" applyBorder="1" applyAlignment="1" applyProtection="1">
      <alignment horizontal="center" vertical="center"/>
      <protection locked="0"/>
    </xf>
    <xf numFmtId="0" fontId="5" fillId="0" borderId="187" xfId="6" applyNumberFormat="1" applyFont="1" applyFill="1" applyBorder="1" applyAlignment="1" applyProtection="1">
      <alignment horizontal="center" vertical="center"/>
      <protection locked="0"/>
    </xf>
    <xf numFmtId="0" fontId="5" fillId="0" borderId="187" xfId="6" applyNumberFormat="1" applyFont="1" applyFill="1" applyBorder="1" applyAlignment="1" applyProtection="1">
      <alignment horizontal="left" vertical="center"/>
      <protection locked="0"/>
    </xf>
    <xf numFmtId="49" fontId="5" fillId="18" borderId="18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9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91" xfId="16" applyNumberFormat="1" applyFont="1" applyBorder="1" applyAlignment="1">
      <alignment horizontal="right" vertical="center"/>
    </xf>
    <xf numFmtId="3" fontId="5" fillId="0" borderId="192" xfId="16" applyNumberFormat="1" applyFont="1" applyBorder="1" applyAlignment="1">
      <alignment horizontal="right" vertical="center"/>
    </xf>
    <xf numFmtId="4" fontId="5" fillId="0" borderId="143" xfId="16" applyNumberFormat="1" applyFont="1" applyBorder="1" applyAlignment="1">
      <alignment horizontal="right" vertical="center"/>
    </xf>
    <xf numFmtId="3" fontId="8" fillId="0" borderId="193" xfId="6" applyNumberFormat="1" applyFont="1" applyFill="1" applyBorder="1" applyAlignment="1" applyProtection="1">
      <alignment horizontal="center" vertical="center"/>
      <protection locked="0"/>
    </xf>
    <xf numFmtId="3" fontId="5" fillId="0" borderId="193" xfId="6" applyNumberFormat="1" applyFont="1" applyFill="1" applyBorder="1" applyAlignment="1" applyProtection="1">
      <alignment horizontal="center" vertical="center"/>
      <protection locked="0"/>
    </xf>
    <xf numFmtId="3" fontId="5" fillId="0" borderId="194" xfId="6" applyNumberFormat="1" applyFont="1" applyFill="1" applyBorder="1" applyAlignment="1" applyProtection="1">
      <alignment horizontal="center" vertical="center"/>
      <protection locked="0"/>
    </xf>
    <xf numFmtId="0" fontId="5" fillId="0" borderId="193" xfId="6" applyNumberFormat="1" applyFont="1" applyFill="1" applyBorder="1" applyAlignment="1" applyProtection="1">
      <alignment horizontal="center" vertical="center"/>
      <protection locked="0"/>
    </xf>
    <xf numFmtId="0" fontId="5" fillId="0" borderId="193" xfId="6" applyNumberFormat="1" applyFont="1" applyFill="1" applyBorder="1" applyAlignment="1" applyProtection="1">
      <alignment horizontal="left" vertical="center"/>
      <protection locked="0"/>
    </xf>
    <xf numFmtId="49" fontId="5" fillId="18" borderId="19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9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97" xfId="16" applyNumberFormat="1" applyFont="1" applyBorder="1" applyAlignment="1">
      <alignment horizontal="right" vertical="center"/>
    </xf>
    <xf numFmtId="3" fontId="8" fillId="0" borderId="198" xfId="6" applyNumberFormat="1" applyFont="1" applyFill="1" applyBorder="1" applyAlignment="1" applyProtection="1">
      <alignment horizontal="center" vertical="center"/>
      <protection locked="0"/>
    </xf>
    <xf numFmtId="3" fontId="5" fillId="0" borderId="198" xfId="6" applyNumberFormat="1" applyFont="1" applyFill="1" applyBorder="1" applyAlignment="1" applyProtection="1">
      <alignment horizontal="center" vertical="center"/>
      <protection locked="0"/>
    </xf>
    <xf numFmtId="3" fontId="5" fillId="0" borderId="199" xfId="6" applyNumberFormat="1" applyFont="1" applyFill="1" applyBorder="1" applyAlignment="1" applyProtection="1">
      <alignment horizontal="center" vertical="center"/>
      <protection locked="0"/>
    </xf>
    <xf numFmtId="0" fontId="5" fillId="0" borderId="198" xfId="6" applyNumberFormat="1" applyFont="1" applyFill="1" applyBorder="1" applyAlignment="1" applyProtection="1">
      <alignment horizontal="center" vertical="center"/>
      <protection locked="0"/>
    </xf>
    <xf numFmtId="0" fontId="5" fillId="0" borderId="198" xfId="6" applyNumberFormat="1" applyFont="1" applyFill="1" applyBorder="1" applyAlignment="1" applyProtection="1">
      <alignment horizontal="left" vertical="center"/>
      <protection locked="0"/>
    </xf>
    <xf numFmtId="49" fontId="5" fillId="18" borderId="20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2" xfId="16" applyNumberFormat="1" applyFont="1" applyBorder="1" applyAlignment="1">
      <alignment horizontal="right" vertical="center"/>
    </xf>
    <xf numFmtId="3" fontId="8" fillId="0" borderId="203" xfId="6" applyNumberFormat="1" applyFont="1" applyFill="1" applyBorder="1" applyAlignment="1" applyProtection="1">
      <alignment horizontal="center" vertical="center"/>
      <protection locked="0"/>
    </xf>
    <xf numFmtId="3" fontId="5" fillId="0" borderId="203" xfId="6" applyNumberFormat="1" applyFont="1" applyFill="1" applyBorder="1" applyAlignment="1" applyProtection="1">
      <alignment horizontal="center" vertical="center"/>
      <protection locked="0"/>
    </xf>
    <xf numFmtId="3" fontId="5" fillId="0" borderId="204" xfId="6" applyNumberFormat="1" applyFont="1" applyFill="1" applyBorder="1" applyAlignment="1" applyProtection="1">
      <alignment horizontal="center" vertical="center"/>
      <protection locked="0"/>
    </xf>
    <xf numFmtId="0" fontId="5" fillId="0" borderId="203" xfId="6" applyNumberFormat="1" applyFont="1" applyFill="1" applyBorder="1" applyAlignment="1" applyProtection="1">
      <alignment horizontal="center" vertical="center"/>
      <protection locked="0"/>
    </xf>
    <xf numFmtId="0" fontId="5" fillId="0" borderId="203" xfId="6" applyNumberFormat="1" applyFont="1" applyFill="1" applyBorder="1" applyAlignment="1" applyProtection="1">
      <alignment horizontal="left" vertical="center"/>
      <protection locked="0"/>
    </xf>
    <xf numFmtId="49" fontId="5" fillId="18" borderId="20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7" xfId="16" applyNumberFormat="1" applyFont="1" applyBorder="1" applyAlignment="1">
      <alignment horizontal="right" vertical="center"/>
    </xf>
    <xf numFmtId="3" fontId="8" fillId="0" borderId="208" xfId="6" applyNumberFormat="1" applyFont="1" applyFill="1" applyBorder="1" applyAlignment="1" applyProtection="1">
      <alignment horizontal="center" vertical="center"/>
      <protection locked="0"/>
    </xf>
    <xf numFmtId="3" fontId="5" fillId="0" borderId="208" xfId="6" applyNumberFormat="1" applyFont="1" applyFill="1" applyBorder="1" applyAlignment="1" applyProtection="1">
      <alignment horizontal="center" vertical="center"/>
      <protection locked="0"/>
    </xf>
    <xf numFmtId="3" fontId="5" fillId="0" borderId="209" xfId="6" applyNumberFormat="1" applyFont="1" applyFill="1" applyBorder="1" applyAlignment="1" applyProtection="1">
      <alignment horizontal="center" vertical="center"/>
      <protection locked="0"/>
    </xf>
    <xf numFmtId="0" fontId="5" fillId="0" borderId="208" xfId="6" applyNumberFormat="1" applyFont="1" applyFill="1" applyBorder="1" applyAlignment="1" applyProtection="1">
      <alignment horizontal="center" vertical="center"/>
      <protection locked="0"/>
    </xf>
    <xf numFmtId="0" fontId="5" fillId="0" borderId="208" xfId="6" applyNumberFormat="1" applyFont="1" applyFill="1" applyBorder="1" applyAlignment="1" applyProtection="1">
      <alignment horizontal="left" vertical="center"/>
      <protection locked="0"/>
    </xf>
    <xf numFmtId="49" fontId="5" fillId="18" borderId="21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2" xfId="16" applyNumberFormat="1" applyFont="1" applyBorder="1" applyAlignment="1">
      <alignment horizontal="right" vertical="center"/>
    </xf>
    <xf numFmtId="3" fontId="8" fillId="0" borderId="213" xfId="6" applyNumberFormat="1" applyFont="1" applyFill="1" applyBorder="1" applyAlignment="1" applyProtection="1">
      <alignment horizontal="center" vertical="center"/>
      <protection locked="0"/>
    </xf>
    <xf numFmtId="3" fontId="5" fillId="0" borderId="213" xfId="6" applyNumberFormat="1" applyFont="1" applyFill="1" applyBorder="1" applyAlignment="1" applyProtection="1">
      <alignment horizontal="center" vertical="center"/>
      <protection locked="0"/>
    </xf>
    <xf numFmtId="3" fontId="5" fillId="0" borderId="214" xfId="6" applyNumberFormat="1" applyFont="1" applyFill="1" applyBorder="1" applyAlignment="1" applyProtection="1">
      <alignment horizontal="center" vertical="center"/>
      <protection locked="0"/>
    </xf>
    <xf numFmtId="0" fontId="5" fillId="0" borderId="213" xfId="6" applyNumberFormat="1" applyFont="1" applyFill="1" applyBorder="1" applyAlignment="1" applyProtection="1">
      <alignment horizontal="center" vertical="center"/>
      <protection locked="0"/>
    </xf>
    <xf numFmtId="0" fontId="5" fillId="0" borderId="213" xfId="6" applyNumberFormat="1" applyFont="1" applyFill="1" applyBorder="1" applyAlignment="1" applyProtection="1">
      <alignment horizontal="left" vertical="center"/>
      <protection locked="0"/>
    </xf>
    <xf numFmtId="49" fontId="5" fillId="18" borderId="21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7" xfId="16" applyNumberFormat="1" applyFont="1" applyBorder="1" applyAlignment="1">
      <alignment horizontal="right" vertical="center"/>
    </xf>
    <xf numFmtId="3" fontId="8" fillId="0" borderId="218" xfId="6" applyNumberFormat="1" applyFont="1" applyFill="1" applyBorder="1" applyAlignment="1" applyProtection="1">
      <alignment horizontal="center" vertical="center"/>
      <protection locked="0"/>
    </xf>
    <xf numFmtId="3" fontId="5" fillId="0" borderId="218" xfId="6" applyNumberFormat="1" applyFont="1" applyFill="1" applyBorder="1" applyAlignment="1" applyProtection="1">
      <alignment horizontal="center" vertical="center"/>
      <protection locked="0"/>
    </xf>
    <xf numFmtId="3" fontId="5" fillId="0" borderId="219" xfId="6" applyNumberFormat="1" applyFont="1" applyFill="1" applyBorder="1" applyAlignment="1" applyProtection="1">
      <alignment horizontal="center" vertical="center"/>
      <protection locked="0"/>
    </xf>
    <xf numFmtId="0" fontId="5" fillId="0" borderId="218" xfId="6" applyNumberFormat="1" applyFont="1" applyFill="1" applyBorder="1" applyAlignment="1" applyProtection="1">
      <alignment horizontal="center" vertical="center"/>
      <protection locked="0"/>
    </xf>
    <xf numFmtId="0" fontId="5" fillId="0" borderId="218" xfId="6" applyNumberFormat="1" applyFont="1" applyFill="1" applyBorder="1" applyAlignment="1" applyProtection="1">
      <alignment horizontal="left" vertical="center"/>
      <protection locked="0"/>
    </xf>
    <xf numFmtId="49" fontId="5" fillId="18" borderId="22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2" xfId="16" applyNumberFormat="1" applyFont="1" applyBorder="1" applyAlignment="1">
      <alignment horizontal="right" vertical="center"/>
    </xf>
    <xf numFmtId="3" fontId="8" fillId="0" borderId="223" xfId="6" applyNumberFormat="1" applyFont="1" applyFill="1" applyBorder="1" applyAlignment="1" applyProtection="1">
      <alignment horizontal="center" vertical="center"/>
      <protection locked="0"/>
    </xf>
    <xf numFmtId="3" fontId="5" fillId="0" borderId="223" xfId="6" applyNumberFormat="1" applyFont="1" applyFill="1" applyBorder="1" applyAlignment="1" applyProtection="1">
      <alignment horizontal="center" vertical="center"/>
      <protection locked="0"/>
    </xf>
    <xf numFmtId="3" fontId="5" fillId="0" borderId="224" xfId="6" applyNumberFormat="1" applyFont="1" applyFill="1" applyBorder="1" applyAlignment="1" applyProtection="1">
      <alignment horizontal="center" vertical="center"/>
      <protection locked="0"/>
    </xf>
    <xf numFmtId="0" fontId="5" fillId="0" borderId="223" xfId="6" applyNumberFormat="1" applyFont="1" applyFill="1" applyBorder="1" applyAlignment="1" applyProtection="1">
      <alignment horizontal="center" vertical="center"/>
      <protection locked="0"/>
    </xf>
    <xf numFmtId="0" fontId="5" fillId="0" borderId="223" xfId="6" applyNumberFormat="1" applyFont="1" applyFill="1" applyBorder="1" applyAlignment="1" applyProtection="1">
      <alignment horizontal="left" vertical="center"/>
      <protection locked="0"/>
    </xf>
    <xf numFmtId="49" fontId="5" fillId="18" borderId="22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7" xfId="16" applyNumberFormat="1" applyFont="1" applyBorder="1" applyAlignment="1">
      <alignment horizontal="right" vertical="center"/>
    </xf>
    <xf numFmtId="3" fontId="8" fillId="0" borderId="228" xfId="6" applyNumberFormat="1" applyFont="1" applyFill="1" applyBorder="1" applyAlignment="1" applyProtection="1">
      <alignment horizontal="center" vertical="center"/>
      <protection locked="0"/>
    </xf>
    <xf numFmtId="3" fontId="5" fillId="0" borderId="228" xfId="6" applyNumberFormat="1" applyFont="1" applyFill="1" applyBorder="1" applyAlignment="1" applyProtection="1">
      <alignment horizontal="center" vertical="center"/>
      <protection locked="0"/>
    </xf>
    <xf numFmtId="3" fontId="5" fillId="0" borderId="229" xfId="6" applyNumberFormat="1" applyFont="1" applyFill="1" applyBorder="1" applyAlignment="1" applyProtection="1">
      <alignment horizontal="center" vertical="center"/>
      <protection locked="0"/>
    </xf>
    <xf numFmtId="0" fontId="5" fillId="0" borderId="228" xfId="6" applyNumberFormat="1" applyFont="1" applyFill="1" applyBorder="1" applyAlignment="1" applyProtection="1">
      <alignment horizontal="center" vertical="center"/>
      <protection locked="0"/>
    </xf>
    <xf numFmtId="0" fontId="5" fillId="0" borderId="228" xfId="6" applyNumberFormat="1" applyFont="1" applyFill="1" applyBorder="1" applyAlignment="1" applyProtection="1">
      <alignment horizontal="left" vertical="center"/>
      <protection locked="0"/>
    </xf>
    <xf numFmtId="49" fontId="5" fillId="18" borderId="23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2" xfId="16" applyNumberFormat="1" applyFont="1" applyBorder="1" applyAlignment="1">
      <alignment horizontal="right" vertical="center"/>
    </xf>
    <xf numFmtId="3" fontId="8" fillId="0" borderId="233" xfId="6" applyNumberFormat="1" applyFont="1" applyFill="1" applyBorder="1" applyAlignment="1" applyProtection="1">
      <alignment horizontal="center" vertical="center"/>
      <protection locked="0"/>
    </xf>
    <xf numFmtId="3" fontId="5" fillId="0" borderId="233" xfId="6" applyNumberFormat="1" applyFont="1" applyFill="1" applyBorder="1" applyAlignment="1" applyProtection="1">
      <alignment horizontal="center" vertical="center"/>
      <protection locked="0"/>
    </xf>
    <xf numFmtId="3" fontId="5" fillId="0" borderId="234" xfId="6" applyNumberFormat="1" applyFont="1" applyFill="1" applyBorder="1" applyAlignment="1" applyProtection="1">
      <alignment horizontal="center" vertical="center"/>
      <protection locked="0"/>
    </xf>
    <xf numFmtId="0" fontId="5" fillId="0" borderId="233" xfId="6" applyNumberFormat="1" applyFont="1" applyFill="1" applyBorder="1" applyAlignment="1" applyProtection="1">
      <alignment horizontal="center" vertical="center"/>
      <protection locked="0"/>
    </xf>
    <xf numFmtId="0" fontId="5" fillId="0" borderId="233" xfId="6" applyNumberFormat="1" applyFont="1" applyFill="1" applyBorder="1" applyAlignment="1" applyProtection="1">
      <alignment horizontal="left" vertical="center"/>
      <protection locked="0"/>
    </xf>
    <xf numFmtId="49" fontId="5" fillId="18" borderId="23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7" xfId="16" applyNumberFormat="1" applyFont="1" applyBorder="1" applyAlignment="1">
      <alignment horizontal="right" vertical="center"/>
    </xf>
    <xf numFmtId="3" fontId="8" fillId="0" borderId="238" xfId="6" applyNumberFormat="1" applyFont="1" applyFill="1" applyBorder="1" applyAlignment="1" applyProtection="1">
      <alignment horizontal="center" vertical="center"/>
      <protection locked="0"/>
    </xf>
    <xf numFmtId="3" fontId="5" fillId="0" borderId="238" xfId="6" applyNumberFormat="1" applyFont="1" applyFill="1" applyBorder="1" applyAlignment="1" applyProtection="1">
      <alignment horizontal="center" vertical="center"/>
      <protection locked="0"/>
    </xf>
    <xf numFmtId="3" fontId="5" fillId="0" borderId="239" xfId="6" applyNumberFormat="1" applyFont="1" applyFill="1" applyBorder="1" applyAlignment="1" applyProtection="1">
      <alignment horizontal="center" vertical="center"/>
      <protection locked="0"/>
    </xf>
    <xf numFmtId="0" fontId="5" fillId="0" borderId="238" xfId="6" applyNumberFormat="1" applyFont="1" applyFill="1" applyBorder="1" applyAlignment="1" applyProtection="1">
      <alignment horizontal="center" vertical="center"/>
      <protection locked="0"/>
    </xf>
    <xf numFmtId="0" fontId="5" fillId="0" borderId="238" xfId="6" applyNumberFormat="1" applyFont="1" applyFill="1" applyBorder="1" applyAlignment="1" applyProtection="1">
      <alignment horizontal="left" vertical="center"/>
      <protection locked="0"/>
    </xf>
    <xf numFmtId="49" fontId="5" fillId="18" borderId="24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2" xfId="16" applyNumberFormat="1" applyFont="1" applyBorder="1" applyAlignment="1">
      <alignment horizontal="right" vertical="center"/>
    </xf>
    <xf numFmtId="3" fontId="8" fillId="0" borderId="243" xfId="6" applyNumberFormat="1" applyFont="1" applyFill="1" applyBorder="1" applyAlignment="1" applyProtection="1">
      <alignment horizontal="center" vertical="center"/>
      <protection locked="0"/>
    </xf>
    <xf numFmtId="3" fontId="5" fillId="0" borderId="243" xfId="6" applyNumberFormat="1" applyFont="1" applyFill="1" applyBorder="1" applyAlignment="1" applyProtection="1">
      <alignment horizontal="center" vertical="center"/>
      <protection locked="0"/>
    </xf>
    <xf numFmtId="3" fontId="5" fillId="0" borderId="244" xfId="6" applyNumberFormat="1" applyFont="1" applyFill="1" applyBorder="1" applyAlignment="1" applyProtection="1">
      <alignment horizontal="center" vertical="center"/>
      <protection locked="0"/>
    </xf>
    <xf numFmtId="0" fontId="5" fillId="0" borderId="243" xfId="6" applyNumberFormat="1" applyFont="1" applyFill="1" applyBorder="1" applyAlignment="1" applyProtection="1">
      <alignment horizontal="center" vertical="center"/>
      <protection locked="0"/>
    </xf>
    <xf numFmtId="0" fontId="5" fillId="0" borderId="243" xfId="6" applyNumberFormat="1" applyFont="1" applyFill="1" applyBorder="1" applyAlignment="1" applyProtection="1">
      <alignment horizontal="left" vertical="center"/>
      <protection locked="0"/>
    </xf>
    <xf numFmtId="49" fontId="5" fillId="18" borderId="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7" xfId="16" applyNumberFormat="1" applyFont="1" applyBorder="1" applyAlignment="1">
      <alignment horizontal="right" vertical="center"/>
    </xf>
    <xf numFmtId="3" fontId="5" fillId="0" borderId="87" xfId="16" applyNumberFormat="1" applyFont="1" applyBorder="1" applyAlignment="1">
      <alignment horizontal="right" vertical="center"/>
    </xf>
    <xf numFmtId="4" fontId="5" fillId="0" borderId="248" xfId="16" applyNumberFormat="1" applyFont="1" applyBorder="1" applyAlignment="1">
      <alignment horizontal="right" vertical="center"/>
    </xf>
    <xf numFmtId="10" fontId="5" fillId="0" borderId="248" xfId="18" applyNumberFormat="1" applyFont="1" applyFill="1" applyBorder="1" applyAlignment="1" applyProtection="1">
      <alignment horizontal="right" vertical="center"/>
      <protection locked="0"/>
    </xf>
    <xf numFmtId="3" fontId="5" fillId="0" borderId="249" xfId="6" applyNumberFormat="1" applyFont="1" applyFill="1" applyBorder="1" applyAlignment="1" applyProtection="1">
      <alignment horizontal="center" vertical="center"/>
      <protection locked="0"/>
    </xf>
    <xf numFmtId="49" fontId="5" fillId="18" borderId="25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2" xfId="16" applyNumberFormat="1" applyFont="1" applyBorder="1" applyAlignment="1">
      <alignment horizontal="right" vertical="center"/>
    </xf>
    <xf numFmtId="3" fontId="5" fillId="0" borderId="253" xfId="16" applyNumberFormat="1" applyFont="1" applyBorder="1" applyAlignment="1">
      <alignment horizontal="right" vertical="center"/>
    </xf>
    <xf numFmtId="4" fontId="5" fillId="0" borderId="99" xfId="16" applyNumberFormat="1" applyFont="1" applyBorder="1" applyAlignment="1">
      <alignment horizontal="right" vertical="center"/>
    </xf>
    <xf numFmtId="10" fontId="5" fillId="0" borderId="99" xfId="18" applyNumberFormat="1" applyFont="1" applyFill="1" applyBorder="1" applyAlignment="1" applyProtection="1">
      <alignment horizontal="right" vertical="center"/>
      <protection locked="0"/>
    </xf>
    <xf numFmtId="49" fontId="5" fillId="18" borderId="25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6" xfId="16" applyNumberFormat="1" applyFont="1" applyBorder="1" applyAlignment="1">
      <alignment horizontal="right" vertical="center"/>
    </xf>
    <xf numFmtId="3" fontId="8" fillId="0" borderId="257" xfId="6" applyNumberFormat="1" applyFont="1" applyFill="1" applyBorder="1" applyAlignment="1" applyProtection="1">
      <alignment horizontal="center" vertical="center"/>
      <protection locked="0"/>
    </xf>
    <xf numFmtId="3" fontId="5" fillId="0" borderId="257" xfId="6" applyNumberFormat="1" applyFont="1" applyFill="1" applyBorder="1" applyAlignment="1" applyProtection="1">
      <alignment horizontal="center" vertical="center"/>
      <protection locked="0"/>
    </xf>
    <xf numFmtId="3" fontId="5" fillId="0" borderId="258" xfId="6" applyNumberFormat="1" applyFont="1" applyFill="1" applyBorder="1" applyAlignment="1" applyProtection="1">
      <alignment horizontal="center" vertical="center"/>
      <protection locked="0"/>
    </xf>
    <xf numFmtId="0" fontId="5" fillId="0" borderId="257" xfId="6" applyNumberFormat="1" applyFont="1" applyFill="1" applyBorder="1" applyAlignment="1" applyProtection="1">
      <alignment horizontal="center" vertical="center"/>
      <protection locked="0"/>
    </xf>
    <xf numFmtId="0" fontId="5" fillId="0" borderId="257" xfId="6" applyNumberFormat="1" applyFont="1" applyFill="1" applyBorder="1" applyAlignment="1" applyProtection="1">
      <alignment horizontal="left" vertical="center"/>
      <protection locked="0"/>
    </xf>
    <xf numFmtId="49" fontId="5" fillId="18" borderId="25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6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61" xfId="16" applyNumberFormat="1" applyFont="1" applyBorder="1" applyAlignment="1">
      <alignment horizontal="right" vertical="center"/>
    </xf>
    <xf numFmtId="3" fontId="8" fillId="0" borderId="262" xfId="6" applyNumberFormat="1" applyFont="1" applyFill="1" applyBorder="1" applyAlignment="1" applyProtection="1">
      <alignment horizontal="center" vertical="center"/>
      <protection locked="0"/>
    </xf>
    <xf numFmtId="3" fontId="5" fillId="0" borderId="262" xfId="6" applyNumberFormat="1" applyFont="1" applyFill="1" applyBorder="1" applyAlignment="1" applyProtection="1">
      <alignment horizontal="center" vertical="center"/>
      <protection locked="0"/>
    </xf>
    <xf numFmtId="3" fontId="5" fillId="0" borderId="263" xfId="6" applyNumberFormat="1" applyFont="1" applyFill="1" applyBorder="1" applyAlignment="1" applyProtection="1">
      <alignment horizontal="center" vertical="center"/>
      <protection locked="0"/>
    </xf>
    <xf numFmtId="0" fontId="5" fillId="0" borderId="262" xfId="6" applyNumberFormat="1" applyFont="1" applyFill="1" applyBorder="1" applyAlignment="1" applyProtection="1">
      <alignment horizontal="center" vertical="center"/>
      <protection locked="0"/>
    </xf>
    <xf numFmtId="0" fontId="5" fillId="0" borderId="262" xfId="6" applyNumberFormat="1" applyFont="1" applyFill="1" applyBorder="1" applyAlignment="1" applyProtection="1">
      <alignment horizontal="left" vertical="center"/>
      <protection locked="0"/>
    </xf>
    <xf numFmtId="49" fontId="5" fillId="18" borderId="26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6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66" xfId="16" applyNumberFormat="1" applyFont="1" applyBorder="1" applyAlignment="1">
      <alignment horizontal="right" vertical="center"/>
    </xf>
    <xf numFmtId="3" fontId="8" fillId="0" borderId="267" xfId="6" applyNumberFormat="1" applyFont="1" applyFill="1" applyBorder="1" applyAlignment="1" applyProtection="1">
      <alignment horizontal="center" vertical="center"/>
      <protection locked="0"/>
    </xf>
    <xf numFmtId="3" fontId="5" fillId="0" borderId="267" xfId="6" applyNumberFormat="1" applyFont="1" applyFill="1" applyBorder="1" applyAlignment="1" applyProtection="1">
      <alignment horizontal="center" vertical="center"/>
      <protection locked="0"/>
    </xf>
    <xf numFmtId="3" fontId="5" fillId="0" borderId="268" xfId="6" applyNumberFormat="1" applyFont="1" applyFill="1" applyBorder="1" applyAlignment="1" applyProtection="1">
      <alignment horizontal="center" vertical="center"/>
      <protection locked="0"/>
    </xf>
    <xf numFmtId="0" fontId="5" fillId="0" borderId="267" xfId="6" applyNumberFormat="1" applyFont="1" applyFill="1" applyBorder="1" applyAlignment="1" applyProtection="1">
      <alignment horizontal="center" vertical="center"/>
      <protection locked="0"/>
    </xf>
    <xf numFmtId="0" fontId="5" fillId="0" borderId="267" xfId="6" applyNumberFormat="1" applyFont="1" applyFill="1" applyBorder="1" applyAlignment="1" applyProtection="1">
      <alignment horizontal="left" vertical="center"/>
      <protection locked="0"/>
    </xf>
    <xf numFmtId="49" fontId="5" fillId="18" borderId="26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7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1" xfId="16" applyNumberFormat="1" applyFont="1" applyBorder="1" applyAlignment="1">
      <alignment horizontal="right" vertical="center"/>
    </xf>
    <xf numFmtId="3" fontId="8" fillId="0" borderId="272" xfId="6" applyNumberFormat="1" applyFont="1" applyFill="1" applyBorder="1" applyAlignment="1" applyProtection="1">
      <alignment horizontal="center" vertical="center"/>
      <protection locked="0"/>
    </xf>
    <xf numFmtId="3" fontId="5" fillId="0" borderId="272" xfId="6" applyNumberFormat="1" applyFont="1" applyFill="1" applyBorder="1" applyAlignment="1" applyProtection="1">
      <alignment horizontal="center" vertical="center"/>
      <protection locked="0"/>
    </xf>
    <xf numFmtId="3" fontId="5" fillId="0" borderId="273" xfId="6" applyNumberFormat="1" applyFont="1" applyFill="1" applyBorder="1" applyAlignment="1" applyProtection="1">
      <alignment horizontal="center" vertical="center"/>
      <protection locked="0"/>
    </xf>
    <xf numFmtId="0" fontId="5" fillId="0" borderId="272" xfId="6" applyNumberFormat="1" applyFont="1" applyFill="1" applyBorder="1" applyAlignment="1" applyProtection="1">
      <alignment horizontal="center" vertical="center"/>
      <protection locked="0"/>
    </xf>
    <xf numFmtId="0" fontId="5" fillId="0" borderId="272" xfId="6" applyNumberFormat="1" applyFont="1" applyFill="1" applyBorder="1" applyAlignment="1" applyProtection="1">
      <alignment horizontal="left" vertical="center"/>
      <protection locked="0"/>
    </xf>
    <xf numFmtId="49" fontId="5" fillId="18" borderId="27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7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6" xfId="16" applyNumberFormat="1" applyFont="1" applyBorder="1" applyAlignment="1">
      <alignment horizontal="right" vertical="center"/>
    </xf>
    <xf numFmtId="3" fontId="8" fillId="0" borderId="277" xfId="6" applyNumberFormat="1" applyFont="1" applyFill="1" applyBorder="1" applyAlignment="1" applyProtection="1">
      <alignment horizontal="center" vertical="center"/>
      <protection locked="0"/>
    </xf>
    <xf numFmtId="3" fontId="5" fillId="0" borderId="277" xfId="6" applyNumberFormat="1" applyFont="1" applyFill="1" applyBorder="1" applyAlignment="1" applyProtection="1">
      <alignment horizontal="center" vertical="center"/>
      <protection locked="0"/>
    </xf>
    <xf numFmtId="3" fontId="5" fillId="0" borderId="278" xfId="6" applyNumberFormat="1" applyFont="1" applyFill="1" applyBorder="1" applyAlignment="1" applyProtection="1">
      <alignment horizontal="center" vertical="center"/>
      <protection locked="0"/>
    </xf>
    <xf numFmtId="0" fontId="5" fillId="0" borderId="277" xfId="6" applyNumberFormat="1" applyFont="1" applyFill="1" applyBorder="1" applyAlignment="1" applyProtection="1">
      <alignment horizontal="center" vertical="center"/>
      <protection locked="0"/>
    </xf>
    <xf numFmtId="0" fontId="5" fillId="0" borderId="277" xfId="6" applyNumberFormat="1" applyFont="1" applyFill="1" applyBorder="1" applyAlignment="1" applyProtection="1">
      <alignment horizontal="left" vertical="center"/>
      <protection locked="0"/>
    </xf>
    <xf numFmtId="49" fontId="5" fillId="18" borderId="27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8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" xfId="16" applyNumberFormat="1" applyFont="1" applyBorder="1" applyAlignment="1">
      <alignment horizontal="right" vertical="center"/>
    </xf>
    <xf numFmtId="4" fontId="5" fillId="0" borderId="27" xfId="16" applyNumberFormat="1" applyFont="1" applyBorder="1" applyAlignment="1">
      <alignment horizontal="right" vertical="center"/>
    </xf>
    <xf numFmtId="3" fontId="5" fillId="0" borderId="282" xfId="6" applyNumberFormat="1" applyFont="1" applyFill="1" applyBorder="1" applyAlignment="1" applyProtection="1">
      <alignment horizontal="right" vertical="center"/>
      <protection locked="0"/>
    </xf>
    <xf numFmtId="3" fontId="8" fillId="0" borderId="283" xfId="6" applyNumberFormat="1" applyFont="1" applyFill="1" applyBorder="1" applyAlignment="1" applyProtection="1">
      <alignment horizontal="center" vertical="center"/>
      <protection locked="0"/>
    </xf>
    <xf numFmtId="3" fontId="5" fillId="0" borderId="283" xfId="6" applyNumberFormat="1" applyFont="1" applyFill="1" applyBorder="1" applyAlignment="1" applyProtection="1">
      <alignment horizontal="center" vertical="center"/>
      <protection locked="0"/>
    </xf>
    <xf numFmtId="3" fontId="5" fillId="0" borderId="284" xfId="6" applyNumberFormat="1" applyFont="1" applyFill="1" applyBorder="1" applyAlignment="1" applyProtection="1">
      <alignment horizontal="center" vertical="center"/>
      <protection locked="0"/>
    </xf>
    <xf numFmtId="0" fontId="5" fillId="0" borderId="283" xfId="6" applyNumberFormat="1" applyFont="1" applyFill="1" applyBorder="1" applyAlignment="1" applyProtection="1">
      <alignment horizontal="center" vertical="center"/>
      <protection locked="0"/>
    </xf>
    <xf numFmtId="0" fontId="5" fillId="0" borderId="283" xfId="6" applyNumberFormat="1" applyFont="1" applyFill="1" applyBorder="1" applyAlignment="1" applyProtection="1">
      <alignment horizontal="left" vertical="center"/>
      <protection locked="0"/>
    </xf>
    <xf numFmtId="3" fontId="5" fillId="0" borderId="286" xfId="6" applyNumberFormat="1" applyFont="1" applyFill="1" applyBorder="1" applyAlignment="1" applyProtection="1">
      <alignment horizontal="right" vertical="center"/>
      <protection locked="0"/>
    </xf>
    <xf numFmtId="4" fontId="5" fillId="0" borderId="286" xfId="6" applyNumberFormat="1" applyFont="1" applyFill="1" applyBorder="1" applyAlignment="1" applyProtection="1">
      <alignment horizontal="right" vertical="center"/>
      <protection locked="0"/>
    </xf>
    <xf numFmtId="3" fontId="8" fillId="0" borderId="287" xfId="6" applyNumberFormat="1" applyFont="1" applyFill="1" applyBorder="1" applyAlignment="1" applyProtection="1">
      <alignment horizontal="center" vertical="center"/>
      <protection locked="0"/>
    </xf>
    <xf numFmtId="3" fontId="5" fillId="0" borderId="287" xfId="6" applyNumberFormat="1" applyFont="1" applyFill="1" applyBorder="1" applyAlignment="1" applyProtection="1">
      <alignment horizontal="center" vertical="center"/>
      <protection locked="0"/>
    </xf>
    <xf numFmtId="3" fontId="5" fillId="0" borderId="288" xfId="6" applyNumberFormat="1" applyFont="1" applyFill="1" applyBorder="1" applyAlignment="1" applyProtection="1">
      <alignment horizontal="center" vertical="center"/>
      <protection locked="0"/>
    </xf>
    <xf numFmtId="0" fontId="5" fillId="0" borderId="287" xfId="6" applyNumberFormat="1" applyFont="1" applyFill="1" applyBorder="1" applyAlignment="1" applyProtection="1">
      <alignment horizontal="center" vertical="center"/>
      <protection locked="0"/>
    </xf>
    <xf numFmtId="0" fontId="5" fillId="0" borderId="287" xfId="6" applyNumberFormat="1" applyFont="1" applyFill="1" applyBorder="1" applyAlignment="1" applyProtection="1">
      <alignment horizontal="left" vertical="center"/>
      <protection locked="0"/>
    </xf>
    <xf numFmtId="49" fontId="5" fillId="18" borderId="28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9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1" xfId="6" applyNumberFormat="1" applyFont="1" applyFill="1" applyBorder="1" applyAlignment="1" applyProtection="1">
      <alignment horizontal="right" vertical="center"/>
      <protection locked="0"/>
    </xf>
    <xf numFmtId="3" fontId="8" fillId="0" borderId="292" xfId="6" applyNumberFormat="1" applyFont="1" applyFill="1" applyBorder="1" applyAlignment="1" applyProtection="1">
      <alignment horizontal="center" vertical="center"/>
      <protection locked="0"/>
    </xf>
    <xf numFmtId="3" fontId="5" fillId="0" borderId="292" xfId="6" applyNumberFormat="1" applyFont="1" applyFill="1" applyBorder="1" applyAlignment="1" applyProtection="1">
      <alignment horizontal="center" vertical="center"/>
      <protection locked="0"/>
    </xf>
    <xf numFmtId="3" fontId="5" fillId="0" borderId="293" xfId="6" applyNumberFormat="1" applyFont="1" applyFill="1" applyBorder="1" applyAlignment="1" applyProtection="1">
      <alignment horizontal="center" vertical="center"/>
      <protection locked="0"/>
    </xf>
    <xf numFmtId="0" fontId="5" fillId="0" borderId="292" xfId="6" applyNumberFormat="1" applyFont="1" applyFill="1" applyBorder="1" applyAlignment="1" applyProtection="1">
      <alignment horizontal="center" vertical="center"/>
      <protection locked="0"/>
    </xf>
    <xf numFmtId="0" fontId="5" fillId="0" borderId="292" xfId="6" applyNumberFormat="1" applyFont="1" applyFill="1" applyBorder="1" applyAlignment="1" applyProtection="1">
      <alignment horizontal="left" vertical="center"/>
      <protection locked="0"/>
    </xf>
    <xf numFmtId="3" fontId="8" fillId="0" borderId="297" xfId="6" applyNumberFormat="1" applyFont="1" applyFill="1" applyBorder="1" applyAlignment="1" applyProtection="1">
      <alignment horizontal="right" vertical="center"/>
      <protection locked="0"/>
    </xf>
    <xf numFmtId="4" fontId="8" fillId="0" borderId="297" xfId="6" applyNumberFormat="1" applyFont="1" applyFill="1" applyBorder="1" applyAlignment="1" applyProtection="1">
      <alignment horizontal="right" vertical="center"/>
      <protection locked="0"/>
    </xf>
    <xf numFmtId="10" fontId="8" fillId="0" borderId="298" xfId="18" applyNumberFormat="1" applyFont="1" applyFill="1" applyBorder="1" applyAlignment="1" applyProtection="1">
      <alignment horizontal="right" vertical="center"/>
      <protection locked="0"/>
    </xf>
    <xf numFmtId="3" fontId="8" fillId="0" borderId="299" xfId="6" applyNumberFormat="1" applyFont="1" applyFill="1" applyBorder="1" applyAlignment="1" applyProtection="1">
      <alignment horizontal="center" vertical="center"/>
      <protection locked="0"/>
    </xf>
    <xf numFmtId="3" fontId="5" fillId="0" borderId="299" xfId="6" applyNumberFormat="1" applyFont="1" applyFill="1" applyBorder="1" applyAlignment="1" applyProtection="1">
      <alignment horizontal="center" vertical="center"/>
      <protection locked="0"/>
    </xf>
    <xf numFmtId="3" fontId="5" fillId="0" borderId="300" xfId="6" applyNumberFormat="1" applyFont="1" applyFill="1" applyBorder="1" applyAlignment="1" applyProtection="1">
      <alignment horizontal="center" vertical="center"/>
      <protection locked="0"/>
    </xf>
    <xf numFmtId="0" fontId="5" fillId="0" borderId="299" xfId="6" applyNumberFormat="1" applyFont="1" applyFill="1" applyBorder="1" applyAlignment="1" applyProtection="1">
      <alignment horizontal="center" vertical="center"/>
      <protection locked="0"/>
    </xf>
    <xf numFmtId="0" fontId="5" fillId="0" borderId="299" xfId="6" applyNumberFormat="1" applyFont="1" applyFill="1" applyBorder="1" applyAlignment="1" applyProtection="1">
      <alignment horizontal="left" vertical="center"/>
      <protection locked="0"/>
    </xf>
    <xf numFmtId="3" fontId="5" fillId="0" borderId="302" xfId="6" applyNumberFormat="1" applyFont="1" applyFill="1" applyBorder="1" applyAlignment="1" applyProtection="1">
      <alignment horizontal="right" vertical="center"/>
      <protection locked="0"/>
    </xf>
    <xf numFmtId="4" fontId="5" fillId="0" borderId="302" xfId="6" applyNumberFormat="1" applyFont="1" applyFill="1" applyBorder="1" applyAlignment="1" applyProtection="1">
      <alignment horizontal="right" vertical="center"/>
      <protection locked="0"/>
    </xf>
    <xf numFmtId="10" fontId="5" fillId="0" borderId="298" xfId="18" applyNumberFormat="1" applyFont="1" applyFill="1" applyBorder="1" applyAlignment="1" applyProtection="1">
      <alignment horizontal="right" vertical="center"/>
      <protection locked="0"/>
    </xf>
    <xf numFmtId="3" fontId="8" fillId="0" borderId="303" xfId="6" applyNumberFormat="1" applyFont="1" applyFill="1" applyBorder="1" applyAlignment="1" applyProtection="1">
      <alignment horizontal="center" vertical="center"/>
      <protection locked="0"/>
    </xf>
    <xf numFmtId="3" fontId="5" fillId="0" borderId="303" xfId="6" applyNumberFormat="1" applyFont="1" applyFill="1" applyBorder="1" applyAlignment="1" applyProtection="1">
      <alignment horizontal="center" vertical="center"/>
      <protection locked="0"/>
    </xf>
    <xf numFmtId="3" fontId="5" fillId="0" borderId="304" xfId="6" applyNumberFormat="1" applyFont="1" applyFill="1" applyBorder="1" applyAlignment="1" applyProtection="1">
      <alignment horizontal="center" vertical="center"/>
      <protection locked="0"/>
    </xf>
    <xf numFmtId="0" fontId="5" fillId="0" borderId="303" xfId="6" applyNumberFormat="1" applyFont="1" applyFill="1" applyBorder="1" applyAlignment="1" applyProtection="1">
      <alignment horizontal="center" vertical="center"/>
      <protection locked="0"/>
    </xf>
    <xf numFmtId="0" fontId="5" fillId="0" borderId="303" xfId="6" applyNumberFormat="1" applyFont="1" applyFill="1" applyBorder="1" applyAlignment="1" applyProtection="1">
      <alignment horizontal="left" vertical="center"/>
      <protection locked="0"/>
    </xf>
    <xf numFmtId="49" fontId="5" fillId="18" borderId="30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0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7" xfId="6" applyNumberFormat="1" applyFont="1" applyFill="1" applyBorder="1" applyAlignment="1" applyProtection="1">
      <alignment horizontal="right" vertical="center"/>
      <protection locked="0"/>
    </xf>
    <xf numFmtId="3" fontId="5" fillId="0" borderId="104" xfId="6" applyNumberFormat="1" applyFont="1" applyFill="1" applyBorder="1" applyAlignment="1" applyProtection="1">
      <alignment horizontal="right" vertical="center"/>
      <protection locked="0"/>
    </xf>
    <xf numFmtId="4" fontId="5" fillId="0" borderId="104" xfId="6" applyNumberFormat="1" applyFont="1" applyFill="1" applyBorder="1" applyAlignment="1" applyProtection="1">
      <alignment horizontal="right" vertical="center"/>
      <protection locked="0"/>
    </xf>
    <xf numFmtId="49" fontId="59" fillId="21" borderId="95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307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308" xfId="6" applyNumberFormat="1" applyFont="1" applyFill="1" applyBorder="1" applyAlignment="1" applyProtection="1">
      <alignment horizontal="left" vertical="center" wrapText="1"/>
      <protection locked="0"/>
    </xf>
    <xf numFmtId="3" fontId="59" fillId="10" borderId="95" xfId="6" applyNumberFormat="1" applyFont="1" applyFill="1" applyBorder="1" applyAlignment="1" applyProtection="1">
      <alignment horizontal="right" vertical="center"/>
      <protection locked="0"/>
    </xf>
    <xf numFmtId="4" fontId="59" fillId="10" borderId="95" xfId="6" applyNumberFormat="1" applyFont="1" applyFill="1" applyBorder="1" applyAlignment="1" applyProtection="1">
      <alignment horizontal="right" vertical="center"/>
      <protection locked="0"/>
    </xf>
    <xf numFmtId="0" fontId="41" fillId="6" borderId="115" xfId="0" applyFont="1" applyFill="1" applyBorder="1" applyAlignment="1">
      <alignment vertical="center" wrapText="1"/>
    </xf>
    <xf numFmtId="3" fontId="8" fillId="0" borderId="253" xfId="6" applyNumberFormat="1" applyFont="1" applyFill="1" applyBorder="1" applyAlignment="1" applyProtection="1">
      <alignment horizontal="right" vertical="center"/>
      <protection locked="0"/>
    </xf>
    <xf numFmtId="4" fontId="8" fillId="0" borderId="253" xfId="6" applyNumberFormat="1" applyFont="1" applyFill="1" applyBorder="1" applyAlignment="1" applyProtection="1">
      <alignment horizontal="right" vertical="center"/>
      <protection locked="0"/>
    </xf>
    <xf numFmtId="10" fontId="8" fillId="0" borderId="311" xfId="18" applyNumberFormat="1" applyFont="1" applyFill="1" applyBorder="1" applyAlignment="1" applyProtection="1">
      <alignment horizontal="right" vertical="center"/>
      <protection locked="0"/>
    </xf>
    <xf numFmtId="0" fontId="41" fillId="6" borderId="14" xfId="0" applyFont="1" applyFill="1" applyBorder="1" applyAlignment="1">
      <alignment vertical="center" wrapText="1"/>
    </xf>
    <xf numFmtId="3" fontId="5" fillId="0" borderId="314" xfId="6" applyNumberFormat="1" applyFont="1" applyFill="1" applyBorder="1" applyAlignment="1" applyProtection="1">
      <alignment horizontal="right" vertical="center"/>
      <protection locked="0"/>
    </xf>
    <xf numFmtId="4" fontId="5" fillId="0" borderId="314" xfId="6" applyNumberFormat="1" applyFont="1" applyFill="1" applyBorder="1" applyAlignment="1" applyProtection="1">
      <alignment horizontal="right" vertical="center"/>
      <protection locked="0"/>
    </xf>
    <xf numFmtId="3" fontId="8" fillId="0" borderId="315" xfId="6" applyNumberFormat="1" applyFont="1" applyFill="1" applyBorder="1" applyAlignment="1" applyProtection="1">
      <alignment horizontal="center" vertical="center"/>
      <protection locked="0"/>
    </xf>
    <xf numFmtId="3" fontId="5" fillId="0" borderId="315" xfId="6" applyNumberFormat="1" applyFont="1" applyFill="1" applyBorder="1" applyAlignment="1" applyProtection="1">
      <alignment horizontal="center" vertical="center"/>
      <protection locked="0"/>
    </xf>
    <xf numFmtId="3" fontId="5" fillId="0" borderId="316" xfId="6" applyNumberFormat="1" applyFont="1" applyFill="1" applyBorder="1" applyAlignment="1" applyProtection="1">
      <alignment horizontal="center" vertical="center"/>
      <protection locked="0"/>
    </xf>
    <xf numFmtId="0" fontId="5" fillId="0" borderId="315" xfId="6" applyNumberFormat="1" applyFont="1" applyFill="1" applyBorder="1" applyAlignment="1" applyProtection="1">
      <alignment horizontal="center" vertical="center"/>
      <protection locked="0"/>
    </xf>
    <xf numFmtId="0" fontId="5" fillId="0" borderId="315" xfId="6" applyNumberFormat="1" applyFont="1" applyFill="1" applyBorder="1" applyAlignment="1" applyProtection="1">
      <alignment horizontal="left" vertical="center"/>
      <protection locked="0"/>
    </xf>
    <xf numFmtId="49" fontId="5" fillId="18" borderId="31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1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3" xfId="6" applyNumberFormat="1" applyFont="1" applyFill="1" applyBorder="1" applyAlignment="1" applyProtection="1">
      <alignment horizontal="right" vertical="center"/>
      <protection locked="0"/>
    </xf>
    <xf numFmtId="3" fontId="5" fillId="0" borderId="99" xfId="6" applyNumberFormat="1" applyFont="1" applyFill="1" applyBorder="1" applyAlignment="1" applyProtection="1">
      <alignment horizontal="right" vertical="center"/>
      <protection locked="0"/>
    </xf>
    <xf numFmtId="4" fontId="5" fillId="0" borderId="99" xfId="6" applyNumberFormat="1" applyFont="1" applyFill="1" applyBorder="1" applyAlignment="1" applyProtection="1">
      <alignment horizontal="right" vertical="center"/>
      <protection locked="0"/>
    </xf>
    <xf numFmtId="49" fontId="5" fillId="18" borderId="31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2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1" xfId="6" applyNumberFormat="1" applyFont="1" applyFill="1" applyBorder="1" applyAlignment="1" applyProtection="1">
      <alignment horizontal="center" vertical="center"/>
      <protection locked="0"/>
    </xf>
    <xf numFmtId="3" fontId="5" fillId="0" borderId="322" xfId="6" applyNumberFormat="1" applyFont="1" applyFill="1" applyBorder="1" applyAlignment="1" applyProtection="1">
      <alignment horizontal="center" vertical="center"/>
      <protection locked="0"/>
    </xf>
    <xf numFmtId="49" fontId="5" fillId="18" borderId="32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24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325" xfId="18" applyNumberFormat="1" applyFont="1" applyFill="1" applyBorder="1" applyAlignment="1" applyProtection="1">
      <alignment horizontal="right" vertical="center"/>
      <protection locked="0"/>
    </xf>
    <xf numFmtId="0" fontId="41" fillId="6" borderId="14" xfId="0" applyFont="1" applyFill="1" applyBorder="1" applyAlignment="1">
      <alignment horizontal="center" vertical="center" wrapText="1"/>
    </xf>
    <xf numFmtId="49" fontId="5" fillId="18" borderId="32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7" xfId="6" applyNumberFormat="1" applyFont="1" applyFill="1" applyBorder="1" applyAlignment="1" applyProtection="1">
      <alignment horizontal="right" vertical="center"/>
      <protection locked="0"/>
    </xf>
    <xf numFmtId="4" fontId="5" fillId="0" borderId="327" xfId="6" applyNumberFormat="1" applyFont="1" applyFill="1" applyBorder="1" applyAlignment="1" applyProtection="1">
      <alignment horizontal="right" vertical="center"/>
      <protection locked="0"/>
    </xf>
    <xf numFmtId="10" fontId="5" fillId="0" borderId="327" xfId="18" applyNumberFormat="1" applyFont="1" applyFill="1" applyBorder="1" applyAlignment="1" applyProtection="1">
      <alignment horizontal="right" vertical="center"/>
      <protection locked="0"/>
    </xf>
    <xf numFmtId="49" fontId="5" fillId="18" borderId="32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2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3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1" xfId="6" applyNumberFormat="1" applyFont="1" applyFill="1" applyBorder="1" applyAlignment="1" applyProtection="1">
      <alignment horizontal="center" vertical="center"/>
      <protection locked="0"/>
    </xf>
    <xf numFmtId="3" fontId="5" fillId="0" borderId="332" xfId="6" applyNumberFormat="1" applyFont="1" applyFill="1" applyBorder="1" applyAlignment="1" applyProtection="1">
      <alignment horizontal="center" vertical="center"/>
      <protection locked="0"/>
    </xf>
    <xf numFmtId="49" fontId="5" fillId="18" borderId="33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34" xfId="6" applyNumberFormat="1" applyFont="1" applyFill="1" applyBorder="1" applyAlignment="1" applyProtection="1">
      <alignment horizontal="left" vertical="center" wrapText="1"/>
      <protection locked="0"/>
    </xf>
    <xf numFmtId="0" fontId="41" fillId="6" borderId="7" xfId="0" applyFont="1" applyFill="1" applyBorder="1" applyAlignment="1">
      <alignment horizontal="center" vertical="center" wrapText="1"/>
    </xf>
    <xf numFmtId="49" fontId="5" fillId="18" borderId="33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3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" xfId="6" applyNumberFormat="1" applyFont="1" applyFill="1" applyBorder="1" applyAlignment="1" applyProtection="1">
      <alignment horizontal="right" vertical="center"/>
      <protection locked="0"/>
    </xf>
    <xf numFmtId="3" fontId="5" fillId="0" borderId="10" xfId="6" applyNumberFormat="1" applyFont="1" applyFill="1" applyBorder="1" applyAlignment="1" applyProtection="1">
      <alignment horizontal="right" vertical="center"/>
      <protection locked="0"/>
    </xf>
    <xf numFmtId="4" fontId="5" fillId="0" borderId="10" xfId="6" applyNumberFormat="1" applyFont="1" applyFill="1" applyBorder="1" applyAlignment="1" applyProtection="1">
      <alignment horizontal="right" vertical="center"/>
      <protection locked="0"/>
    </xf>
    <xf numFmtId="10" fontId="5" fillId="0" borderId="337" xfId="18" applyNumberFormat="1" applyFont="1" applyFill="1" applyBorder="1" applyAlignment="1" applyProtection="1">
      <alignment horizontal="right" vertical="center"/>
      <protection locked="0"/>
    </xf>
    <xf numFmtId="3" fontId="8" fillId="0" borderId="338" xfId="6" applyNumberFormat="1" applyFont="1" applyFill="1" applyBorder="1" applyAlignment="1" applyProtection="1">
      <alignment horizontal="center" vertical="center"/>
      <protection locked="0"/>
    </xf>
    <xf numFmtId="3" fontId="5" fillId="0" borderId="338" xfId="6" applyNumberFormat="1" applyFont="1" applyFill="1" applyBorder="1" applyAlignment="1" applyProtection="1">
      <alignment horizontal="center" vertical="center"/>
      <protection locked="0"/>
    </xf>
    <xf numFmtId="0" fontId="5" fillId="0" borderId="338" xfId="6" applyNumberFormat="1" applyFont="1" applyFill="1" applyBorder="1" applyAlignment="1" applyProtection="1">
      <alignment horizontal="center" vertical="center"/>
      <protection locked="0"/>
    </xf>
    <xf numFmtId="0" fontId="5" fillId="0" borderId="338" xfId="6" applyNumberFormat="1" applyFont="1" applyFill="1" applyBorder="1" applyAlignment="1" applyProtection="1">
      <alignment horizontal="left" vertical="center"/>
      <protection locked="0"/>
    </xf>
    <xf numFmtId="49" fontId="5" fillId="18" borderId="33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0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34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3" xfId="6" applyNumberFormat="1" applyFont="1" applyFill="1" applyBorder="1" applyAlignment="1" applyProtection="1">
      <alignment horizontal="right" vertical="center"/>
      <protection locked="0"/>
    </xf>
    <xf numFmtId="4" fontId="5" fillId="0" borderId="298" xfId="6" applyNumberFormat="1" applyFont="1" applyFill="1" applyBorder="1" applyAlignment="1" applyProtection="1">
      <alignment horizontal="right" vertical="center"/>
      <protection locked="0"/>
    </xf>
    <xf numFmtId="3" fontId="8" fillId="0" borderId="344" xfId="6" applyNumberFormat="1" applyFont="1" applyFill="1" applyBorder="1" applyAlignment="1" applyProtection="1">
      <alignment horizontal="center" vertical="center"/>
      <protection locked="0"/>
    </xf>
    <xf numFmtId="3" fontId="5" fillId="0" borderId="344" xfId="6" applyNumberFormat="1" applyFont="1" applyFill="1" applyBorder="1" applyAlignment="1" applyProtection="1">
      <alignment horizontal="center" vertical="center"/>
      <protection locked="0"/>
    </xf>
    <xf numFmtId="0" fontId="5" fillId="0" borderId="344" xfId="6" applyNumberFormat="1" applyFont="1" applyFill="1" applyBorder="1" applyAlignment="1" applyProtection="1">
      <alignment horizontal="center" vertical="center"/>
      <protection locked="0"/>
    </xf>
    <xf numFmtId="0" fontId="5" fillId="0" borderId="344" xfId="6" applyNumberFormat="1" applyFont="1" applyFill="1" applyBorder="1" applyAlignment="1" applyProtection="1">
      <alignment horizontal="left" vertical="center"/>
      <protection locked="0"/>
    </xf>
    <xf numFmtId="49" fontId="5" fillId="18" borderId="34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34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" xfId="6" applyNumberFormat="1" applyFont="1" applyFill="1" applyBorder="1" applyAlignment="1" applyProtection="1">
      <alignment horizontal="right" vertical="center"/>
      <protection locked="0"/>
    </xf>
    <xf numFmtId="3" fontId="5" fillId="0" borderId="27" xfId="6" applyNumberFormat="1" applyFont="1" applyFill="1" applyBorder="1" applyAlignment="1" applyProtection="1">
      <alignment horizontal="right" vertical="center"/>
      <protection locked="0"/>
    </xf>
    <xf numFmtId="4" fontId="5" fillId="0" borderId="27" xfId="6" applyNumberFormat="1" applyFont="1" applyFill="1" applyBorder="1" applyAlignment="1" applyProtection="1">
      <alignment horizontal="right" vertical="center"/>
      <protection locked="0"/>
    </xf>
    <xf numFmtId="49" fontId="5" fillId="0" borderId="14" xfId="6" applyNumberFormat="1" applyFont="1" applyFill="1" applyBorder="1" applyAlignment="1" applyProtection="1">
      <alignment vertical="center" wrapText="1"/>
      <protection locked="0"/>
    </xf>
    <xf numFmtId="3" fontId="8" fillId="0" borderId="112" xfId="6" applyNumberFormat="1" applyFont="1" applyFill="1" applyBorder="1" applyAlignment="1" applyProtection="1">
      <alignment horizontal="right" vertical="center"/>
      <protection locked="0"/>
    </xf>
    <xf numFmtId="4" fontId="8" fillId="0" borderId="112" xfId="6" applyNumberFormat="1" applyFont="1" applyFill="1" applyBorder="1" applyAlignment="1" applyProtection="1">
      <alignment horizontal="right" vertical="center"/>
      <protection locked="0"/>
    </xf>
    <xf numFmtId="10" fontId="8" fillId="0" borderId="88" xfId="18" applyNumberFormat="1" applyFont="1" applyFill="1" applyBorder="1" applyAlignment="1" applyProtection="1">
      <alignment horizontal="right" vertical="center"/>
      <protection locked="0"/>
    </xf>
    <xf numFmtId="3" fontId="5" fillId="0" borderId="350" xfId="6" applyNumberFormat="1" applyFont="1" applyFill="1" applyBorder="1" applyAlignment="1" applyProtection="1">
      <alignment horizontal="right" vertical="center"/>
      <protection locked="0"/>
    </xf>
    <xf numFmtId="4" fontId="5" fillId="0" borderId="350" xfId="6" applyNumberFormat="1" applyFont="1" applyFill="1" applyBorder="1" applyAlignment="1" applyProtection="1">
      <alignment horizontal="right" vertical="center"/>
      <protection locked="0"/>
    </xf>
    <xf numFmtId="3" fontId="8" fillId="0" borderId="351" xfId="6" applyNumberFormat="1" applyFont="1" applyFill="1" applyBorder="1" applyAlignment="1" applyProtection="1">
      <alignment horizontal="center" vertical="center"/>
      <protection locked="0"/>
    </xf>
    <xf numFmtId="3" fontId="5" fillId="0" borderId="351" xfId="6" applyNumberFormat="1" applyFont="1" applyFill="1" applyBorder="1" applyAlignment="1" applyProtection="1">
      <alignment horizontal="center" vertical="center"/>
      <protection locked="0"/>
    </xf>
    <xf numFmtId="0" fontId="5" fillId="0" borderId="351" xfId="6" applyNumberFormat="1" applyFont="1" applyFill="1" applyBorder="1" applyAlignment="1" applyProtection="1">
      <alignment horizontal="center" vertical="center"/>
      <protection locked="0"/>
    </xf>
    <xf numFmtId="0" fontId="5" fillId="0" borderId="351" xfId="6" applyNumberFormat="1" applyFont="1" applyFill="1" applyBorder="1" applyAlignment="1" applyProtection="1">
      <alignment horizontal="left" vertical="center"/>
      <protection locked="0"/>
    </xf>
    <xf numFmtId="3" fontId="58" fillId="0" borderId="353" xfId="6" applyNumberFormat="1" applyFont="1" applyFill="1" applyBorder="1" applyAlignment="1" applyProtection="1">
      <alignment horizontal="right" vertical="center"/>
      <protection locked="0"/>
    </xf>
    <xf numFmtId="4" fontId="58" fillId="0" borderId="353" xfId="6" applyNumberFormat="1" applyFont="1" applyFill="1" applyBorder="1" applyAlignment="1" applyProtection="1">
      <alignment horizontal="right" vertical="center"/>
      <protection locked="0"/>
    </xf>
    <xf numFmtId="3" fontId="8" fillId="0" borderId="354" xfId="6" applyNumberFormat="1" applyFont="1" applyFill="1" applyBorder="1" applyAlignment="1" applyProtection="1">
      <alignment horizontal="center" vertical="center"/>
      <protection locked="0"/>
    </xf>
    <xf numFmtId="3" fontId="5" fillId="0" borderId="354" xfId="6" applyNumberFormat="1" applyFont="1" applyFill="1" applyBorder="1" applyAlignment="1" applyProtection="1">
      <alignment horizontal="center" vertical="center"/>
      <protection locked="0"/>
    </xf>
    <xf numFmtId="0" fontId="5" fillId="0" borderId="354" xfId="6" applyNumberFormat="1" applyFont="1" applyFill="1" applyBorder="1" applyAlignment="1" applyProtection="1">
      <alignment horizontal="center" vertical="center"/>
      <protection locked="0"/>
    </xf>
    <xf numFmtId="0" fontId="5" fillId="0" borderId="354" xfId="6" applyNumberFormat="1" applyFont="1" applyFill="1" applyBorder="1" applyAlignment="1" applyProtection="1">
      <alignment horizontal="left" vertical="center"/>
      <protection locked="0"/>
    </xf>
    <xf numFmtId="49" fontId="5" fillId="18" borderId="35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7" xfId="6" applyNumberFormat="1" applyFont="1" applyFill="1" applyBorder="1" applyAlignment="1" applyProtection="1">
      <alignment horizontal="right" vertical="center"/>
      <protection locked="0"/>
    </xf>
    <xf numFmtId="3" fontId="5" fillId="0" borderId="298" xfId="6" applyNumberFormat="1" applyFont="1" applyFill="1" applyBorder="1" applyAlignment="1" applyProtection="1">
      <alignment horizontal="right" vertical="center"/>
      <protection locked="0"/>
    </xf>
    <xf numFmtId="3" fontId="8" fillId="0" borderId="358" xfId="6" applyNumberFormat="1" applyFont="1" applyFill="1" applyBorder="1" applyAlignment="1" applyProtection="1">
      <alignment horizontal="center" vertical="center"/>
      <protection locked="0"/>
    </xf>
    <xf numFmtId="3" fontId="5" fillId="0" borderId="358" xfId="6" applyNumberFormat="1" applyFont="1" applyFill="1" applyBorder="1" applyAlignment="1" applyProtection="1">
      <alignment horizontal="center" vertical="center"/>
      <protection locked="0"/>
    </xf>
    <xf numFmtId="0" fontId="5" fillId="0" borderId="358" xfId="6" applyNumberFormat="1" applyFont="1" applyFill="1" applyBorder="1" applyAlignment="1" applyProtection="1">
      <alignment horizontal="center" vertical="center"/>
      <protection locked="0"/>
    </xf>
    <xf numFmtId="0" fontId="5" fillId="0" borderId="358" xfId="6" applyNumberFormat="1" applyFont="1" applyFill="1" applyBorder="1" applyAlignment="1" applyProtection="1">
      <alignment horizontal="left" vertical="center"/>
      <protection locked="0"/>
    </xf>
    <xf numFmtId="49" fontId="5" fillId="18" borderId="35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6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1" xfId="6" applyNumberFormat="1" applyFont="1" applyFill="1" applyBorder="1" applyAlignment="1" applyProtection="1">
      <alignment horizontal="right" vertical="center"/>
      <protection locked="0"/>
    </xf>
    <xf numFmtId="3" fontId="8" fillId="0" borderId="362" xfId="6" applyNumberFormat="1" applyFont="1" applyFill="1" applyBorder="1" applyAlignment="1" applyProtection="1">
      <alignment horizontal="center" vertical="center"/>
      <protection locked="0"/>
    </xf>
    <xf numFmtId="3" fontId="5" fillId="0" borderId="362" xfId="6" applyNumberFormat="1" applyFont="1" applyFill="1" applyBorder="1" applyAlignment="1" applyProtection="1">
      <alignment horizontal="center" vertical="center"/>
      <protection locked="0"/>
    </xf>
    <xf numFmtId="0" fontId="5" fillId="0" borderId="362" xfId="6" applyNumberFormat="1" applyFont="1" applyFill="1" applyBorder="1" applyAlignment="1" applyProtection="1">
      <alignment horizontal="center" vertical="center"/>
      <protection locked="0"/>
    </xf>
    <xf numFmtId="0" fontId="5" fillId="0" borderId="362" xfId="6" applyNumberFormat="1" applyFont="1" applyFill="1" applyBorder="1" applyAlignment="1" applyProtection="1">
      <alignment horizontal="left" vertical="center"/>
      <protection locked="0"/>
    </xf>
    <xf numFmtId="3" fontId="5" fillId="0" borderId="365" xfId="6" applyNumberFormat="1" applyFont="1" applyFill="1" applyBorder="1" applyAlignment="1" applyProtection="1">
      <alignment horizontal="right" vertical="center"/>
      <protection locked="0"/>
    </xf>
    <xf numFmtId="4" fontId="5" fillId="0" borderId="365" xfId="6" applyNumberFormat="1" applyFont="1" applyFill="1" applyBorder="1" applyAlignment="1" applyProtection="1">
      <alignment horizontal="right" vertical="center"/>
      <protection locked="0"/>
    </xf>
    <xf numFmtId="3" fontId="8" fillId="0" borderId="366" xfId="6" applyNumberFormat="1" applyFont="1" applyFill="1" applyBorder="1" applyAlignment="1" applyProtection="1">
      <alignment horizontal="center" vertical="center"/>
      <protection locked="0"/>
    </xf>
    <xf numFmtId="3" fontId="5" fillId="0" borderId="366" xfId="6" applyNumberFormat="1" applyFont="1" applyFill="1" applyBorder="1" applyAlignment="1" applyProtection="1">
      <alignment horizontal="center" vertical="center"/>
      <protection locked="0"/>
    </xf>
    <xf numFmtId="0" fontId="5" fillId="0" borderId="366" xfId="6" applyNumberFormat="1" applyFont="1" applyFill="1" applyBorder="1" applyAlignment="1" applyProtection="1">
      <alignment horizontal="center" vertical="center"/>
      <protection locked="0"/>
    </xf>
    <xf numFmtId="0" fontId="5" fillId="0" borderId="366" xfId="6" applyNumberFormat="1" applyFont="1" applyFill="1" applyBorder="1" applyAlignment="1" applyProtection="1">
      <alignment horizontal="left" vertical="center"/>
      <protection locked="0"/>
    </xf>
    <xf numFmtId="49" fontId="5" fillId="18" borderId="36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6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9" xfId="6" applyNumberFormat="1" applyFont="1" applyFill="1" applyBorder="1" applyAlignment="1" applyProtection="1">
      <alignment horizontal="right" vertical="center"/>
      <protection locked="0"/>
    </xf>
    <xf numFmtId="3" fontId="8" fillId="0" borderId="370" xfId="6" applyNumberFormat="1" applyFont="1" applyFill="1" applyBorder="1" applyAlignment="1" applyProtection="1">
      <alignment horizontal="center" vertical="center"/>
      <protection locked="0"/>
    </xf>
    <xf numFmtId="3" fontId="5" fillId="0" borderId="370" xfId="6" applyNumberFormat="1" applyFont="1" applyFill="1" applyBorder="1" applyAlignment="1" applyProtection="1">
      <alignment horizontal="center" vertical="center"/>
      <protection locked="0"/>
    </xf>
    <xf numFmtId="0" fontId="5" fillId="0" borderId="370" xfId="6" applyNumberFormat="1" applyFont="1" applyFill="1" applyBorder="1" applyAlignment="1" applyProtection="1">
      <alignment horizontal="center" vertical="center"/>
      <protection locked="0"/>
    </xf>
    <xf numFmtId="0" fontId="5" fillId="0" borderId="370" xfId="6" applyNumberFormat="1" applyFont="1" applyFill="1" applyBorder="1" applyAlignment="1" applyProtection="1">
      <alignment horizontal="left" vertical="center"/>
      <protection locked="0"/>
    </xf>
    <xf numFmtId="49" fontId="5" fillId="0" borderId="7" xfId="6" applyNumberFormat="1" applyFont="1" applyFill="1" applyBorder="1" applyAlignment="1" applyProtection="1">
      <alignment vertical="center" wrapText="1"/>
      <protection locked="0"/>
    </xf>
    <xf numFmtId="49" fontId="5" fillId="18" borderId="37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7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3" xfId="6" applyNumberFormat="1" applyFont="1" applyFill="1" applyBorder="1" applyAlignment="1" applyProtection="1">
      <alignment horizontal="right" vertical="center"/>
      <protection locked="0"/>
    </xf>
    <xf numFmtId="3" fontId="5" fillId="0" borderId="374" xfId="6" applyNumberFormat="1" applyFont="1" applyFill="1" applyBorder="1" applyAlignment="1" applyProtection="1">
      <alignment horizontal="right" vertical="center"/>
      <protection locked="0"/>
    </xf>
    <xf numFmtId="4" fontId="5" fillId="0" borderId="374" xfId="6" applyNumberFormat="1" applyFont="1" applyFill="1" applyBorder="1" applyAlignment="1" applyProtection="1">
      <alignment horizontal="right" vertical="center"/>
      <protection locked="0"/>
    </xf>
    <xf numFmtId="10" fontId="5" fillId="0" borderId="374" xfId="18" applyNumberFormat="1" applyFont="1" applyFill="1" applyBorder="1" applyAlignment="1" applyProtection="1">
      <alignment horizontal="right" vertical="center"/>
      <protection locked="0"/>
    </xf>
    <xf numFmtId="3" fontId="8" fillId="0" borderId="375" xfId="6" applyNumberFormat="1" applyFont="1" applyFill="1" applyBorder="1" applyAlignment="1" applyProtection="1">
      <alignment horizontal="center" vertical="center"/>
      <protection locked="0"/>
    </xf>
    <xf numFmtId="3" fontId="5" fillId="0" borderId="375" xfId="6" applyNumberFormat="1" applyFont="1" applyFill="1" applyBorder="1" applyAlignment="1" applyProtection="1">
      <alignment horizontal="center" vertical="center"/>
      <protection locked="0"/>
    </xf>
    <xf numFmtId="0" fontId="5" fillId="0" borderId="375" xfId="6" applyNumberFormat="1" applyFont="1" applyFill="1" applyBorder="1" applyAlignment="1" applyProtection="1">
      <alignment horizontal="center" vertical="center"/>
      <protection locked="0"/>
    </xf>
    <xf numFmtId="0" fontId="5" fillId="0" borderId="375" xfId="6" applyNumberFormat="1" applyFont="1" applyFill="1" applyBorder="1" applyAlignment="1" applyProtection="1">
      <alignment horizontal="left" vertical="center"/>
      <protection locked="0"/>
    </xf>
    <xf numFmtId="3" fontId="5" fillId="0" borderId="377" xfId="6" applyNumberFormat="1" applyFont="1" applyFill="1" applyBorder="1" applyAlignment="1" applyProtection="1">
      <alignment horizontal="right" vertical="center"/>
      <protection locked="0"/>
    </xf>
    <xf numFmtId="4" fontId="5" fillId="0" borderId="377" xfId="6" applyNumberFormat="1" applyFont="1" applyFill="1" applyBorder="1" applyAlignment="1" applyProtection="1">
      <alignment horizontal="right" vertical="center"/>
      <protection locked="0"/>
    </xf>
    <xf numFmtId="3" fontId="8" fillId="0" borderId="378" xfId="6" applyNumberFormat="1" applyFont="1" applyFill="1" applyBorder="1" applyAlignment="1" applyProtection="1">
      <alignment horizontal="center" vertical="center"/>
      <protection locked="0"/>
    </xf>
    <xf numFmtId="3" fontId="5" fillId="0" borderId="378" xfId="6" applyNumberFormat="1" applyFont="1" applyFill="1" applyBorder="1" applyAlignment="1" applyProtection="1">
      <alignment horizontal="center" vertical="center"/>
      <protection locked="0"/>
    </xf>
    <xf numFmtId="0" fontId="5" fillId="0" borderId="378" xfId="6" applyNumberFormat="1" applyFont="1" applyFill="1" applyBorder="1" applyAlignment="1" applyProtection="1">
      <alignment horizontal="center" vertical="center"/>
      <protection locked="0"/>
    </xf>
    <xf numFmtId="0" fontId="5" fillId="0" borderId="378" xfId="6" applyNumberFormat="1" applyFont="1" applyFill="1" applyBorder="1" applyAlignment="1" applyProtection="1">
      <alignment horizontal="left" vertical="center"/>
      <protection locked="0"/>
    </xf>
    <xf numFmtId="49" fontId="5" fillId="18" borderId="37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8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1" xfId="6" applyNumberFormat="1" applyFont="1" applyFill="1" applyBorder="1" applyAlignment="1" applyProtection="1">
      <alignment horizontal="right" vertical="center"/>
      <protection locked="0"/>
    </xf>
    <xf numFmtId="3" fontId="8" fillId="0" borderId="382" xfId="6" applyNumberFormat="1" applyFont="1" applyFill="1" applyBorder="1" applyAlignment="1" applyProtection="1">
      <alignment horizontal="center" vertical="center"/>
      <protection locked="0"/>
    </xf>
    <xf numFmtId="3" fontId="5" fillId="0" borderId="382" xfId="6" applyNumberFormat="1" applyFont="1" applyFill="1" applyBorder="1" applyAlignment="1" applyProtection="1">
      <alignment horizontal="center" vertical="center"/>
      <protection locked="0"/>
    </xf>
    <xf numFmtId="0" fontId="5" fillId="0" borderId="382" xfId="6" applyNumberFormat="1" applyFont="1" applyFill="1" applyBorder="1" applyAlignment="1" applyProtection="1">
      <alignment horizontal="center" vertical="center"/>
      <protection locked="0"/>
    </xf>
    <xf numFmtId="0" fontId="5" fillId="0" borderId="382" xfId="6" applyNumberFormat="1" applyFont="1" applyFill="1" applyBorder="1" applyAlignment="1" applyProtection="1">
      <alignment horizontal="left" vertical="center"/>
      <protection locked="0"/>
    </xf>
    <xf numFmtId="49" fontId="5" fillId="18" borderId="38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8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4" xfId="6" applyNumberFormat="1" applyFont="1" applyFill="1" applyBorder="1" applyAlignment="1" applyProtection="1">
      <alignment horizontal="center" vertical="center" wrapText="1"/>
      <protection locked="0"/>
    </xf>
    <xf numFmtId="10" fontId="8" fillId="0" borderId="327" xfId="18" applyNumberFormat="1" applyFont="1" applyFill="1" applyBorder="1" applyAlignment="1" applyProtection="1">
      <alignment horizontal="right" vertical="center"/>
      <protection locked="0"/>
    </xf>
    <xf numFmtId="3" fontId="5" fillId="0" borderId="386" xfId="6" applyNumberFormat="1" applyFont="1" applyFill="1" applyBorder="1" applyAlignment="1" applyProtection="1">
      <alignment horizontal="right" vertical="center"/>
      <protection locked="0"/>
    </xf>
    <xf numFmtId="4" fontId="5" fillId="0" borderId="386" xfId="6" applyNumberFormat="1" applyFont="1" applyFill="1" applyBorder="1" applyAlignment="1" applyProtection="1">
      <alignment horizontal="right" vertical="center"/>
      <protection locked="0"/>
    </xf>
    <xf numFmtId="3" fontId="8" fillId="0" borderId="387" xfId="6" applyNumberFormat="1" applyFont="1" applyFill="1" applyBorder="1" applyAlignment="1" applyProtection="1">
      <alignment horizontal="center" vertical="center"/>
      <protection locked="0"/>
    </xf>
    <xf numFmtId="3" fontId="5" fillId="0" borderId="387" xfId="6" applyNumberFormat="1" applyFont="1" applyFill="1" applyBorder="1" applyAlignment="1" applyProtection="1">
      <alignment horizontal="center" vertical="center"/>
      <protection locked="0"/>
    </xf>
    <xf numFmtId="0" fontId="5" fillId="0" borderId="387" xfId="6" applyNumberFormat="1" applyFont="1" applyFill="1" applyBorder="1" applyAlignment="1" applyProtection="1">
      <alignment horizontal="center" vertical="center"/>
      <protection locked="0"/>
    </xf>
    <xf numFmtId="0" fontId="5" fillId="0" borderId="387" xfId="6" applyNumberFormat="1" applyFont="1" applyFill="1" applyBorder="1" applyAlignment="1" applyProtection="1">
      <alignment horizontal="left" vertical="center"/>
      <protection locked="0"/>
    </xf>
    <xf numFmtId="3" fontId="58" fillId="0" borderId="389" xfId="6" applyNumberFormat="1" applyFont="1" applyFill="1" applyBorder="1" applyAlignment="1" applyProtection="1">
      <alignment horizontal="right" vertical="center"/>
      <protection locked="0"/>
    </xf>
    <xf numFmtId="4" fontId="58" fillId="0" borderId="389" xfId="6" applyNumberFormat="1" applyFont="1" applyFill="1" applyBorder="1" applyAlignment="1" applyProtection="1">
      <alignment horizontal="right" vertical="center"/>
      <protection locked="0"/>
    </xf>
    <xf numFmtId="3" fontId="8" fillId="0" borderId="390" xfId="6" applyNumberFormat="1" applyFont="1" applyFill="1" applyBorder="1" applyAlignment="1" applyProtection="1">
      <alignment horizontal="center" vertical="center"/>
      <protection locked="0"/>
    </xf>
    <xf numFmtId="3" fontId="5" fillId="0" borderId="390" xfId="6" applyNumberFormat="1" applyFont="1" applyFill="1" applyBorder="1" applyAlignment="1" applyProtection="1">
      <alignment horizontal="center" vertical="center"/>
      <protection locked="0"/>
    </xf>
    <xf numFmtId="0" fontId="5" fillId="0" borderId="390" xfId="6" applyNumberFormat="1" applyFont="1" applyFill="1" applyBorder="1" applyAlignment="1" applyProtection="1">
      <alignment horizontal="center" vertical="center"/>
      <protection locked="0"/>
    </xf>
    <xf numFmtId="0" fontId="5" fillId="0" borderId="390" xfId="6" applyNumberFormat="1" applyFont="1" applyFill="1" applyBorder="1" applyAlignment="1" applyProtection="1">
      <alignment horizontal="left" vertical="center"/>
      <protection locked="0"/>
    </xf>
    <xf numFmtId="49" fontId="5" fillId="0" borderId="391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392" xfId="0" applyFont="1" applyBorder="1" applyAlignment="1">
      <alignment vertical="center" wrapText="1"/>
    </xf>
    <xf numFmtId="3" fontId="5" fillId="0" borderId="393" xfId="6" applyNumberFormat="1" applyFont="1" applyFill="1" applyBorder="1" applyAlignment="1" applyProtection="1">
      <alignment horizontal="right" vertical="center"/>
      <protection locked="0"/>
    </xf>
    <xf numFmtId="3" fontId="8" fillId="0" borderId="394" xfId="6" applyNumberFormat="1" applyFont="1" applyFill="1" applyBorder="1" applyAlignment="1" applyProtection="1">
      <alignment horizontal="center" vertical="center"/>
      <protection locked="0"/>
    </xf>
    <xf numFmtId="3" fontId="5" fillId="0" borderId="394" xfId="6" applyNumberFormat="1" applyFont="1" applyFill="1" applyBorder="1" applyAlignment="1" applyProtection="1">
      <alignment horizontal="center" vertical="center"/>
      <protection locked="0"/>
    </xf>
    <xf numFmtId="0" fontId="5" fillId="0" borderId="394" xfId="6" applyNumberFormat="1" applyFont="1" applyFill="1" applyBorder="1" applyAlignment="1" applyProtection="1">
      <alignment horizontal="center" vertical="center"/>
      <protection locked="0"/>
    </xf>
    <xf numFmtId="0" fontId="5" fillId="0" borderId="394" xfId="6" applyNumberFormat="1" applyFont="1" applyFill="1" applyBorder="1" applyAlignment="1" applyProtection="1">
      <alignment horizontal="left" vertical="center"/>
      <protection locked="0"/>
    </xf>
    <xf numFmtId="49" fontId="5" fillId="0" borderId="250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95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396" xfId="0" applyFont="1" applyBorder="1" applyAlignment="1">
      <alignment vertical="center" wrapText="1"/>
    </xf>
    <xf numFmtId="3" fontId="5" fillId="0" borderId="397" xfId="6" applyNumberFormat="1" applyFont="1" applyFill="1" applyBorder="1" applyAlignment="1" applyProtection="1">
      <alignment horizontal="right" vertical="center"/>
      <protection locked="0"/>
    </xf>
    <xf numFmtId="3" fontId="8" fillId="0" borderId="398" xfId="6" applyNumberFormat="1" applyFont="1" applyFill="1" applyBorder="1" applyAlignment="1" applyProtection="1">
      <alignment horizontal="center" vertical="center"/>
      <protection locked="0"/>
    </xf>
    <xf numFmtId="3" fontId="5" fillId="0" borderId="398" xfId="6" applyNumberFormat="1" applyFont="1" applyFill="1" applyBorder="1" applyAlignment="1" applyProtection="1">
      <alignment horizontal="center" vertical="center"/>
      <protection locked="0"/>
    </xf>
    <xf numFmtId="0" fontId="5" fillId="0" borderId="398" xfId="6" applyNumberFormat="1" applyFont="1" applyFill="1" applyBorder="1" applyAlignment="1" applyProtection="1">
      <alignment horizontal="center" vertical="center"/>
      <protection locked="0"/>
    </xf>
    <xf numFmtId="0" fontId="5" fillId="0" borderId="398" xfId="6" applyNumberFormat="1" applyFont="1" applyFill="1" applyBorder="1" applyAlignment="1" applyProtection="1">
      <alignment horizontal="left" vertical="center"/>
      <protection locked="0"/>
    </xf>
    <xf numFmtId="49" fontId="5" fillId="0" borderId="399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400" xfId="0" applyFont="1" applyBorder="1" applyAlignment="1">
      <alignment vertical="center" wrapText="1"/>
    </xf>
    <xf numFmtId="3" fontId="5" fillId="0" borderId="401" xfId="6" applyNumberFormat="1" applyFont="1" applyFill="1" applyBorder="1" applyAlignment="1" applyProtection="1">
      <alignment horizontal="right" vertical="center"/>
      <protection locked="0"/>
    </xf>
    <xf numFmtId="3" fontId="8" fillId="0" borderId="402" xfId="6" applyNumberFormat="1" applyFont="1" applyFill="1" applyBorder="1" applyAlignment="1" applyProtection="1">
      <alignment horizontal="center" vertical="center"/>
      <protection locked="0"/>
    </xf>
    <xf numFmtId="3" fontId="5" fillId="0" borderId="402" xfId="6" applyNumberFormat="1" applyFont="1" applyFill="1" applyBorder="1" applyAlignment="1" applyProtection="1">
      <alignment horizontal="center" vertical="center"/>
      <protection locked="0"/>
    </xf>
    <xf numFmtId="0" fontId="5" fillId="0" borderId="402" xfId="6" applyNumberFormat="1" applyFont="1" applyFill="1" applyBorder="1" applyAlignment="1" applyProtection="1">
      <alignment horizontal="center" vertical="center"/>
      <protection locked="0"/>
    </xf>
    <xf numFmtId="0" fontId="5" fillId="0" borderId="402" xfId="6" applyNumberFormat="1" applyFont="1" applyFill="1" applyBorder="1" applyAlignment="1" applyProtection="1">
      <alignment horizontal="left" vertical="center"/>
      <protection locked="0"/>
    </xf>
    <xf numFmtId="49" fontId="5" fillId="0" borderId="403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404" xfId="0" applyFont="1" applyBorder="1" applyAlignment="1">
      <alignment vertical="center" wrapText="1"/>
    </xf>
    <xf numFmtId="3" fontId="5" fillId="0" borderId="405" xfId="6" applyNumberFormat="1" applyFont="1" applyFill="1" applyBorder="1" applyAlignment="1" applyProtection="1">
      <alignment horizontal="right" vertical="center"/>
      <protection locked="0"/>
    </xf>
    <xf numFmtId="3" fontId="8" fillId="0" borderId="406" xfId="6" applyNumberFormat="1" applyFont="1" applyFill="1" applyBorder="1" applyAlignment="1" applyProtection="1">
      <alignment horizontal="center" vertical="center"/>
      <protection locked="0"/>
    </xf>
    <xf numFmtId="3" fontId="5" fillId="0" borderId="406" xfId="6" applyNumberFormat="1" applyFont="1" applyFill="1" applyBorder="1" applyAlignment="1" applyProtection="1">
      <alignment horizontal="center" vertical="center"/>
      <protection locked="0"/>
    </xf>
    <xf numFmtId="0" fontId="5" fillId="0" borderId="406" xfId="6" applyNumberFormat="1" applyFont="1" applyFill="1" applyBorder="1" applyAlignment="1" applyProtection="1">
      <alignment horizontal="center" vertical="center"/>
      <protection locked="0"/>
    </xf>
    <xf numFmtId="0" fontId="5" fillId="0" borderId="406" xfId="6" applyNumberFormat="1" applyFont="1" applyFill="1" applyBorder="1" applyAlignment="1" applyProtection="1">
      <alignment horizontal="left" vertical="center"/>
      <protection locked="0"/>
    </xf>
    <xf numFmtId="3" fontId="5" fillId="0" borderId="409" xfId="6" applyNumberFormat="1" applyFont="1" applyFill="1" applyBorder="1" applyAlignment="1" applyProtection="1">
      <alignment horizontal="right" vertical="center"/>
      <protection locked="0"/>
    </xf>
    <xf numFmtId="3" fontId="8" fillId="0" borderId="410" xfId="6" applyNumberFormat="1" applyFont="1" applyFill="1" applyBorder="1" applyAlignment="1" applyProtection="1">
      <alignment horizontal="center" vertical="center"/>
      <protection locked="0"/>
    </xf>
    <xf numFmtId="3" fontId="5" fillId="0" borderId="410" xfId="6" applyNumberFormat="1" applyFont="1" applyFill="1" applyBorder="1" applyAlignment="1" applyProtection="1">
      <alignment horizontal="center" vertical="center"/>
      <protection locked="0"/>
    </xf>
    <xf numFmtId="0" fontId="5" fillId="0" borderId="410" xfId="6" applyNumberFormat="1" applyFont="1" applyFill="1" applyBorder="1" applyAlignment="1" applyProtection="1">
      <alignment horizontal="center" vertical="center"/>
      <protection locked="0"/>
    </xf>
    <xf numFmtId="0" fontId="5" fillId="0" borderId="410" xfId="6" applyNumberFormat="1" applyFont="1" applyFill="1" applyBorder="1" applyAlignment="1" applyProtection="1">
      <alignment horizontal="left" vertical="center"/>
      <protection locked="0"/>
    </xf>
    <xf numFmtId="3" fontId="58" fillId="0" borderId="253" xfId="6" applyNumberFormat="1" applyFont="1" applyFill="1" applyBorder="1" applyAlignment="1" applyProtection="1">
      <alignment horizontal="right" vertical="center"/>
      <protection locked="0"/>
    </xf>
    <xf numFmtId="4" fontId="58" fillId="0" borderId="253" xfId="6" applyNumberFormat="1" applyFont="1" applyFill="1" applyBorder="1" applyAlignment="1" applyProtection="1">
      <alignment horizontal="right" vertical="center"/>
      <protection locked="0"/>
    </xf>
    <xf numFmtId="49" fontId="5" fillId="18" borderId="41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1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3" xfId="6" applyNumberFormat="1" applyFont="1" applyFill="1" applyBorder="1" applyAlignment="1" applyProtection="1">
      <alignment horizontal="right" vertical="center"/>
      <protection locked="0"/>
    </xf>
    <xf numFmtId="3" fontId="8" fillId="0" borderId="414" xfId="6" applyNumberFormat="1" applyFont="1" applyFill="1" applyBorder="1" applyAlignment="1" applyProtection="1">
      <alignment horizontal="center" vertical="center"/>
      <protection locked="0"/>
    </xf>
    <xf numFmtId="3" fontId="5" fillId="0" borderId="414" xfId="6" applyNumberFormat="1" applyFont="1" applyFill="1" applyBorder="1" applyAlignment="1" applyProtection="1">
      <alignment horizontal="center" vertical="center"/>
      <protection locked="0"/>
    </xf>
    <xf numFmtId="0" fontId="5" fillId="0" borderId="414" xfId="6" applyNumberFormat="1" applyFont="1" applyFill="1" applyBorder="1" applyAlignment="1" applyProtection="1">
      <alignment horizontal="center" vertical="center"/>
      <protection locked="0"/>
    </xf>
    <xf numFmtId="0" fontId="5" fillId="0" borderId="414" xfId="6" applyNumberFormat="1" applyFont="1" applyFill="1" applyBorder="1" applyAlignment="1" applyProtection="1">
      <alignment horizontal="left" vertical="center"/>
      <protection locked="0"/>
    </xf>
    <xf numFmtId="49" fontId="5" fillId="18" borderId="41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1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7" xfId="6" applyNumberFormat="1" applyFont="1" applyFill="1" applyBorder="1" applyAlignment="1" applyProtection="1">
      <alignment horizontal="right" vertical="center"/>
      <protection locked="0"/>
    </xf>
    <xf numFmtId="3" fontId="8" fillId="0" borderId="418" xfId="6" applyNumberFormat="1" applyFont="1" applyFill="1" applyBorder="1" applyAlignment="1" applyProtection="1">
      <alignment horizontal="center" vertical="center"/>
      <protection locked="0"/>
    </xf>
    <xf numFmtId="3" fontId="5" fillId="0" borderId="418" xfId="6" applyNumberFormat="1" applyFont="1" applyFill="1" applyBorder="1" applyAlignment="1" applyProtection="1">
      <alignment horizontal="center" vertical="center"/>
      <protection locked="0"/>
    </xf>
    <xf numFmtId="0" fontId="5" fillId="0" borderId="418" xfId="6" applyNumberFormat="1" applyFont="1" applyFill="1" applyBorder="1" applyAlignment="1" applyProtection="1">
      <alignment horizontal="center" vertical="center"/>
      <protection locked="0"/>
    </xf>
    <xf numFmtId="0" fontId="5" fillId="0" borderId="418" xfId="6" applyNumberFormat="1" applyFont="1" applyFill="1" applyBorder="1" applyAlignment="1" applyProtection="1">
      <alignment horizontal="left" vertical="center"/>
      <protection locked="0"/>
    </xf>
    <xf numFmtId="49" fontId="5" fillId="18" borderId="41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1" xfId="6" applyNumberFormat="1" applyFont="1" applyFill="1" applyBorder="1" applyAlignment="1" applyProtection="1">
      <alignment horizontal="right" vertical="center"/>
      <protection locked="0"/>
    </xf>
    <xf numFmtId="3" fontId="8" fillId="0" borderId="422" xfId="6" applyNumberFormat="1" applyFont="1" applyFill="1" applyBorder="1" applyAlignment="1" applyProtection="1">
      <alignment horizontal="center" vertical="center"/>
      <protection locked="0"/>
    </xf>
    <xf numFmtId="3" fontId="5" fillId="0" borderId="422" xfId="6" applyNumberFormat="1" applyFont="1" applyFill="1" applyBorder="1" applyAlignment="1" applyProtection="1">
      <alignment horizontal="center" vertical="center"/>
      <protection locked="0"/>
    </xf>
    <xf numFmtId="0" fontId="5" fillId="0" borderId="422" xfId="6" applyNumberFormat="1" applyFont="1" applyFill="1" applyBorder="1" applyAlignment="1" applyProtection="1">
      <alignment horizontal="center" vertical="center"/>
      <protection locked="0"/>
    </xf>
    <xf numFmtId="0" fontId="5" fillId="0" borderId="422" xfId="6" applyNumberFormat="1" applyFont="1" applyFill="1" applyBorder="1" applyAlignment="1" applyProtection="1">
      <alignment horizontal="left" vertical="center"/>
      <protection locked="0"/>
    </xf>
    <xf numFmtId="49" fontId="5" fillId="18" borderId="42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5" xfId="6" applyNumberFormat="1" applyFont="1" applyFill="1" applyBorder="1" applyAlignment="1" applyProtection="1">
      <alignment horizontal="right" vertical="center"/>
      <protection locked="0"/>
    </xf>
    <xf numFmtId="3" fontId="8" fillId="0" borderId="426" xfId="6" applyNumberFormat="1" applyFont="1" applyFill="1" applyBorder="1" applyAlignment="1" applyProtection="1">
      <alignment horizontal="center" vertical="center"/>
      <protection locked="0"/>
    </xf>
    <xf numFmtId="3" fontId="5" fillId="0" borderId="426" xfId="6" applyNumberFormat="1" applyFont="1" applyFill="1" applyBorder="1" applyAlignment="1" applyProtection="1">
      <alignment horizontal="center" vertical="center"/>
      <protection locked="0"/>
    </xf>
    <xf numFmtId="0" fontId="5" fillId="0" borderId="426" xfId="6" applyNumberFormat="1" applyFont="1" applyFill="1" applyBorder="1" applyAlignment="1" applyProtection="1">
      <alignment horizontal="center" vertical="center"/>
      <protection locked="0"/>
    </xf>
    <xf numFmtId="0" fontId="5" fillId="0" borderId="426" xfId="6" applyNumberFormat="1" applyFont="1" applyFill="1" applyBorder="1" applyAlignment="1" applyProtection="1">
      <alignment horizontal="left" vertical="center"/>
      <protection locked="0"/>
    </xf>
    <xf numFmtId="49" fontId="5" fillId="18" borderId="42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9" xfId="6" applyNumberFormat="1" applyFont="1" applyFill="1" applyBorder="1" applyAlignment="1" applyProtection="1">
      <alignment horizontal="right" vertical="center"/>
      <protection locked="0"/>
    </xf>
    <xf numFmtId="3" fontId="8" fillId="0" borderId="430" xfId="6" applyNumberFormat="1" applyFont="1" applyFill="1" applyBorder="1" applyAlignment="1" applyProtection="1">
      <alignment horizontal="center" vertical="center"/>
      <protection locked="0"/>
    </xf>
    <xf numFmtId="3" fontId="5" fillId="0" borderId="430" xfId="6" applyNumberFormat="1" applyFont="1" applyFill="1" applyBorder="1" applyAlignment="1" applyProtection="1">
      <alignment horizontal="center" vertical="center"/>
      <protection locked="0"/>
    </xf>
    <xf numFmtId="0" fontId="5" fillId="0" borderId="430" xfId="6" applyNumberFormat="1" applyFont="1" applyFill="1" applyBorder="1" applyAlignment="1" applyProtection="1">
      <alignment horizontal="center" vertical="center"/>
      <protection locked="0"/>
    </xf>
    <xf numFmtId="0" fontId="5" fillId="0" borderId="430" xfId="6" applyNumberFormat="1" applyFont="1" applyFill="1" applyBorder="1" applyAlignment="1" applyProtection="1">
      <alignment horizontal="left" vertical="center"/>
      <protection locked="0"/>
    </xf>
    <xf numFmtId="49" fontId="5" fillId="18" borderId="431" xfId="6" applyNumberFormat="1" applyFont="1" applyFill="1" applyBorder="1" applyAlignment="1" applyProtection="1">
      <alignment vertical="center" wrapText="1"/>
      <protection locked="0"/>
    </xf>
    <xf numFmtId="49" fontId="5" fillId="18" borderId="432" xfId="6" applyNumberFormat="1" applyFont="1" applyFill="1" applyBorder="1" applyAlignment="1" applyProtection="1">
      <alignment vertical="center" wrapText="1"/>
      <protection locked="0"/>
    </xf>
    <xf numFmtId="3" fontId="5" fillId="0" borderId="433" xfId="6" applyNumberFormat="1" applyFont="1" applyFill="1" applyBorder="1" applyAlignment="1" applyProtection="1">
      <alignment horizontal="right" vertical="center"/>
      <protection locked="0"/>
    </xf>
    <xf numFmtId="3" fontId="8" fillId="0" borderId="434" xfId="6" applyNumberFormat="1" applyFont="1" applyFill="1" applyBorder="1" applyAlignment="1" applyProtection="1">
      <alignment horizontal="center" vertical="center"/>
      <protection locked="0"/>
    </xf>
    <xf numFmtId="3" fontId="5" fillId="0" borderId="434" xfId="6" applyNumberFormat="1" applyFont="1" applyFill="1" applyBorder="1" applyAlignment="1" applyProtection="1">
      <alignment horizontal="center" vertical="center"/>
      <protection locked="0"/>
    </xf>
    <xf numFmtId="0" fontId="5" fillId="0" borderId="434" xfId="6" applyNumberFormat="1" applyFont="1" applyFill="1" applyBorder="1" applyAlignment="1" applyProtection="1">
      <alignment horizontal="center" vertical="center"/>
      <protection locked="0"/>
    </xf>
    <xf numFmtId="0" fontId="5" fillId="0" borderId="434" xfId="6" applyNumberFormat="1" applyFont="1" applyFill="1" applyBorder="1" applyAlignment="1" applyProtection="1">
      <alignment horizontal="left" vertical="center"/>
      <protection locked="0"/>
    </xf>
    <xf numFmtId="4" fontId="5" fillId="0" borderId="253" xfId="6" applyNumberFormat="1" applyFont="1" applyFill="1" applyBorder="1" applyAlignment="1" applyProtection="1">
      <alignment horizontal="right" vertical="center"/>
      <protection locked="0"/>
    </xf>
    <xf numFmtId="49" fontId="5" fillId="18" borderId="43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7" xfId="6" applyNumberFormat="1" applyFont="1" applyFill="1" applyBorder="1" applyAlignment="1" applyProtection="1">
      <alignment horizontal="right" vertical="center"/>
      <protection locked="0"/>
    </xf>
    <xf numFmtId="3" fontId="5" fillId="0" borderId="438" xfId="6" applyNumberFormat="1" applyFont="1" applyFill="1" applyBorder="1" applyAlignment="1" applyProtection="1">
      <alignment horizontal="right" vertical="center"/>
      <protection locked="0"/>
    </xf>
    <xf numFmtId="4" fontId="5" fillId="0" borderId="438" xfId="6" applyNumberFormat="1" applyFont="1" applyFill="1" applyBorder="1" applyAlignment="1" applyProtection="1">
      <alignment horizontal="right" vertical="center"/>
      <protection locked="0"/>
    </xf>
    <xf numFmtId="10" fontId="5" fillId="0" borderId="438" xfId="18" applyNumberFormat="1" applyFont="1" applyFill="1" applyBorder="1" applyAlignment="1" applyProtection="1">
      <alignment horizontal="right" vertical="center"/>
      <protection locked="0"/>
    </xf>
    <xf numFmtId="3" fontId="8" fillId="0" borderId="439" xfId="6" applyNumberFormat="1" applyFont="1" applyFill="1" applyBorder="1" applyAlignment="1" applyProtection="1">
      <alignment horizontal="center" vertical="center"/>
      <protection locked="0"/>
    </xf>
    <xf numFmtId="3" fontId="5" fillId="0" borderId="439" xfId="6" applyNumberFormat="1" applyFont="1" applyFill="1" applyBorder="1" applyAlignment="1" applyProtection="1">
      <alignment horizontal="center" vertical="center"/>
      <protection locked="0"/>
    </xf>
    <xf numFmtId="0" fontId="5" fillId="0" borderId="439" xfId="6" applyNumberFormat="1" applyFont="1" applyFill="1" applyBorder="1" applyAlignment="1" applyProtection="1">
      <alignment horizontal="center" vertical="center"/>
      <protection locked="0"/>
    </xf>
    <xf numFmtId="0" fontId="5" fillId="0" borderId="439" xfId="6" applyNumberFormat="1" applyFont="1" applyFill="1" applyBorder="1" applyAlignment="1" applyProtection="1">
      <alignment horizontal="left" vertical="center"/>
      <protection locked="0"/>
    </xf>
    <xf numFmtId="3" fontId="5" fillId="0" borderId="441" xfId="6" applyNumberFormat="1" applyFont="1" applyFill="1" applyBorder="1" applyAlignment="1" applyProtection="1">
      <alignment horizontal="right" vertical="center"/>
      <protection locked="0"/>
    </xf>
    <xf numFmtId="4" fontId="5" fillId="0" borderId="441" xfId="6" applyNumberFormat="1" applyFont="1" applyFill="1" applyBorder="1" applyAlignment="1" applyProtection="1">
      <alignment horizontal="right" vertical="center"/>
      <protection locked="0"/>
    </xf>
    <xf numFmtId="3" fontId="8" fillId="0" borderId="442" xfId="6" applyNumberFormat="1" applyFont="1" applyFill="1" applyBorder="1" applyAlignment="1" applyProtection="1">
      <alignment horizontal="center" vertical="center"/>
      <protection locked="0"/>
    </xf>
    <xf numFmtId="3" fontId="5" fillId="0" borderId="442" xfId="6" applyNumberFormat="1" applyFont="1" applyFill="1" applyBorder="1" applyAlignment="1" applyProtection="1">
      <alignment horizontal="center" vertical="center"/>
      <protection locked="0"/>
    </xf>
    <xf numFmtId="0" fontId="5" fillId="0" borderId="442" xfId="6" applyNumberFormat="1" applyFont="1" applyFill="1" applyBorder="1" applyAlignment="1" applyProtection="1">
      <alignment horizontal="center" vertical="center"/>
      <protection locked="0"/>
    </xf>
    <xf numFmtId="0" fontId="5" fillId="0" borderId="442" xfId="6" applyNumberFormat="1" applyFont="1" applyFill="1" applyBorder="1" applyAlignment="1" applyProtection="1">
      <alignment horizontal="left" vertical="center"/>
      <protection locked="0"/>
    </xf>
    <xf numFmtId="49" fontId="5" fillId="18" borderId="44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4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45" xfId="6" applyNumberFormat="1" applyFont="1" applyFill="1" applyBorder="1" applyAlignment="1" applyProtection="1">
      <alignment horizontal="right" vertical="center"/>
      <protection locked="0"/>
    </xf>
    <xf numFmtId="3" fontId="8" fillId="0" borderId="446" xfId="6" applyNumberFormat="1" applyFont="1" applyFill="1" applyBorder="1" applyAlignment="1" applyProtection="1">
      <alignment horizontal="center" vertical="center"/>
      <protection locked="0"/>
    </xf>
    <xf numFmtId="3" fontId="5" fillId="0" borderId="446" xfId="6" applyNumberFormat="1" applyFont="1" applyFill="1" applyBorder="1" applyAlignment="1" applyProtection="1">
      <alignment horizontal="center" vertical="center"/>
      <protection locked="0"/>
    </xf>
    <xf numFmtId="0" fontId="5" fillId="0" borderId="446" xfId="6" applyNumberFormat="1" applyFont="1" applyFill="1" applyBorder="1" applyAlignment="1" applyProtection="1">
      <alignment horizontal="center" vertical="center"/>
      <protection locked="0"/>
    </xf>
    <xf numFmtId="0" fontId="5" fillId="0" borderId="446" xfId="6" applyNumberFormat="1" applyFont="1" applyFill="1" applyBorder="1" applyAlignment="1" applyProtection="1">
      <alignment horizontal="left" vertical="center"/>
      <protection locked="0"/>
    </xf>
    <xf numFmtId="49" fontId="8" fillId="19" borderId="95" xfId="6" applyNumberFormat="1" applyFont="1" applyFill="1" applyBorder="1" applyAlignment="1" applyProtection="1">
      <alignment horizontal="center" vertical="center" wrapText="1"/>
      <protection locked="0"/>
    </xf>
    <xf numFmtId="49" fontId="8" fillId="19" borderId="307" xfId="6" applyNumberFormat="1" applyFont="1" applyFill="1" applyBorder="1" applyAlignment="1" applyProtection="1">
      <alignment horizontal="center" vertical="center" wrapText="1"/>
      <protection locked="0"/>
    </xf>
    <xf numFmtId="49" fontId="8" fillId="19" borderId="308" xfId="6" applyNumberFormat="1" applyFont="1" applyFill="1" applyBorder="1" applyAlignment="1" applyProtection="1">
      <alignment horizontal="left" vertical="center" wrapText="1"/>
      <protection locked="0"/>
    </xf>
    <xf numFmtId="3" fontId="8" fillId="2" borderId="95" xfId="6" applyNumberFormat="1" applyFont="1" applyFill="1" applyBorder="1" applyAlignment="1" applyProtection="1">
      <alignment horizontal="right" vertical="center"/>
      <protection locked="0"/>
    </xf>
    <xf numFmtId="4" fontId="8" fillId="2" borderId="95" xfId="6" applyNumberFormat="1" applyFont="1" applyFill="1" applyBorder="1" applyAlignment="1" applyProtection="1">
      <alignment horizontal="right" vertical="center"/>
      <protection locked="0"/>
    </xf>
    <xf numFmtId="10" fontId="8" fillId="2" borderId="97" xfId="18" applyNumberFormat="1" applyFont="1" applyFill="1" applyBorder="1" applyAlignment="1" applyProtection="1">
      <alignment horizontal="right" vertical="center"/>
      <protection locked="0"/>
    </xf>
    <xf numFmtId="3" fontId="5" fillId="0" borderId="447" xfId="6" applyNumberFormat="1" applyFont="1" applyFill="1" applyBorder="1" applyAlignment="1" applyProtection="1">
      <alignment horizontal="center" vertical="center"/>
      <protection locked="0"/>
    </xf>
    <xf numFmtId="3" fontId="5" fillId="0" borderId="448" xfId="6" applyNumberFormat="1" applyFont="1" applyFill="1" applyBorder="1" applyAlignment="1" applyProtection="1">
      <alignment horizontal="center" vertical="center"/>
      <protection locked="0"/>
    </xf>
    <xf numFmtId="49" fontId="5" fillId="18" borderId="110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450" xfId="6" applyNumberFormat="1" applyFont="1" applyFill="1" applyBorder="1" applyAlignment="1" applyProtection="1">
      <alignment horizontal="right" vertical="center"/>
      <protection locked="0"/>
    </xf>
    <xf numFmtId="4" fontId="5" fillId="0" borderId="450" xfId="6" applyNumberFormat="1" applyFont="1" applyFill="1" applyBorder="1" applyAlignment="1" applyProtection="1">
      <alignment horizontal="right" vertical="center"/>
      <protection locked="0"/>
    </xf>
    <xf numFmtId="10" fontId="5" fillId="0" borderId="451" xfId="18" applyNumberFormat="1" applyFont="1" applyFill="1" applyBorder="1" applyAlignment="1" applyProtection="1">
      <alignment horizontal="right" vertical="center"/>
      <protection locked="0"/>
    </xf>
    <xf numFmtId="3" fontId="8" fillId="0" borderId="452" xfId="6" applyNumberFormat="1" applyFont="1" applyFill="1" applyBorder="1" applyAlignment="1" applyProtection="1">
      <alignment horizontal="center" vertical="center"/>
      <protection locked="0"/>
    </xf>
    <xf numFmtId="3" fontId="5" fillId="0" borderId="452" xfId="6" applyNumberFormat="1" applyFont="1" applyFill="1" applyBorder="1" applyAlignment="1" applyProtection="1">
      <alignment horizontal="center" vertical="center"/>
      <protection locked="0"/>
    </xf>
    <xf numFmtId="0" fontId="5" fillId="0" borderId="452" xfId="6" applyNumberFormat="1" applyFont="1" applyFill="1" applyBorder="1" applyAlignment="1" applyProtection="1">
      <alignment horizontal="center" vertical="center"/>
      <protection locked="0"/>
    </xf>
    <xf numFmtId="0" fontId="5" fillId="0" borderId="452" xfId="6" applyNumberFormat="1" applyFont="1" applyFill="1" applyBorder="1" applyAlignment="1" applyProtection="1">
      <alignment horizontal="left" vertical="center"/>
      <protection locked="0"/>
    </xf>
    <xf numFmtId="49" fontId="5" fillId="18" borderId="45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54" xfId="6" applyNumberFormat="1" applyFont="1" applyFill="1" applyBorder="1" applyAlignment="1" applyProtection="1">
      <alignment horizontal="right" vertical="center"/>
      <protection locked="0"/>
    </xf>
    <xf numFmtId="3" fontId="8" fillId="0" borderId="455" xfId="6" applyNumberFormat="1" applyFont="1" applyFill="1" applyBorder="1" applyAlignment="1" applyProtection="1">
      <alignment horizontal="center" vertical="center"/>
      <protection locked="0"/>
    </xf>
    <xf numFmtId="3" fontId="5" fillId="0" borderId="455" xfId="6" applyNumberFormat="1" applyFont="1" applyFill="1" applyBorder="1" applyAlignment="1" applyProtection="1">
      <alignment horizontal="center" vertical="center"/>
      <protection locked="0"/>
    </xf>
    <xf numFmtId="0" fontId="5" fillId="0" borderId="455" xfId="6" applyNumberFormat="1" applyFont="1" applyFill="1" applyBorder="1" applyAlignment="1" applyProtection="1">
      <alignment horizontal="center" vertical="center"/>
      <protection locked="0"/>
    </xf>
    <xf numFmtId="0" fontId="5" fillId="0" borderId="455" xfId="6" applyNumberFormat="1" applyFont="1" applyFill="1" applyBorder="1" applyAlignment="1" applyProtection="1">
      <alignment horizontal="left" vertical="center"/>
      <protection locked="0"/>
    </xf>
    <xf numFmtId="49" fontId="5" fillId="18" borderId="45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5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58" xfId="6" applyNumberFormat="1" applyFont="1" applyFill="1" applyBorder="1" applyAlignment="1" applyProtection="1">
      <alignment horizontal="right" vertical="center"/>
      <protection locked="0"/>
    </xf>
    <xf numFmtId="3" fontId="8" fillId="0" borderId="459" xfId="6" applyNumberFormat="1" applyFont="1" applyFill="1" applyBorder="1" applyAlignment="1" applyProtection="1">
      <alignment horizontal="center" vertical="center"/>
      <protection locked="0"/>
    </xf>
    <xf numFmtId="3" fontId="5" fillId="0" borderId="459" xfId="6" applyNumberFormat="1" applyFont="1" applyFill="1" applyBorder="1" applyAlignment="1" applyProtection="1">
      <alignment horizontal="center" vertical="center"/>
      <protection locked="0"/>
    </xf>
    <xf numFmtId="0" fontId="5" fillId="0" borderId="459" xfId="6" applyNumberFormat="1" applyFont="1" applyFill="1" applyBorder="1" applyAlignment="1" applyProtection="1">
      <alignment horizontal="center" vertical="center"/>
      <protection locked="0"/>
    </xf>
    <xf numFmtId="0" fontId="5" fillId="0" borderId="459" xfId="6" applyNumberFormat="1" applyFont="1" applyFill="1" applyBorder="1" applyAlignment="1" applyProtection="1">
      <alignment horizontal="left" vertical="center"/>
      <protection locked="0"/>
    </xf>
    <xf numFmtId="49" fontId="5" fillId="18" borderId="46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6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62" xfId="6" applyNumberFormat="1" applyFont="1" applyFill="1" applyBorder="1" applyAlignment="1" applyProtection="1">
      <alignment horizontal="right" vertical="center"/>
      <protection locked="0"/>
    </xf>
    <xf numFmtId="3" fontId="8" fillId="0" borderId="463" xfId="6" applyNumberFormat="1" applyFont="1" applyFill="1" applyBorder="1" applyAlignment="1" applyProtection="1">
      <alignment horizontal="center" vertical="center"/>
      <protection locked="0"/>
    </xf>
    <xf numFmtId="3" fontId="5" fillId="0" borderId="463" xfId="6" applyNumberFormat="1" applyFont="1" applyFill="1" applyBorder="1" applyAlignment="1" applyProtection="1">
      <alignment horizontal="center" vertical="center"/>
      <protection locked="0"/>
    </xf>
    <xf numFmtId="0" fontId="5" fillId="0" borderId="463" xfId="6" applyNumberFormat="1" applyFont="1" applyFill="1" applyBorder="1" applyAlignment="1" applyProtection="1">
      <alignment horizontal="center" vertical="center"/>
      <protection locked="0"/>
    </xf>
    <xf numFmtId="0" fontId="5" fillId="0" borderId="463" xfId="6" applyNumberFormat="1" applyFont="1" applyFill="1" applyBorder="1" applyAlignment="1" applyProtection="1">
      <alignment horizontal="left" vertical="center"/>
      <protection locked="0"/>
    </xf>
    <xf numFmtId="49" fontId="5" fillId="18" borderId="46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6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66" xfId="6" applyNumberFormat="1" applyFont="1" applyFill="1" applyBorder="1" applyAlignment="1" applyProtection="1">
      <alignment horizontal="right" vertical="center"/>
      <protection locked="0"/>
    </xf>
    <xf numFmtId="3" fontId="8" fillId="0" borderId="467" xfId="6" applyNumberFormat="1" applyFont="1" applyFill="1" applyBorder="1" applyAlignment="1" applyProtection="1">
      <alignment horizontal="center" vertical="center"/>
      <protection locked="0"/>
    </xf>
    <xf numFmtId="3" fontId="5" fillId="0" borderId="467" xfId="6" applyNumberFormat="1" applyFont="1" applyFill="1" applyBorder="1" applyAlignment="1" applyProtection="1">
      <alignment horizontal="center" vertical="center"/>
      <protection locked="0"/>
    </xf>
    <xf numFmtId="0" fontId="5" fillId="0" borderId="467" xfId="6" applyNumberFormat="1" applyFont="1" applyFill="1" applyBorder="1" applyAlignment="1" applyProtection="1">
      <alignment horizontal="center" vertical="center"/>
      <protection locked="0"/>
    </xf>
    <xf numFmtId="0" fontId="5" fillId="0" borderId="467" xfId="6" applyNumberFormat="1" applyFont="1" applyFill="1" applyBorder="1" applyAlignment="1" applyProtection="1">
      <alignment horizontal="left" vertical="center"/>
      <protection locked="0"/>
    </xf>
    <xf numFmtId="49" fontId="5" fillId="18" borderId="46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6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70" xfId="6" applyNumberFormat="1" applyFont="1" applyFill="1" applyBorder="1" applyAlignment="1" applyProtection="1">
      <alignment horizontal="right" vertical="center"/>
      <protection locked="0"/>
    </xf>
    <xf numFmtId="3" fontId="8" fillId="0" borderId="471" xfId="6" applyNumberFormat="1" applyFont="1" applyFill="1" applyBorder="1" applyAlignment="1" applyProtection="1">
      <alignment horizontal="center" vertical="center"/>
      <protection locked="0"/>
    </xf>
    <xf numFmtId="3" fontId="5" fillId="0" borderId="471" xfId="6" applyNumberFormat="1" applyFont="1" applyFill="1" applyBorder="1" applyAlignment="1" applyProtection="1">
      <alignment horizontal="center" vertical="center"/>
      <protection locked="0"/>
    </xf>
    <xf numFmtId="0" fontId="5" fillId="0" borderId="471" xfId="6" applyNumberFormat="1" applyFont="1" applyFill="1" applyBorder="1" applyAlignment="1" applyProtection="1">
      <alignment horizontal="center" vertical="center"/>
      <protection locked="0"/>
    </xf>
    <xf numFmtId="0" fontId="5" fillId="0" borderId="471" xfId="6" applyNumberFormat="1" applyFont="1" applyFill="1" applyBorder="1" applyAlignment="1" applyProtection="1">
      <alignment horizontal="left" vertical="center"/>
      <protection locked="0"/>
    </xf>
    <xf numFmtId="49" fontId="5" fillId="18" borderId="47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7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74" xfId="6" applyNumberFormat="1" applyFont="1" applyFill="1" applyBorder="1" applyAlignment="1" applyProtection="1">
      <alignment horizontal="right" vertical="center"/>
      <protection locked="0"/>
    </xf>
    <xf numFmtId="3" fontId="8" fillId="0" borderId="475" xfId="6" applyNumberFormat="1" applyFont="1" applyFill="1" applyBorder="1" applyAlignment="1" applyProtection="1">
      <alignment horizontal="center" vertical="center"/>
      <protection locked="0"/>
    </xf>
    <xf numFmtId="3" fontId="5" fillId="0" borderId="475" xfId="6" applyNumberFormat="1" applyFont="1" applyFill="1" applyBorder="1" applyAlignment="1" applyProtection="1">
      <alignment horizontal="center" vertical="center"/>
      <protection locked="0"/>
    </xf>
    <xf numFmtId="0" fontId="5" fillId="0" borderId="475" xfId="6" applyNumberFormat="1" applyFont="1" applyFill="1" applyBorder="1" applyAlignment="1" applyProtection="1">
      <alignment horizontal="center" vertical="center"/>
      <protection locked="0"/>
    </xf>
    <xf numFmtId="0" fontId="5" fillId="0" borderId="475" xfId="6" applyNumberFormat="1" applyFont="1" applyFill="1" applyBorder="1" applyAlignment="1" applyProtection="1">
      <alignment horizontal="left" vertical="center"/>
      <protection locked="0"/>
    </xf>
    <xf numFmtId="49" fontId="5" fillId="18" borderId="47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7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78" xfId="6" applyNumberFormat="1" applyFont="1" applyFill="1" applyBorder="1" applyAlignment="1" applyProtection="1">
      <alignment horizontal="right" vertical="center"/>
      <protection locked="0"/>
    </xf>
    <xf numFmtId="3" fontId="8" fillId="0" borderId="479" xfId="6" applyNumberFormat="1" applyFont="1" applyFill="1" applyBorder="1" applyAlignment="1" applyProtection="1">
      <alignment horizontal="center" vertical="center"/>
      <protection locked="0"/>
    </xf>
    <xf numFmtId="3" fontId="5" fillId="0" borderId="479" xfId="6" applyNumberFormat="1" applyFont="1" applyFill="1" applyBorder="1" applyAlignment="1" applyProtection="1">
      <alignment horizontal="center" vertical="center"/>
      <protection locked="0"/>
    </xf>
    <xf numFmtId="0" fontId="5" fillId="0" borderId="479" xfId="6" applyNumberFormat="1" applyFont="1" applyFill="1" applyBorder="1" applyAlignment="1" applyProtection="1">
      <alignment horizontal="center" vertical="center"/>
      <protection locked="0"/>
    </xf>
    <xf numFmtId="0" fontId="5" fillId="0" borderId="479" xfId="6" applyNumberFormat="1" applyFont="1" applyFill="1" applyBorder="1" applyAlignment="1" applyProtection="1">
      <alignment horizontal="left" vertical="center"/>
      <protection locked="0"/>
    </xf>
    <xf numFmtId="49" fontId="5" fillId="18" borderId="48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8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82" xfId="6" applyNumberFormat="1" applyFont="1" applyFill="1" applyBorder="1" applyAlignment="1" applyProtection="1">
      <alignment horizontal="right" vertical="center"/>
      <protection locked="0"/>
    </xf>
    <xf numFmtId="3" fontId="8" fillId="0" borderId="483" xfId="6" applyNumberFormat="1" applyFont="1" applyFill="1" applyBorder="1" applyAlignment="1" applyProtection="1">
      <alignment horizontal="center" vertical="center"/>
      <protection locked="0"/>
    </xf>
    <xf numFmtId="3" fontId="5" fillId="0" borderId="483" xfId="6" applyNumberFormat="1" applyFont="1" applyFill="1" applyBorder="1" applyAlignment="1" applyProtection="1">
      <alignment horizontal="center" vertical="center"/>
      <protection locked="0"/>
    </xf>
    <xf numFmtId="0" fontId="5" fillId="0" borderId="483" xfId="6" applyNumberFormat="1" applyFont="1" applyFill="1" applyBorder="1" applyAlignment="1" applyProtection="1">
      <alignment horizontal="center" vertical="center"/>
      <protection locked="0"/>
    </xf>
    <xf numFmtId="0" fontId="5" fillId="0" borderId="483" xfId="6" applyNumberFormat="1" applyFont="1" applyFill="1" applyBorder="1" applyAlignment="1" applyProtection="1">
      <alignment horizontal="left" vertical="center"/>
      <protection locked="0"/>
    </xf>
    <xf numFmtId="49" fontId="5" fillId="18" borderId="48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8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86" xfId="6" applyNumberFormat="1" applyFont="1" applyFill="1" applyBorder="1" applyAlignment="1" applyProtection="1">
      <alignment horizontal="right" vertical="center"/>
      <protection locked="0"/>
    </xf>
    <xf numFmtId="3" fontId="8" fillId="0" borderId="487" xfId="6" applyNumberFormat="1" applyFont="1" applyFill="1" applyBorder="1" applyAlignment="1" applyProtection="1">
      <alignment horizontal="center" vertical="center"/>
      <protection locked="0"/>
    </xf>
    <xf numFmtId="3" fontId="5" fillId="0" borderId="487" xfId="6" applyNumberFormat="1" applyFont="1" applyFill="1" applyBorder="1" applyAlignment="1" applyProtection="1">
      <alignment horizontal="center" vertical="center"/>
      <protection locked="0"/>
    </xf>
    <xf numFmtId="0" fontId="5" fillId="0" borderId="487" xfId="6" applyNumberFormat="1" applyFont="1" applyFill="1" applyBorder="1" applyAlignment="1" applyProtection="1">
      <alignment horizontal="center" vertical="center"/>
      <protection locked="0"/>
    </xf>
    <xf numFmtId="0" fontId="5" fillId="0" borderId="487" xfId="6" applyNumberFormat="1" applyFont="1" applyFill="1" applyBorder="1" applyAlignment="1" applyProtection="1">
      <alignment horizontal="left" vertical="center"/>
      <protection locked="0"/>
    </xf>
    <xf numFmtId="49" fontId="5" fillId="18" borderId="48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8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90" xfId="6" applyNumberFormat="1" applyFont="1" applyFill="1" applyBorder="1" applyAlignment="1" applyProtection="1">
      <alignment horizontal="right" vertical="center"/>
      <protection locked="0"/>
    </xf>
    <xf numFmtId="3" fontId="8" fillId="0" borderId="491" xfId="6" applyNumberFormat="1" applyFont="1" applyFill="1" applyBorder="1" applyAlignment="1" applyProtection="1">
      <alignment horizontal="center" vertical="center"/>
      <protection locked="0"/>
    </xf>
    <xf numFmtId="3" fontId="5" fillId="0" borderId="491" xfId="6" applyNumberFormat="1" applyFont="1" applyFill="1" applyBorder="1" applyAlignment="1" applyProtection="1">
      <alignment horizontal="center" vertical="center"/>
      <protection locked="0"/>
    </xf>
    <xf numFmtId="0" fontId="5" fillId="0" borderId="491" xfId="6" applyNumberFormat="1" applyFont="1" applyFill="1" applyBorder="1" applyAlignment="1" applyProtection="1">
      <alignment horizontal="center" vertical="center"/>
      <protection locked="0"/>
    </xf>
    <xf numFmtId="0" fontId="5" fillId="0" borderId="491" xfId="6" applyNumberFormat="1" applyFont="1" applyFill="1" applyBorder="1" applyAlignment="1" applyProtection="1">
      <alignment horizontal="left" vertical="center"/>
      <protection locked="0"/>
    </xf>
    <xf numFmtId="49" fontId="5" fillId="18" borderId="49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9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94" xfId="6" applyNumberFormat="1" applyFont="1" applyFill="1" applyBorder="1" applyAlignment="1" applyProtection="1">
      <alignment horizontal="right" vertical="center"/>
      <protection locked="0"/>
    </xf>
    <xf numFmtId="3" fontId="8" fillId="0" borderId="495" xfId="6" applyNumberFormat="1" applyFont="1" applyFill="1" applyBorder="1" applyAlignment="1" applyProtection="1">
      <alignment horizontal="center" vertical="center"/>
      <protection locked="0"/>
    </xf>
    <xf numFmtId="3" fontId="5" fillId="0" borderId="495" xfId="6" applyNumberFormat="1" applyFont="1" applyFill="1" applyBorder="1" applyAlignment="1" applyProtection="1">
      <alignment horizontal="center" vertical="center"/>
      <protection locked="0"/>
    </xf>
    <xf numFmtId="0" fontId="5" fillId="0" borderId="495" xfId="6" applyNumberFormat="1" applyFont="1" applyFill="1" applyBorder="1" applyAlignment="1" applyProtection="1">
      <alignment horizontal="center" vertical="center"/>
      <protection locked="0"/>
    </xf>
    <xf numFmtId="0" fontId="5" fillId="0" borderId="495" xfId="6" applyNumberFormat="1" applyFont="1" applyFill="1" applyBorder="1" applyAlignment="1" applyProtection="1">
      <alignment horizontal="left" vertical="center"/>
      <protection locked="0"/>
    </xf>
    <xf numFmtId="49" fontId="5" fillId="18" borderId="49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9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98" xfId="6" applyNumberFormat="1" applyFont="1" applyFill="1" applyBorder="1" applyAlignment="1" applyProtection="1">
      <alignment horizontal="right" vertical="center"/>
      <protection locked="0"/>
    </xf>
    <xf numFmtId="3" fontId="8" fillId="0" borderId="499" xfId="6" applyNumberFormat="1" applyFont="1" applyFill="1" applyBorder="1" applyAlignment="1" applyProtection="1">
      <alignment horizontal="center" vertical="center"/>
      <protection locked="0"/>
    </xf>
    <xf numFmtId="3" fontId="5" fillId="0" borderId="499" xfId="6" applyNumberFormat="1" applyFont="1" applyFill="1" applyBorder="1" applyAlignment="1" applyProtection="1">
      <alignment horizontal="center" vertical="center"/>
      <protection locked="0"/>
    </xf>
    <xf numFmtId="0" fontId="5" fillId="0" borderId="499" xfId="6" applyNumberFormat="1" applyFont="1" applyFill="1" applyBorder="1" applyAlignment="1" applyProtection="1">
      <alignment horizontal="center" vertical="center"/>
      <protection locked="0"/>
    </xf>
    <xf numFmtId="0" fontId="5" fillId="0" borderId="499" xfId="6" applyNumberFormat="1" applyFont="1" applyFill="1" applyBorder="1" applyAlignment="1" applyProtection="1">
      <alignment horizontal="left" vertical="center"/>
      <protection locked="0"/>
    </xf>
    <xf numFmtId="49" fontId="5" fillId="18" borderId="50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50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02" xfId="6" applyNumberFormat="1" applyFont="1" applyFill="1" applyBorder="1" applyAlignment="1" applyProtection="1">
      <alignment horizontal="right" vertical="center"/>
      <protection locked="0"/>
    </xf>
    <xf numFmtId="3" fontId="8" fillId="0" borderId="503" xfId="6" applyNumberFormat="1" applyFont="1" applyFill="1" applyBorder="1" applyAlignment="1" applyProtection="1">
      <alignment horizontal="center" vertical="center"/>
      <protection locked="0"/>
    </xf>
    <xf numFmtId="3" fontId="5" fillId="0" borderId="503" xfId="6" applyNumberFormat="1" applyFont="1" applyFill="1" applyBorder="1" applyAlignment="1" applyProtection="1">
      <alignment horizontal="center" vertical="center"/>
      <protection locked="0"/>
    </xf>
    <xf numFmtId="0" fontId="5" fillId="0" borderId="503" xfId="6" applyNumberFormat="1" applyFont="1" applyFill="1" applyBorder="1" applyAlignment="1" applyProtection="1">
      <alignment horizontal="center" vertical="center"/>
      <protection locked="0"/>
    </xf>
    <xf numFmtId="0" fontId="5" fillId="0" borderId="503" xfId="6" applyNumberFormat="1" applyFont="1" applyFill="1" applyBorder="1" applyAlignment="1" applyProtection="1">
      <alignment horizontal="left" vertical="center"/>
      <protection locked="0"/>
    </xf>
    <xf numFmtId="49" fontId="5" fillId="18" borderId="50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50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06" xfId="6" applyNumberFormat="1" applyFont="1" applyFill="1" applyBorder="1" applyAlignment="1" applyProtection="1">
      <alignment horizontal="right" vertical="center"/>
      <protection locked="0"/>
    </xf>
    <xf numFmtId="3" fontId="8" fillId="0" borderId="507" xfId="6" applyNumberFormat="1" applyFont="1" applyFill="1" applyBorder="1" applyAlignment="1" applyProtection="1">
      <alignment horizontal="center" vertical="center"/>
      <protection locked="0"/>
    </xf>
    <xf numFmtId="3" fontId="5" fillId="0" borderId="507" xfId="6" applyNumberFormat="1" applyFont="1" applyFill="1" applyBorder="1" applyAlignment="1" applyProtection="1">
      <alignment horizontal="center" vertical="center"/>
      <protection locked="0"/>
    </xf>
    <xf numFmtId="0" fontId="5" fillId="0" borderId="507" xfId="6" applyNumberFormat="1" applyFont="1" applyFill="1" applyBorder="1" applyAlignment="1" applyProtection="1">
      <alignment horizontal="center" vertical="center"/>
      <protection locked="0"/>
    </xf>
    <xf numFmtId="0" fontId="5" fillId="0" borderId="507" xfId="6" applyNumberFormat="1" applyFont="1" applyFill="1" applyBorder="1" applyAlignment="1" applyProtection="1">
      <alignment horizontal="left" vertical="center"/>
      <protection locked="0"/>
    </xf>
    <xf numFmtId="49" fontId="5" fillId="18" borderId="50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50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10" xfId="6" applyNumberFormat="1" applyFont="1" applyFill="1" applyBorder="1" applyAlignment="1" applyProtection="1">
      <alignment horizontal="right" vertical="center"/>
      <protection locked="0"/>
    </xf>
    <xf numFmtId="3" fontId="8" fillId="0" borderId="511" xfId="6" applyNumberFormat="1" applyFont="1" applyFill="1" applyBorder="1" applyAlignment="1" applyProtection="1">
      <alignment horizontal="center" vertical="center"/>
      <protection locked="0"/>
    </xf>
    <xf numFmtId="3" fontId="5" fillId="0" borderId="511" xfId="6" applyNumberFormat="1" applyFont="1" applyFill="1" applyBorder="1" applyAlignment="1" applyProtection="1">
      <alignment horizontal="center" vertical="center"/>
      <protection locked="0"/>
    </xf>
    <xf numFmtId="0" fontId="5" fillId="0" borderId="511" xfId="6" applyNumberFormat="1" applyFont="1" applyFill="1" applyBorder="1" applyAlignment="1" applyProtection="1">
      <alignment horizontal="center" vertical="center"/>
      <protection locked="0"/>
    </xf>
    <xf numFmtId="0" fontId="5" fillId="0" borderId="511" xfId="6" applyNumberFormat="1" applyFont="1" applyFill="1" applyBorder="1" applyAlignment="1" applyProtection="1">
      <alignment horizontal="left" vertical="center"/>
      <protection locked="0"/>
    </xf>
    <xf numFmtId="49" fontId="5" fillId="18" borderId="512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51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14" xfId="6" applyNumberFormat="1" applyFont="1" applyFill="1" applyBorder="1" applyAlignment="1" applyProtection="1">
      <alignment horizontal="right" vertical="center"/>
      <protection locked="0"/>
    </xf>
    <xf numFmtId="3" fontId="8" fillId="0" borderId="515" xfId="6" applyNumberFormat="1" applyFont="1" applyFill="1" applyBorder="1" applyAlignment="1" applyProtection="1">
      <alignment horizontal="center" vertical="center"/>
      <protection locked="0"/>
    </xf>
    <xf numFmtId="3" fontId="5" fillId="0" borderId="515" xfId="6" applyNumberFormat="1" applyFont="1" applyFill="1" applyBorder="1" applyAlignment="1" applyProtection="1">
      <alignment horizontal="center" vertical="center"/>
      <protection locked="0"/>
    </xf>
    <xf numFmtId="0" fontId="5" fillId="0" borderId="515" xfId="6" applyNumberFormat="1" applyFont="1" applyFill="1" applyBorder="1" applyAlignment="1" applyProtection="1">
      <alignment horizontal="center" vertical="center"/>
      <protection locked="0"/>
    </xf>
    <xf numFmtId="0" fontId="5" fillId="0" borderId="515" xfId="6" applyNumberFormat="1" applyFont="1" applyFill="1" applyBorder="1" applyAlignment="1" applyProtection="1">
      <alignment horizontal="left" vertical="center"/>
      <protection locked="0"/>
    </xf>
    <xf numFmtId="49" fontId="5" fillId="18" borderId="516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517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518" xfId="18" applyNumberFormat="1" applyFont="1" applyFill="1" applyBorder="1" applyAlignment="1" applyProtection="1">
      <alignment horizontal="right" vertical="center"/>
      <protection locked="0"/>
    </xf>
    <xf numFmtId="3" fontId="8" fillId="0" borderId="519" xfId="6" applyNumberFormat="1" applyFont="1" applyFill="1" applyBorder="1" applyAlignment="1" applyProtection="1">
      <alignment horizontal="center" vertical="center"/>
      <protection locked="0"/>
    </xf>
    <xf numFmtId="3" fontId="5" fillId="0" borderId="519" xfId="6" applyNumberFormat="1" applyFont="1" applyFill="1" applyBorder="1" applyAlignment="1" applyProtection="1">
      <alignment horizontal="center" vertical="center"/>
      <protection locked="0"/>
    </xf>
    <xf numFmtId="0" fontId="5" fillId="0" borderId="519" xfId="6" applyNumberFormat="1" applyFont="1" applyFill="1" applyBorder="1" applyAlignment="1" applyProtection="1">
      <alignment horizontal="center" vertical="center"/>
      <protection locked="0"/>
    </xf>
    <xf numFmtId="0" fontId="5" fillId="0" borderId="519" xfId="6" applyNumberFormat="1" applyFont="1" applyFill="1" applyBorder="1" applyAlignment="1" applyProtection="1">
      <alignment horizontal="left" vertical="center"/>
      <protection locked="0"/>
    </xf>
    <xf numFmtId="49" fontId="59" fillId="21" borderId="7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520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521" xfId="6" applyNumberFormat="1" applyFont="1" applyFill="1" applyBorder="1" applyAlignment="1" applyProtection="1">
      <alignment horizontal="left" vertical="center" wrapText="1"/>
      <protection locked="0"/>
    </xf>
    <xf numFmtId="3" fontId="59" fillId="10" borderId="7" xfId="6" applyNumberFormat="1" applyFont="1" applyFill="1" applyBorder="1" applyAlignment="1" applyProtection="1">
      <alignment horizontal="right" vertical="center"/>
      <protection locked="0"/>
    </xf>
    <xf numFmtId="4" fontId="59" fillId="10" borderId="7" xfId="6" applyNumberFormat="1" applyFont="1" applyFill="1" applyBorder="1" applyAlignment="1" applyProtection="1">
      <alignment horizontal="right" vertical="center"/>
      <protection locked="0"/>
    </xf>
    <xf numFmtId="10" fontId="8" fillId="10" borderId="10" xfId="18" applyNumberFormat="1" applyFont="1" applyFill="1" applyBorder="1" applyAlignment="1" applyProtection="1">
      <alignment horizontal="right" vertical="center"/>
      <protection locked="0"/>
    </xf>
    <xf numFmtId="49" fontId="5" fillId="18" borderId="52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52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24" xfId="6" applyNumberFormat="1" applyFont="1" applyFill="1" applyBorder="1" applyAlignment="1" applyProtection="1">
      <alignment horizontal="right" vertical="center"/>
      <protection locked="0"/>
    </xf>
    <xf numFmtId="4" fontId="5" fillId="0" borderId="524" xfId="6" applyNumberFormat="1" applyFont="1" applyFill="1" applyBorder="1" applyAlignment="1" applyProtection="1">
      <alignment horizontal="right" vertical="center"/>
      <protection locked="0"/>
    </xf>
    <xf numFmtId="3" fontId="8" fillId="0" borderId="525" xfId="6" applyNumberFormat="1" applyFont="1" applyFill="1" applyBorder="1" applyAlignment="1" applyProtection="1">
      <alignment horizontal="center" vertical="center"/>
      <protection locked="0"/>
    </xf>
    <xf numFmtId="3" fontId="5" fillId="0" borderId="525" xfId="6" applyNumberFormat="1" applyFont="1" applyFill="1" applyBorder="1" applyAlignment="1" applyProtection="1">
      <alignment horizontal="center" vertical="center"/>
      <protection locked="0"/>
    </xf>
    <xf numFmtId="0" fontId="5" fillId="0" borderId="525" xfId="6" applyNumberFormat="1" applyFont="1" applyFill="1" applyBorder="1" applyAlignment="1" applyProtection="1">
      <alignment horizontal="center" vertical="center"/>
      <protection locked="0"/>
    </xf>
    <xf numFmtId="0" fontId="5" fillId="0" borderId="525" xfId="6" applyNumberFormat="1" applyFont="1" applyFill="1" applyBorder="1" applyAlignment="1" applyProtection="1">
      <alignment horizontal="left" vertical="center"/>
      <protection locked="0"/>
    </xf>
    <xf numFmtId="49" fontId="76" fillId="19" borderId="96" xfId="6" applyNumberFormat="1" applyFont="1" applyFill="1" applyBorder="1" applyAlignment="1" applyProtection="1">
      <alignment horizontal="center" vertical="center" wrapText="1"/>
      <protection locked="0"/>
    </xf>
    <xf numFmtId="49" fontId="76" fillId="19" borderId="95" xfId="6" applyNumberFormat="1" applyFont="1" applyFill="1" applyBorder="1" applyAlignment="1" applyProtection="1">
      <alignment horizontal="center" vertical="center" wrapText="1"/>
      <protection locked="0"/>
    </xf>
    <xf numFmtId="49" fontId="76" fillId="19" borderId="526" xfId="6" applyNumberFormat="1" applyFont="1" applyFill="1" applyBorder="1" applyAlignment="1" applyProtection="1">
      <alignment horizontal="center" vertical="center" wrapText="1"/>
      <protection locked="0"/>
    </xf>
    <xf numFmtId="49" fontId="76" fillId="19" borderId="527" xfId="6" applyNumberFormat="1" applyFont="1" applyFill="1" applyBorder="1" applyAlignment="1" applyProtection="1">
      <alignment horizontal="left" vertical="center" wrapText="1"/>
      <protection locked="0"/>
    </xf>
    <xf numFmtId="3" fontId="76" fillId="2" borderId="95" xfId="6" applyNumberFormat="1" applyFont="1" applyFill="1" applyBorder="1" applyAlignment="1" applyProtection="1">
      <alignment horizontal="right" vertical="center"/>
      <protection locked="0"/>
    </xf>
    <xf numFmtId="4" fontId="76" fillId="2" borderId="95" xfId="6" applyNumberFormat="1" applyFont="1" applyFill="1" applyBorder="1" applyAlignment="1" applyProtection="1">
      <alignment horizontal="right" vertical="center"/>
      <protection locked="0"/>
    </xf>
    <xf numFmtId="0" fontId="71" fillId="0" borderId="525" xfId="6" applyNumberFormat="1" applyFont="1" applyFill="1" applyBorder="1" applyAlignment="1" applyProtection="1">
      <alignment horizontal="left" vertical="center"/>
      <protection locked="0"/>
    </xf>
    <xf numFmtId="0" fontId="71" fillId="0" borderId="0" xfId="6" applyNumberFormat="1" applyFont="1" applyFill="1" applyBorder="1" applyAlignment="1" applyProtection="1">
      <alignment horizontal="left" vertical="center"/>
      <protection locked="0"/>
    </xf>
    <xf numFmtId="49" fontId="71" fillId="18" borderId="110" xfId="6" applyNumberFormat="1" applyFont="1" applyFill="1" applyBorder="1" applyAlignment="1" applyProtection="1">
      <alignment horizontal="center" vertical="center" wrapText="1"/>
      <protection locked="0"/>
    </xf>
    <xf numFmtId="49" fontId="73" fillId="21" borderId="95" xfId="6" applyNumberFormat="1" applyFont="1" applyFill="1" applyBorder="1" applyAlignment="1" applyProtection="1">
      <alignment horizontal="center" vertical="center" wrapText="1"/>
      <protection locked="0"/>
    </xf>
    <xf numFmtId="49" fontId="73" fillId="21" borderId="307" xfId="6" applyNumberFormat="1" applyFont="1" applyFill="1" applyBorder="1" applyAlignment="1" applyProtection="1">
      <alignment horizontal="center" vertical="center" wrapText="1"/>
      <protection locked="0"/>
    </xf>
    <xf numFmtId="49" fontId="73" fillId="21" borderId="308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24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115" xfId="6" applyNumberFormat="1" applyFont="1" applyFill="1" applyBorder="1" applyAlignment="1" applyProtection="1">
      <alignment vertical="center" wrapText="1"/>
      <protection locked="0"/>
    </xf>
    <xf numFmtId="49" fontId="71" fillId="0" borderId="14" xfId="6" applyNumberFormat="1" applyFont="1" applyFill="1" applyBorder="1" applyAlignment="1" applyProtection="1">
      <alignment vertical="center" wrapText="1"/>
      <protection locked="0"/>
    </xf>
    <xf numFmtId="3" fontId="71" fillId="18" borderId="253" xfId="6" applyNumberFormat="1" applyFont="1" applyFill="1" applyBorder="1" applyAlignment="1" applyProtection="1">
      <alignment horizontal="right" vertical="center" wrapText="1"/>
      <protection locked="0"/>
    </xf>
    <xf numFmtId="4" fontId="71" fillId="18" borderId="253" xfId="6" applyNumberFormat="1" applyFont="1" applyFill="1" applyBorder="1" applyAlignment="1" applyProtection="1">
      <alignment horizontal="right" vertical="center" wrapText="1"/>
      <protection locked="0"/>
    </xf>
    <xf numFmtId="49" fontId="71" fillId="18" borderId="52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52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30" xfId="6" applyNumberFormat="1" applyFont="1" applyFill="1" applyBorder="1" applyAlignment="1" applyProtection="1">
      <alignment horizontal="right" vertical="center"/>
      <protection locked="0"/>
    </xf>
    <xf numFmtId="3" fontId="8" fillId="0" borderId="531" xfId="6" applyNumberFormat="1" applyFont="1" applyFill="1" applyBorder="1" applyAlignment="1" applyProtection="1">
      <alignment horizontal="center" vertical="center"/>
      <protection locked="0"/>
    </xf>
    <xf numFmtId="3" fontId="5" fillId="0" borderId="531" xfId="6" applyNumberFormat="1" applyFont="1" applyFill="1" applyBorder="1" applyAlignment="1" applyProtection="1">
      <alignment horizontal="center" vertical="center"/>
      <protection locked="0"/>
    </xf>
    <xf numFmtId="0" fontId="5" fillId="0" borderId="531" xfId="6" applyNumberFormat="1" applyFont="1" applyFill="1" applyBorder="1" applyAlignment="1" applyProtection="1">
      <alignment horizontal="center" vertical="center"/>
      <protection locked="0"/>
    </xf>
    <xf numFmtId="0" fontId="5" fillId="0" borderId="531" xfId="6" applyNumberFormat="1" applyFont="1" applyFill="1" applyBorder="1" applyAlignment="1" applyProtection="1">
      <alignment horizontal="left" vertical="center"/>
      <protection locked="0"/>
    </xf>
    <xf numFmtId="0" fontId="71" fillId="0" borderId="531" xfId="6" applyNumberFormat="1" applyFont="1" applyFill="1" applyBorder="1" applyAlignment="1" applyProtection="1">
      <alignment horizontal="left" vertical="center"/>
      <protection locked="0"/>
    </xf>
    <xf numFmtId="49" fontId="71" fillId="18" borderId="53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533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53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53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36" xfId="6" applyNumberFormat="1" applyFont="1" applyFill="1" applyBorder="1" applyAlignment="1" applyProtection="1">
      <alignment horizontal="right" vertical="center"/>
      <protection locked="0"/>
    </xf>
    <xf numFmtId="3" fontId="8" fillId="0" borderId="537" xfId="6" applyNumberFormat="1" applyFont="1" applyFill="1" applyBorder="1" applyAlignment="1" applyProtection="1">
      <alignment horizontal="center" vertical="center"/>
      <protection locked="0"/>
    </xf>
    <xf numFmtId="3" fontId="5" fillId="0" borderId="537" xfId="6" applyNumberFormat="1" applyFont="1" applyFill="1" applyBorder="1" applyAlignment="1" applyProtection="1">
      <alignment horizontal="center" vertical="center"/>
      <protection locked="0"/>
    </xf>
    <xf numFmtId="0" fontId="5" fillId="0" borderId="537" xfId="6" applyNumberFormat="1" applyFont="1" applyFill="1" applyBorder="1" applyAlignment="1" applyProtection="1">
      <alignment horizontal="center" vertical="center"/>
      <protection locked="0"/>
    </xf>
    <xf numFmtId="0" fontId="5" fillId="0" borderId="537" xfId="6" applyNumberFormat="1" applyFont="1" applyFill="1" applyBorder="1" applyAlignment="1" applyProtection="1">
      <alignment horizontal="left" vertical="center"/>
      <protection locked="0"/>
    </xf>
    <xf numFmtId="0" fontId="71" fillId="0" borderId="537" xfId="6" applyNumberFormat="1" applyFont="1" applyFill="1" applyBorder="1" applyAlignment="1" applyProtection="1">
      <alignment horizontal="left" vertical="center"/>
      <protection locked="0"/>
    </xf>
    <xf numFmtId="49" fontId="71" fillId="18" borderId="538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539" xfId="0" applyFont="1" applyBorder="1" applyAlignment="1">
      <alignment vertical="center" wrapText="1"/>
    </xf>
    <xf numFmtId="3" fontId="5" fillId="0" borderId="540" xfId="6" applyNumberFormat="1" applyFont="1" applyFill="1" applyBorder="1" applyAlignment="1" applyProtection="1">
      <alignment horizontal="right" vertical="center"/>
      <protection locked="0"/>
    </xf>
    <xf numFmtId="3" fontId="8" fillId="0" borderId="541" xfId="6" applyNumberFormat="1" applyFont="1" applyFill="1" applyBorder="1" applyAlignment="1" applyProtection="1">
      <alignment horizontal="center" vertical="center"/>
      <protection locked="0"/>
    </xf>
    <xf numFmtId="3" fontId="5" fillId="0" borderId="541" xfId="6" applyNumberFormat="1" applyFont="1" applyFill="1" applyBorder="1" applyAlignment="1" applyProtection="1">
      <alignment horizontal="center" vertical="center"/>
      <protection locked="0"/>
    </xf>
    <xf numFmtId="0" fontId="5" fillId="0" borderId="541" xfId="6" applyNumberFormat="1" applyFont="1" applyFill="1" applyBorder="1" applyAlignment="1" applyProtection="1">
      <alignment horizontal="center" vertical="center"/>
      <protection locked="0"/>
    </xf>
    <xf numFmtId="0" fontId="5" fillId="0" borderId="541" xfId="6" applyNumberFormat="1" applyFont="1" applyFill="1" applyBorder="1" applyAlignment="1" applyProtection="1">
      <alignment horizontal="left" vertical="center"/>
      <protection locked="0"/>
    </xf>
    <xf numFmtId="0" fontId="71" fillId="0" borderId="541" xfId="6" applyNumberFormat="1" applyFont="1" applyFill="1" applyBorder="1" applyAlignment="1" applyProtection="1">
      <alignment horizontal="left" vertical="center"/>
      <protection locked="0"/>
    </xf>
    <xf numFmtId="49" fontId="71" fillId="0" borderId="542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543" xfId="0" applyFont="1" applyBorder="1" applyAlignment="1">
      <alignment vertical="center" wrapText="1"/>
    </xf>
    <xf numFmtId="3" fontId="5" fillId="0" borderId="544" xfId="6" applyNumberFormat="1" applyFont="1" applyFill="1" applyBorder="1" applyAlignment="1" applyProtection="1">
      <alignment horizontal="right" vertical="center"/>
      <protection locked="0"/>
    </xf>
    <xf numFmtId="3" fontId="8" fillId="0" borderId="545" xfId="6" applyNumberFormat="1" applyFont="1" applyFill="1" applyBorder="1" applyAlignment="1" applyProtection="1">
      <alignment horizontal="center" vertical="center"/>
      <protection locked="0"/>
    </xf>
    <xf numFmtId="3" fontId="5" fillId="0" borderId="545" xfId="6" applyNumberFormat="1" applyFont="1" applyFill="1" applyBorder="1" applyAlignment="1" applyProtection="1">
      <alignment horizontal="center" vertical="center"/>
      <protection locked="0"/>
    </xf>
    <xf numFmtId="0" fontId="5" fillId="0" borderId="545" xfId="6" applyNumberFormat="1" applyFont="1" applyFill="1" applyBorder="1" applyAlignment="1" applyProtection="1">
      <alignment horizontal="center" vertical="center"/>
      <protection locked="0"/>
    </xf>
    <xf numFmtId="0" fontId="5" fillId="0" borderId="545" xfId="6" applyNumberFormat="1" applyFont="1" applyFill="1" applyBorder="1" applyAlignment="1" applyProtection="1">
      <alignment horizontal="left" vertical="center"/>
      <protection locked="0"/>
    </xf>
    <xf numFmtId="0" fontId="71" fillId="0" borderId="545" xfId="6" applyNumberFormat="1" applyFont="1" applyFill="1" applyBorder="1" applyAlignment="1" applyProtection="1">
      <alignment horizontal="left" vertical="center"/>
      <protection locked="0"/>
    </xf>
    <xf numFmtId="49" fontId="71" fillId="0" borderId="546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547" xfId="0" applyFont="1" applyBorder="1" applyAlignment="1">
      <alignment vertical="center" wrapText="1"/>
    </xf>
    <xf numFmtId="3" fontId="5" fillId="0" borderId="548" xfId="6" applyNumberFormat="1" applyFont="1" applyFill="1" applyBorder="1" applyAlignment="1" applyProtection="1">
      <alignment horizontal="right" vertical="center"/>
      <protection locked="0"/>
    </xf>
    <xf numFmtId="3" fontId="8" fillId="0" borderId="549" xfId="6" applyNumberFormat="1" applyFont="1" applyFill="1" applyBorder="1" applyAlignment="1" applyProtection="1">
      <alignment horizontal="center" vertical="center"/>
      <protection locked="0"/>
    </xf>
    <xf numFmtId="3" fontId="5" fillId="0" borderId="549" xfId="6" applyNumberFormat="1" applyFont="1" applyFill="1" applyBorder="1" applyAlignment="1" applyProtection="1">
      <alignment horizontal="center" vertical="center"/>
      <protection locked="0"/>
    </xf>
    <xf numFmtId="0" fontId="5" fillId="0" borderId="549" xfId="6" applyNumberFormat="1" applyFont="1" applyFill="1" applyBorder="1" applyAlignment="1" applyProtection="1">
      <alignment horizontal="center" vertical="center"/>
      <protection locked="0"/>
    </xf>
    <xf numFmtId="0" fontId="5" fillId="0" borderId="549" xfId="6" applyNumberFormat="1" applyFont="1" applyFill="1" applyBorder="1" applyAlignment="1" applyProtection="1">
      <alignment horizontal="left" vertical="center"/>
      <protection locked="0"/>
    </xf>
    <xf numFmtId="0" fontId="71" fillId="0" borderId="549" xfId="6" applyNumberFormat="1" applyFont="1" applyFill="1" applyBorder="1" applyAlignment="1" applyProtection="1">
      <alignment horizontal="left" vertical="center"/>
      <protection locked="0"/>
    </xf>
    <xf numFmtId="49" fontId="71" fillId="0" borderId="550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551" xfId="0" applyFont="1" applyBorder="1" applyAlignment="1">
      <alignment vertical="center" wrapText="1"/>
    </xf>
    <xf numFmtId="3" fontId="5" fillId="0" borderId="552" xfId="6" applyNumberFormat="1" applyFont="1" applyFill="1" applyBorder="1" applyAlignment="1" applyProtection="1">
      <alignment horizontal="right" vertical="center"/>
      <protection locked="0"/>
    </xf>
    <xf numFmtId="3" fontId="8" fillId="0" borderId="553" xfId="6" applyNumberFormat="1" applyFont="1" applyFill="1" applyBorder="1" applyAlignment="1" applyProtection="1">
      <alignment horizontal="center" vertical="center"/>
      <protection locked="0"/>
    </xf>
    <xf numFmtId="3" fontId="5" fillId="0" borderId="553" xfId="6" applyNumberFormat="1" applyFont="1" applyFill="1" applyBorder="1" applyAlignment="1" applyProtection="1">
      <alignment horizontal="center" vertical="center"/>
      <protection locked="0"/>
    </xf>
    <xf numFmtId="0" fontId="5" fillId="0" borderId="553" xfId="6" applyNumberFormat="1" applyFont="1" applyFill="1" applyBorder="1" applyAlignment="1" applyProtection="1">
      <alignment horizontal="center" vertical="center"/>
      <protection locked="0"/>
    </xf>
    <xf numFmtId="0" fontId="5" fillId="0" borderId="553" xfId="6" applyNumberFormat="1" applyFont="1" applyFill="1" applyBorder="1" applyAlignment="1" applyProtection="1">
      <alignment horizontal="left" vertical="center"/>
      <protection locked="0"/>
    </xf>
    <xf numFmtId="0" fontId="71" fillId="0" borderId="553" xfId="6" applyNumberFormat="1" applyFont="1" applyFill="1" applyBorder="1" applyAlignment="1" applyProtection="1">
      <alignment horizontal="left" vertical="center"/>
      <protection locked="0"/>
    </xf>
    <xf numFmtId="49" fontId="71" fillId="0" borderId="554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555" xfId="0" applyFont="1" applyBorder="1" applyAlignment="1">
      <alignment vertical="center" wrapText="1"/>
    </xf>
    <xf numFmtId="3" fontId="5" fillId="0" borderId="556" xfId="6" applyNumberFormat="1" applyFont="1" applyFill="1" applyBorder="1" applyAlignment="1" applyProtection="1">
      <alignment horizontal="right" vertical="center"/>
      <protection locked="0"/>
    </xf>
    <xf numFmtId="3" fontId="8" fillId="0" borderId="557" xfId="6" applyNumberFormat="1" applyFont="1" applyFill="1" applyBorder="1" applyAlignment="1" applyProtection="1">
      <alignment horizontal="center" vertical="center"/>
      <protection locked="0"/>
    </xf>
    <xf numFmtId="3" fontId="5" fillId="0" borderId="557" xfId="6" applyNumberFormat="1" applyFont="1" applyFill="1" applyBorder="1" applyAlignment="1" applyProtection="1">
      <alignment horizontal="center" vertical="center"/>
      <protection locked="0"/>
    </xf>
    <xf numFmtId="0" fontId="5" fillId="0" borderId="557" xfId="6" applyNumberFormat="1" applyFont="1" applyFill="1" applyBorder="1" applyAlignment="1" applyProtection="1">
      <alignment horizontal="center" vertical="center"/>
      <protection locked="0"/>
    </xf>
    <xf numFmtId="0" fontId="5" fillId="0" borderId="557" xfId="6" applyNumberFormat="1" applyFont="1" applyFill="1" applyBorder="1" applyAlignment="1" applyProtection="1">
      <alignment horizontal="left" vertical="center"/>
      <protection locked="0"/>
    </xf>
    <xf numFmtId="0" fontId="71" fillId="0" borderId="557" xfId="6" applyNumberFormat="1" applyFont="1" applyFill="1" applyBorder="1" applyAlignment="1" applyProtection="1">
      <alignment horizontal="left" vertical="center"/>
      <protection locked="0"/>
    </xf>
    <xf numFmtId="49" fontId="71" fillId="18" borderId="558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559" xfId="0" applyFont="1" applyBorder="1" applyAlignment="1">
      <alignment vertical="center" wrapText="1"/>
    </xf>
    <xf numFmtId="3" fontId="5" fillId="0" borderId="560" xfId="6" applyNumberFormat="1" applyFont="1" applyFill="1" applyBorder="1" applyAlignment="1" applyProtection="1">
      <alignment horizontal="right" vertical="center"/>
      <protection locked="0"/>
    </xf>
    <xf numFmtId="3" fontId="8" fillId="0" borderId="561" xfId="6" applyNumberFormat="1" applyFont="1" applyFill="1" applyBorder="1" applyAlignment="1" applyProtection="1">
      <alignment horizontal="center" vertical="center"/>
      <protection locked="0"/>
    </xf>
    <xf numFmtId="3" fontId="5" fillId="0" borderId="561" xfId="6" applyNumberFormat="1" applyFont="1" applyFill="1" applyBorder="1" applyAlignment="1" applyProtection="1">
      <alignment horizontal="center" vertical="center"/>
      <protection locked="0"/>
    </xf>
    <xf numFmtId="0" fontId="5" fillId="0" borderId="561" xfId="6" applyNumberFormat="1" applyFont="1" applyFill="1" applyBorder="1" applyAlignment="1" applyProtection="1">
      <alignment horizontal="center" vertical="center"/>
      <protection locked="0"/>
    </xf>
    <xf numFmtId="0" fontId="5" fillId="0" borderId="561" xfId="6" applyNumberFormat="1" applyFont="1" applyFill="1" applyBorder="1" applyAlignment="1" applyProtection="1">
      <alignment horizontal="left" vertical="center"/>
      <protection locked="0"/>
    </xf>
    <xf numFmtId="0" fontId="71" fillId="0" borderId="561" xfId="6" applyNumberFormat="1" applyFont="1" applyFill="1" applyBorder="1" applyAlignment="1" applyProtection="1">
      <alignment horizontal="left" vertical="center"/>
      <protection locked="0"/>
    </xf>
    <xf numFmtId="49" fontId="71" fillId="18" borderId="562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563" xfId="0" applyFont="1" applyBorder="1" applyAlignment="1">
      <alignment vertical="center" wrapText="1"/>
    </xf>
    <xf numFmtId="3" fontId="5" fillId="0" borderId="564" xfId="6" applyNumberFormat="1" applyFont="1" applyFill="1" applyBorder="1" applyAlignment="1" applyProtection="1">
      <alignment horizontal="right" vertical="center"/>
      <protection locked="0"/>
    </xf>
    <xf numFmtId="3" fontId="8" fillId="0" borderId="565" xfId="6" applyNumberFormat="1" applyFont="1" applyFill="1" applyBorder="1" applyAlignment="1" applyProtection="1">
      <alignment horizontal="center" vertical="center"/>
      <protection locked="0"/>
    </xf>
    <xf numFmtId="3" fontId="5" fillId="0" borderId="565" xfId="6" applyNumberFormat="1" applyFont="1" applyFill="1" applyBorder="1" applyAlignment="1" applyProtection="1">
      <alignment horizontal="center" vertical="center"/>
      <protection locked="0"/>
    </xf>
    <xf numFmtId="0" fontId="5" fillId="0" borderId="565" xfId="6" applyNumberFormat="1" applyFont="1" applyFill="1" applyBorder="1" applyAlignment="1" applyProtection="1">
      <alignment horizontal="center" vertical="center"/>
      <protection locked="0"/>
    </xf>
    <xf numFmtId="0" fontId="5" fillId="0" borderId="565" xfId="6" applyNumberFormat="1" applyFont="1" applyFill="1" applyBorder="1" applyAlignment="1" applyProtection="1">
      <alignment horizontal="left" vertical="center"/>
      <protection locked="0"/>
    </xf>
    <xf numFmtId="0" fontId="71" fillId="0" borderId="565" xfId="6" applyNumberFormat="1" applyFont="1" applyFill="1" applyBorder="1" applyAlignment="1" applyProtection="1">
      <alignment horizontal="left" vertical="center"/>
      <protection locked="0"/>
    </xf>
    <xf numFmtId="49" fontId="71" fillId="18" borderId="56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56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68" xfId="6" applyNumberFormat="1" applyFont="1" applyFill="1" applyBorder="1" applyAlignment="1" applyProtection="1">
      <alignment horizontal="right" vertical="center"/>
      <protection locked="0"/>
    </xf>
    <xf numFmtId="3" fontId="8" fillId="0" borderId="569" xfId="6" applyNumberFormat="1" applyFont="1" applyFill="1" applyBorder="1" applyAlignment="1" applyProtection="1">
      <alignment horizontal="center" vertical="center"/>
      <protection locked="0"/>
    </xf>
    <xf numFmtId="3" fontId="5" fillId="0" borderId="569" xfId="6" applyNumberFormat="1" applyFont="1" applyFill="1" applyBorder="1" applyAlignment="1" applyProtection="1">
      <alignment horizontal="center" vertical="center"/>
      <protection locked="0"/>
    </xf>
    <xf numFmtId="0" fontId="5" fillId="0" borderId="569" xfId="6" applyNumberFormat="1" applyFont="1" applyFill="1" applyBorder="1" applyAlignment="1" applyProtection="1">
      <alignment horizontal="center" vertical="center"/>
      <protection locked="0"/>
    </xf>
    <xf numFmtId="0" fontId="5" fillId="0" borderId="569" xfId="6" applyNumberFormat="1" applyFont="1" applyFill="1" applyBorder="1" applyAlignment="1" applyProtection="1">
      <alignment horizontal="left" vertical="center"/>
      <protection locked="0"/>
    </xf>
    <xf numFmtId="0" fontId="71" fillId="0" borderId="569" xfId="6" applyNumberFormat="1" applyFont="1" applyFill="1" applyBorder="1" applyAlignment="1" applyProtection="1">
      <alignment horizontal="left" vertical="center"/>
      <protection locked="0"/>
    </xf>
    <xf numFmtId="49" fontId="71" fillId="18" borderId="57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57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72" xfId="6" applyNumberFormat="1" applyFont="1" applyFill="1" applyBorder="1" applyAlignment="1" applyProtection="1">
      <alignment horizontal="right" vertical="center"/>
      <protection locked="0"/>
    </xf>
    <xf numFmtId="3" fontId="8" fillId="0" borderId="573" xfId="6" applyNumberFormat="1" applyFont="1" applyFill="1" applyBorder="1" applyAlignment="1" applyProtection="1">
      <alignment horizontal="center" vertical="center"/>
      <protection locked="0"/>
    </xf>
    <xf numFmtId="3" fontId="5" fillId="0" borderId="573" xfId="6" applyNumberFormat="1" applyFont="1" applyFill="1" applyBorder="1" applyAlignment="1" applyProtection="1">
      <alignment horizontal="center" vertical="center"/>
      <protection locked="0"/>
    </xf>
    <xf numFmtId="0" fontId="5" fillId="0" borderId="573" xfId="6" applyNumberFormat="1" applyFont="1" applyFill="1" applyBorder="1" applyAlignment="1" applyProtection="1">
      <alignment horizontal="center" vertical="center"/>
      <protection locked="0"/>
    </xf>
    <xf numFmtId="0" fontId="5" fillId="0" borderId="573" xfId="6" applyNumberFormat="1" applyFont="1" applyFill="1" applyBorder="1" applyAlignment="1" applyProtection="1">
      <alignment horizontal="left" vertical="center"/>
      <protection locked="0"/>
    </xf>
    <xf numFmtId="0" fontId="71" fillId="0" borderId="573" xfId="6" applyNumberFormat="1" applyFont="1" applyFill="1" applyBorder="1" applyAlignment="1" applyProtection="1">
      <alignment horizontal="left" vertical="center"/>
      <protection locked="0"/>
    </xf>
    <xf numFmtId="49" fontId="71" fillId="18" borderId="57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57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76" xfId="6" applyNumberFormat="1" applyFont="1" applyFill="1" applyBorder="1" applyAlignment="1" applyProtection="1">
      <alignment horizontal="right" vertical="center"/>
      <protection locked="0"/>
    </xf>
    <xf numFmtId="3" fontId="8" fillId="0" borderId="577" xfId="6" applyNumberFormat="1" applyFont="1" applyFill="1" applyBorder="1" applyAlignment="1" applyProtection="1">
      <alignment horizontal="center" vertical="center"/>
      <protection locked="0"/>
    </xf>
    <xf numFmtId="3" fontId="5" fillId="0" borderId="577" xfId="6" applyNumberFormat="1" applyFont="1" applyFill="1" applyBorder="1" applyAlignment="1" applyProtection="1">
      <alignment horizontal="center" vertical="center"/>
      <protection locked="0"/>
    </xf>
    <xf numFmtId="0" fontId="5" fillId="0" borderId="577" xfId="6" applyNumberFormat="1" applyFont="1" applyFill="1" applyBorder="1" applyAlignment="1" applyProtection="1">
      <alignment horizontal="center" vertical="center"/>
      <protection locked="0"/>
    </xf>
    <xf numFmtId="0" fontId="5" fillId="0" borderId="577" xfId="6" applyNumberFormat="1" applyFont="1" applyFill="1" applyBorder="1" applyAlignment="1" applyProtection="1">
      <alignment horizontal="left" vertical="center"/>
      <protection locked="0"/>
    </xf>
    <xf numFmtId="0" fontId="71" fillId="0" borderId="577" xfId="6" applyNumberFormat="1" applyFont="1" applyFill="1" applyBorder="1" applyAlignment="1" applyProtection="1">
      <alignment horizontal="left" vertical="center"/>
      <protection locked="0"/>
    </xf>
    <xf numFmtId="49" fontId="71" fillId="18" borderId="8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7" xfId="6" applyNumberFormat="1" applyFont="1" applyFill="1" applyBorder="1" applyAlignment="1" applyProtection="1">
      <alignment vertical="center" wrapText="1"/>
      <protection locked="0"/>
    </xf>
    <xf numFmtId="49" fontId="71" fillId="18" borderId="57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57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80" xfId="6" applyNumberFormat="1" applyFont="1" applyFill="1" applyBorder="1" applyAlignment="1" applyProtection="1">
      <alignment horizontal="right" vertical="center"/>
      <protection locked="0"/>
    </xf>
    <xf numFmtId="3" fontId="5" fillId="0" borderId="581" xfId="6" applyNumberFormat="1" applyFont="1" applyFill="1" applyBorder="1" applyAlignment="1" applyProtection="1">
      <alignment horizontal="right" vertical="center"/>
      <protection locked="0"/>
    </xf>
    <xf numFmtId="4" fontId="5" fillId="0" borderId="581" xfId="6" applyNumberFormat="1" applyFont="1" applyFill="1" applyBorder="1" applyAlignment="1" applyProtection="1">
      <alignment horizontal="right" vertical="center"/>
      <protection locked="0"/>
    </xf>
    <xf numFmtId="10" fontId="5" fillId="0" borderId="581" xfId="18" applyNumberFormat="1" applyFont="1" applyFill="1" applyBorder="1" applyAlignment="1" applyProtection="1">
      <alignment horizontal="right" vertical="center"/>
      <protection locked="0"/>
    </xf>
    <xf numFmtId="3" fontId="8" fillId="0" borderId="582" xfId="6" applyNumberFormat="1" applyFont="1" applyFill="1" applyBorder="1" applyAlignment="1" applyProtection="1">
      <alignment horizontal="center" vertical="center"/>
      <protection locked="0"/>
    </xf>
    <xf numFmtId="3" fontId="5" fillId="0" borderId="582" xfId="6" applyNumberFormat="1" applyFont="1" applyFill="1" applyBorder="1" applyAlignment="1" applyProtection="1">
      <alignment horizontal="center" vertical="center"/>
      <protection locked="0"/>
    </xf>
    <xf numFmtId="0" fontId="5" fillId="0" borderId="582" xfId="6" applyNumberFormat="1" applyFont="1" applyFill="1" applyBorder="1" applyAlignment="1" applyProtection="1">
      <alignment horizontal="center" vertical="center"/>
      <protection locked="0"/>
    </xf>
    <xf numFmtId="0" fontId="5" fillId="0" borderId="582" xfId="6" applyNumberFormat="1" applyFont="1" applyFill="1" applyBorder="1" applyAlignment="1" applyProtection="1">
      <alignment horizontal="left" vertical="center"/>
      <protection locked="0"/>
    </xf>
    <xf numFmtId="0" fontId="71" fillId="0" borderId="582" xfId="6" applyNumberFormat="1" applyFont="1" applyFill="1" applyBorder="1" applyAlignment="1" applyProtection="1">
      <alignment horizontal="left" vertical="center"/>
      <protection locked="0"/>
    </xf>
    <xf numFmtId="49" fontId="71" fillId="18" borderId="25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51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58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58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85" xfId="6" applyNumberFormat="1" applyFont="1" applyFill="1" applyBorder="1" applyAlignment="1" applyProtection="1">
      <alignment horizontal="right" vertical="center"/>
      <protection locked="0"/>
    </xf>
    <xf numFmtId="3" fontId="8" fillId="0" borderId="586" xfId="6" applyNumberFormat="1" applyFont="1" applyFill="1" applyBorder="1" applyAlignment="1" applyProtection="1">
      <alignment horizontal="center" vertical="center"/>
      <protection locked="0"/>
    </xf>
    <xf numFmtId="3" fontId="5" fillId="0" borderId="586" xfId="6" applyNumberFormat="1" applyFont="1" applyFill="1" applyBorder="1" applyAlignment="1" applyProtection="1">
      <alignment horizontal="center" vertical="center"/>
      <protection locked="0"/>
    </xf>
    <xf numFmtId="0" fontId="5" fillId="0" borderId="586" xfId="6" applyNumberFormat="1" applyFont="1" applyFill="1" applyBorder="1" applyAlignment="1" applyProtection="1">
      <alignment horizontal="center" vertical="center"/>
      <protection locked="0"/>
    </xf>
    <xf numFmtId="0" fontId="5" fillId="0" borderId="586" xfId="6" applyNumberFormat="1" applyFont="1" applyFill="1" applyBorder="1" applyAlignment="1" applyProtection="1">
      <alignment horizontal="left" vertical="center"/>
      <protection locked="0"/>
    </xf>
    <xf numFmtId="0" fontId="71" fillId="0" borderId="586" xfId="6" applyNumberFormat="1" applyFont="1" applyFill="1" applyBorder="1" applyAlignment="1" applyProtection="1">
      <alignment horizontal="left" vertical="center"/>
      <protection locked="0"/>
    </xf>
    <xf numFmtId="49" fontId="71" fillId="18" borderId="58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58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89" xfId="6" applyNumberFormat="1" applyFont="1" applyFill="1" applyBorder="1" applyAlignment="1" applyProtection="1">
      <alignment horizontal="right" vertical="center"/>
      <protection locked="0"/>
    </xf>
    <xf numFmtId="3" fontId="8" fillId="0" borderId="590" xfId="6" applyNumberFormat="1" applyFont="1" applyFill="1" applyBorder="1" applyAlignment="1" applyProtection="1">
      <alignment horizontal="center" vertical="center"/>
      <protection locked="0"/>
    </xf>
    <xf numFmtId="3" fontId="5" fillId="0" borderId="590" xfId="6" applyNumberFormat="1" applyFont="1" applyFill="1" applyBorder="1" applyAlignment="1" applyProtection="1">
      <alignment horizontal="center" vertical="center"/>
      <protection locked="0"/>
    </xf>
    <xf numFmtId="0" fontId="5" fillId="0" borderId="590" xfId="6" applyNumberFormat="1" applyFont="1" applyFill="1" applyBorder="1" applyAlignment="1" applyProtection="1">
      <alignment horizontal="center" vertical="center"/>
      <protection locked="0"/>
    </xf>
    <xf numFmtId="0" fontId="5" fillId="0" borderId="590" xfId="6" applyNumberFormat="1" applyFont="1" applyFill="1" applyBorder="1" applyAlignment="1" applyProtection="1">
      <alignment horizontal="left" vertical="center"/>
      <protection locked="0"/>
    </xf>
    <xf numFmtId="0" fontId="71" fillId="0" borderId="590" xfId="6" applyNumberFormat="1" applyFont="1" applyFill="1" applyBorder="1" applyAlignment="1" applyProtection="1">
      <alignment horizontal="left" vertical="center"/>
      <protection locked="0"/>
    </xf>
    <xf numFmtId="49" fontId="71" fillId="18" borderId="59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59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93" xfId="6" applyNumberFormat="1" applyFont="1" applyFill="1" applyBorder="1" applyAlignment="1" applyProtection="1">
      <alignment horizontal="right" vertical="center"/>
      <protection locked="0"/>
    </xf>
    <xf numFmtId="3" fontId="8" fillId="0" borderId="594" xfId="6" applyNumberFormat="1" applyFont="1" applyFill="1" applyBorder="1" applyAlignment="1" applyProtection="1">
      <alignment horizontal="center" vertical="center"/>
      <protection locked="0"/>
    </xf>
    <xf numFmtId="3" fontId="5" fillId="0" borderId="594" xfId="6" applyNumberFormat="1" applyFont="1" applyFill="1" applyBorder="1" applyAlignment="1" applyProtection="1">
      <alignment horizontal="center" vertical="center"/>
      <protection locked="0"/>
    </xf>
    <xf numFmtId="0" fontId="5" fillId="0" borderId="594" xfId="6" applyNumberFormat="1" applyFont="1" applyFill="1" applyBorder="1" applyAlignment="1" applyProtection="1">
      <alignment horizontal="center" vertical="center"/>
      <protection locked="0"/>
    </xf>
    <xf numFmtId="0" fontId="5" fillId="0" borderId="594" xfId="6" applyNumberFormat="1" applyFont="1" applyFill="1" applyBorder="1" applyAlignment="1" applyProtection="1">
      <alignment horizontal="left" vertical="center"/>
      <protection locked="0"/>
    </xf>
    <xf numFmtId="0" fontId="71" fillId="0" borderId="594" xfId="6" applyNumberFormat="1" applyFont="1" applyFill="1" applyBorder="1" applyAlignment="1" applyProtection="1">
      <alignment horizontal="left" vertical="center"/>
      <protection locked="0"/>
    </xf>
    <xf numFmtId="49" fontId="71" fillId="18" borderId="59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59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97" xfId="6" applyNumberFormat="1" applyFont="1" applyFill="1" applyBorder="1" applyAlignment="1" applyProtection="1">
      <alignment horizontal="right" vertical="center"/>
      <protection locked="0"/>
    </xf>
    <xf numFmtId="3" fontId="8" fillId="0" borderId="598" xfId="6" applyNumberFormat="1" applyFont="1" applyFill="1" applyBorder="1" applyAlignment="1" applyProtection="1">
      <alignment horizontal="center" vertical="center"/>
      <protection locked="0"/>
    </xf>
    <xf numFmtId="3" fontId="5" fillId="0" borderId="598" xfId="6" applyNumberFormat="1" applyFont="1" applyFill="1" applyBorder="1" applyAlignment="1" applyProtection="1">
      <alignment horizontal="center" vertical="center"/>
      <protection locked="0"/>
    </xf>
    <xf numFmtId="0" fontId="5" fillId="0" borderId="598" xfId="6" applyNumberFormat="1" applyFont="1" applyFill="1" applyBorder="1" applyAlignment="1" applyProtection="1">
      <alignment horizontal="center" vertical="center"/>
      <protection locked="0"/>
    </xf>
    <xf numFmtId="0" fontId="5" fillId="0" borderId="598" xfId="6" applyNumberFormat="1" applyFont="1" applyFill="1" applyBorder="1" applyAlignment="1" applyProtection="1">
      <alignment horizontal="left" vertical="center"/>
      <protection locked="0"/>
    </xf>
    <xf numFmtId="0" fontId="71" fillId="0" borderId="598" xfId="6" applyNumberFormat="1" applyFont="1" applyFill="1" applyBorder="1" applyAlignment="1" applyProtection="1">
      <alignment horizontal="left" vertical="center"/>
      <protection locked="0"/>
    </xf>
    <xf numFmtId="49" fontId="71" fillId="18" borderId="59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0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01" xfId="6" applyNumberFormat="1" applyFont="1" applyFill="1" applyBorder="1" applyAlignment="1" applyProtection="1">
      <alignment horizontal="right" vertical="center"/>
      <protection locked="0"/>
    </xf>
    <xf numFmtId="3" fontId="8" fillId="0" borderId="602" xfId="6" applyNumberFormat="1" applyFont="1" applyFill="1" applyBorder="1" applyAlignment="1" applyProtection="1">
      <alignment horizontal="center" vertical="center"/>
      <protection locked="0"/>
    </xf>
    <xf numFmtId="3" fontId="5" fillId="0" borderId="602" xfId="6" applyNumberFormat="1" applyFont="1" applyFill="1" applyBorder="1" applyAlignment="1" applyProtection="1">
      <alignment horizontal="center" vertical="center"/>
      <protection locked="0"/>
    </xf>
    <xf numFmtId="0" fontId="5" fillId="0" borderId="602" xfId="6" applyNumberFormat="1" applyFont="1" applyFill="1" applyBorder="1" applyAlignment="1" applyProtection="1">
      <alignment horizontal="center" vertical="center"/>
      <protection locked="0"/>
    </xf>
    <xf numFmtId="0" fontId="5" fillId="0" borderId="602" xfId="6" applyNumberFormat="1" applyFont="1" applyFill="1" applyBorder="1" applyAlignment="1" applyProtection="1">
      <alignment horizontal="left" vertical="center"/>
      <protection locked="0"/>
    </xf>
    <xf numFmtId="0" fontId="71" fillId="0" borderId="602" xfId="6" applyNumberFormat="1" applyFont="1" applyFill="1" applyBorder="1" applyAlignment="1" applyProtection="1">
      <alignment horizontal="left" vertical="center"/>
      <protection locked="0"/>
    </xf>
    <xf numFmtId="49" fontId="71" fillId="18" borderId="60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0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05" xfId="6" applyNumberFormat="1" applyFont="1" applyFill="1" applyBorder="1" applyAlignment="1" applyProtection="1">
      <alignment horizontal="right" vertical="center"/>
      <protection locked="0"/>
    </xf>
    <xf numFmtId="3" fontId="8" fillId="0" borderId="606" xfId="6" applyNumberFormat="1" applyFont="1" applyFill="1" applyBorder="1" applyAlignment="1" applyProtection="1">
      <alignment horizontal="center" vertical="center"/>
      <protection locked="0"/>
    </xf>
    <xf numFmtId="3" fontId="5" fillId="0" borderId="606" xfId="6" applyNumberFormat="1" applyFont="1" applyFill="1" applyBorder="1" applyAlignment="1" applyProtection="1">
      <alignment horizontal="center" vertical="center"/>
      <protection locked="0"/>
    </xf>
    <xf numFmtId="0" fontId="5" fillId="0" borderId="606" xfId="6" applyNumberFormat="1" applyFont="1" applyFill="1" applyBorder="1" applyAlignment="1" applyProtection="1">
      <alignment horizontal="center" vertical="center"/>
      <protection locked="0"/>
    </xf>
    <xf numFmtId="0" fontId="5" fillId="0" borderId="606" xfId="6" applyNumberFormat="1" applyFont="1" applyFill="1" applyBorder="1" applyAlignment="1" applyProtection="1">
      <alignment horizontal="left" vertical="center"/>
      <protection locked="0"/>
    </xf>
    <xf numFmtId="0" fontId="71" fillId="0" borderId="606" xfId="6" applyNumberFormat="1" applyFont="1" applyFill="1" applyBorder="1" applyAlignment="1" applyProtection="1">
      <alignment horizontal="left" vertical="center"/>
      <protection locked="0"/>
    </xf>
    <xf numFmtId="49" fontId="71" fillId="18" borderId="60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0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09" xfId="6" applyNumberFormat="1" applyFont="1" applyFill="1" applyBorder="1" applyAlignment="1" applyProtection="1">
      <alignment horizontal="right" vertical="center"/>
      <protection locked="0"/>
    </xf>
    <xf numFmtId="3" fontId="8" fillId="0" borderId="610" xfId="6" applyNumberFormat="1" applyFont="1" applyFill="1" applyBorder="1" applyAlignment="1" applyProtection="1">
      <alignment horizontal="center" vertical="center"/>
      <protection locked="0"/>
    </xf>
    <xf numFmtId="3" fontId="5" fillId="0" borderId="610" xfId="6" applyNumberFormat="1" applyFont="1" applyFill="1" applyBorder="1" applyAlignment="1" applyProtection="1">
      <alignment horizontal="center" vertical="center"/>
      <protection locked="0"/>
    </xf>
    <xf numFmtId="0" fontId="5" fillId="0" borderId="610" xfId="6" applyNumberFormat="1" applyFont="1" applyFill="1" applyBorder="1" applyAlignment="1" applyProtection="1">
      <alignment horizontal="center" vertical="center"/>
      <protection locked="0"/>
    </xf>
    <xf numFmtId="0" fontId="5" fillId="0" borderId="610" xfId="6" applyNumberFormat="1" applyFont="1" applyFill="1" applyBorder="1" applyAlignment="1" applyProtection="1">
      <alignment horizontal="left" vertical="center"/>
      <protection locked="0"/>
    </xf>
    <xf numFmtId="0" fontId="71" fillId="0" borderId="610" xfId="6" applyNumberFormat="1" applyFont="1" applyFill="1" applyBorder="1" applyAlignment="1" applyProtection="1">
      <alignment horizontal="left" vertical="center"/>
      <protection locked="0"/>
    </xf>
    <xf numFmtId="49" fontId="71" fillId="18" borderId="61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1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13" xfId="6" applyNumberFormat="1" applyFont="1" applyFill="1" applyBorder="1" applyAlignment="1" applyProtection="1">
      <alignment horizontal="right" vertical="center"/>
      <protection locked="0"/>
    </xf>
    <xf numFmtId="3" fontId="8" fillId="0" borderId="614" xfId="6" applyNumberFormat="1" applyFont="1" applyFill="1" applyBorder="1" applyAlignment="1" applyProtection="1">
      <alignment horizontal="center" vertical="center"/>
      <protection locked="0"/>
    </xf>
    <xf numFmtId="3" fontId="5" fillId="0" borderId="614" xfId="6" applyNumberFormat="1" applyFont="1" applyFill="1" applyBorder="1" applyAlignment="1" applyProtection="1">
      <alignment horizontal="center" vertical="center"/>
      <protection locked="0"/>
    </xf>
    <xf numFmtId="0" fontId="5" fillId="0" borderId="614" xfId="6" applyNumberFormat="1" applyFont="1" applyFill="1" applyBorder="1" applyAlignment="1" applyProtection="1">
      <alignment horizontal="center" vertical="center"/>
      <protection locked="0"/>
    </xf>
    <xf numFmtId="0" fontId="5" fillId="0" borderId="614" xfId="6" applyNumberFormat="1" applyFont="1" applyFill="1" applyBorder="1" applyAlignment="1" applyProtection="1">
      <alignment horizontal="left" vertical="center"/>
      <protection locked="0"/>
    </xf>
    <xf numFmtId="0" fontId="71" fillId="0" borderId="614" xfId="6" applyNumberFormat="1" applyFont="1" applyFill="1" applyBorder="1" applyAlignment="1" applyProtection="1">
      <alignment horizontal="left" vertical="center"/>
      <protection locked="0"/>
    </xf>
    <xf numFmtId="49" fontId="71" fillId="18" borderId="61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1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17" xfId="6" applyNumberFormat="1" applyFont="1" applyFill="1" applyBorder="1" applyAlignment="1" applyProtection="1">
      <alignment horizontal="right" vertical="center"/>
      <protection locked="0"/>
    </xf>
    <xf numFmtId="3" fontId="8" fillId="0" borderId="618" xfId="6" applyNumberFormat="1" applyFont="1" applyFill="1" applyBorder="1" applyAlignment="1" applyProtection="1">
      <alignment horizontal="center" vertical="center"/>
      <protection locked="0"/>
    </xf>
    <xf numFmtId="3" fontId="5" fillId="0" borderId="618" xfId="6" applyNumberFormat="1" applyFont="1" applyFill="1" applyBorder="1" applyAlignment="1" applyProtection="1">
      <alignment horizontal="center" vertical="center"/>
      <protection locked="0"/>
    </xf>
    <xf numFmtId="0" fontId="5" fillId="0" borderId="618" xfId="6" applyNumberFormat="1" applyFont="1" applyFill="1" applyBorder="1" applyAlignment="1" applyProtection="1">
      <alignment horizontal="center" vertical="center"/>
      <protection locked="0"/>
    </xf>
    <xf numFmtId="0" fontId="5" fillId="0" borderId="618" xfId="6" applyNumberFormat="1" applyFont="1" applyFill="1" applyBorder="1" applyAlignment="1" applyProtection="1">
      <alignment horizontal="left" vertical="center"/>
      <protection locked="0"/>
    </xf>
    <xf numFmtId="0" fontId="71" fillId="0" borderId="618" xfId="6" applyNumberFormat="1" applyFont="1" applyFill="1" applyBorder="1" applyAlignment="1" applyProtection="1">
      <alignment horizontal="left" vertical="center"/>
      <protection locked="0"/>
    </xf>
    <xf numFmtId="49" fontId="71" fillId="18" borderId="61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2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21" xfId="6" applyNumberFormat="1" applyFont="1" applyFill="1" applyBorder="1" applyAlignment="1" applyProtection="1">
      <alignment horizontal="right" vertical="center"/>
      <protection locked="0"/>
    </xf>
    <xf numFmtId="3" fontId="8" fillId="0" borderId="622" xfId="6" applyNumberFormat="1" applyFont="1" applyFill="1" applyBorder="1" applyAlignment="1" applyProtection="1">
      <alignment horizontal="center" vertical="center"/>
      <protection locked="0"/>
    </xf>
    <xf numFmtId="3" fontId="5" fillId="0" borderId="622" xfId="6" applyNumberFormat="1" applyFont="1" applyFill="1" applyBorder="1" applyAlignment="1" applyProtection="1">
      <alignment horizontal="center" vertical="center"/>
      <protection locked="0"/>
    </xf>
    <xf numFmtId="0" fontId="5" fillId="0" borderId="622" xfId="6" applyNumberFormat="1" applyFont="1" applyFill="1" applyBorder="1" applyAlignment="1" applyProtection="1">
      <alignment horizontal="center" vertical="center"/>
      <protection locked="0"/>
    </xf>
    <xf numFmtId="0" fontId="5" fillId="0" borderId="622" xfId="6" applyNumberFormat="1" applyFont="1" applyFill="1" applyBorder="1" applyAlignment="1" applyProtection="1">
      <alignment horizontal="left" vertical="center"/>
      <protection locked="0"/>
    </xf>
    <xf numFmtId="0" fontId="71" fillId="0" borderId="622" xfId="6" applyNumberFormat="1" applyFont="1" applyFill="1" applyBorder="1" applyAlignment="1" applyProtection="1">
      <alignment horizontal="left" vertical="center"/>
      <protection locked="0"/>
    </xf>
    <xf numFmtId="49" fontId="71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2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2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25" xfId="6" applyNumberFormat="1" applyFont="1" applyFill="1" applyBorder="1" applyAlignment="1" applyProtection="1">
      <alignment horizontal="right" vertical="center"/>
      <protection locked="0"/>
    </xf>
    <xf numFmtId="3" fontId="8" fillId="0" borderId="626" xfId="6" applyNumberFormat="1" applyFont="1" applyFill="1" applyBorder="1" applyAlignment="1" applyProtection="1">
      <alignment horizontal="center" vertical="center"/>
      <protection locked="0"/>
    </xf>
    <xf numFmtId="3" fontId="5" fillId="0" borderId="626" xfId="6" applyNumberFormat="1" applyFont="1" applyFill="1" applyBorder="1" applyAlignment="1" applyProtection="1">
      <alignment horizontal="center" vertical="center"/>
      <protection locked="0"/>
    </xf>
    <xf numFmtId="0" fontId="5" fillId="0" borderId="626" xfId="6" applyNumberFormat="1" applyFont="1" applyFill="1" applyBorder="1" applyAlignment="1" applyProtection="1">
      <alignment horizontal="center" vertical="center"/>
      <protection locked="0"/>
    </xf>
    <xf numFmtId="0" fontId="5" fillId="0" borderId="626" xfId="6" applyNumberFormat="1" applyFont="1" applyFill="1" applyBorder="1" applyAlignment="1" applyProtection="1">
      <alignment horizontal="left" vertical="center"/>
      <protection locked="0"/>
    </xf>
    <xf numFmtId="0" fontId="71" fillId="0" borderId="626" xfId="6" applyNumberFormat="1" applyFont="1" applyFill="1" applyBorder="1" applyAlignment="1" applyProtection="1">
      <alignment horizontal="left" vertical="center"/>
      <protection locked="0"/>
    </xf>
    <xf numFmtId="49" fontId="71" fillId="18" borderId="62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2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29" xfId="6" applyNumberFormat="1" applyFont="1" applyFill="1" applyBorder="1" applyAlignment="1" applyProtection="1">
      <alignment horizontal="right" vertical="center"/>
      <protection locked="0"/>
    </xf>
    <xf numFmtId="3" fontId="8" fillId="0" borderId="630" xfId="6" applyNumberFormat="1" applyFont="1" applyFill="1" applyBorder="1" applyAlignment="1" applyProtection="1">
      <alignment horizontal="center" vertical="center"/>
      <protection locked="0"/>
    </xf>
    <xf numFmtId="3" fontId="5" fillId="0" borderId="630" xfId="6" applyNumberFormat="1" applyFont="1" applyFill="1" applyBorder="1" applyAlignment="1" applyProtection="1">
      <alignment horizontal="center" vertical="center"/>
      <protection locked="0"/>
    </xf>
    <xf numFmtId="0" fontId="5" fillId="0" borderId="630" xfId="6" applyNumberFormat="1" applyFont="1" applyFill="1" applyBorder="1" applyAlignment="1" applyProtection="1">
      <alignment horizontal="center" vertical="center"/>
      <protection locked="0"/>
    </xf>
    <xf numFmtId="0" fontId="5" fillId="0" borderId="630" xfId="6" applyNumberFormat="1" applyFont="1" applyFill="1" applyBorder="1" applyAlignment="1" applyProtection="1">
      <alignment horizontal="left" vertical="center"/>
      <protection locked="0"/>
    </xf>
    <xf numFmtId="0" fontId="71" fillId="0" borderId="630" xfId="6" applyNumberFormat="1" applyFont="1" applyFill="1" applyBorder="1" applyAlignment="1" applyProtection="1">
      <alignment horizontal="left" vertical="center"/>
      <protection locked="0"/>
    </xf>
    <xf numFmtId="49" fontId="71" fillId="18" borderId="63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3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33" xfId="6" applyNumberFormat="1" applyFont="1" applyFill="1" applyBorder="1" applyAlignment="1" applyProtection="1">
      <alignment horizontal="right" vertical="center"/>
      <protection locked="0"/>
    </xf>
    <xf numFmtId="3" fontId="8" fillId="0" borderId="634" xfId="6" applyNumberFormat="1" applyFont="1" applyFill="1" applyBorder="1" applyAlignment="1" applyProtection="1">
      <alignment horizontal="center" vertical="center"/>
      <protection locked="0"/>
    </xf>
    <xf numFmtId="3" fontId="5" fillId="0" borderId="634" xfId="6" applyNumberFormat="1" applyFont="1" applyFill="1" applyBorder="1" applyAlignment="1" applyProtection="1">
      <alignment horizontal="center" vertical="center"/>
      <protection locked="0"/>
    </xf>
    <xf numFmtId="0" fontId="5" fillId="0" borderId="634" xfId="6" applyNumberFormat="1" applyFont="1" applyFill="1" applyBorder="1" applyAlignment="1" applyProtection="1">
      <alignment horizontal="center" vertical="center"/>
      <protection locked="0"/>
    </xf>
    <xf numFmtId="0" fontId="5" fillId="0" borderId="634" xfId="6" applyNumberFormat="1" applyFont="1" applyFill="1" applyBorder="1" applyAlignment="1" applyProtection="1">
      <alignment horizontal="left" vertical="center"/>
      <protection locked="0"/>
    </xf>
    <xf numFmtId="0" fontId="71" fillId="0" borderId="634" xfId="6" applyNumberFormat="1" applyFont="1" applyFill="1" applyBorder="1" applyAlignment="1" applyProtection="1">
      <alignment horizontal="left" vertical="center"/>
      <protection locked="0"/>
    </xf>
    <xf numFmtId="49" fontId="71" fillId="18" borderId="63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3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37" xfId="6" applyNumberFormat="1" applyFont="1" applyFill="1" applyBorder="1" applyAlignment="1" applyProtection="1">
      <alignment horizontal="right" vertical="center"/>
      <protection locked="0"/>
    </xf>
    <xf numFmtId="3" fontId="8" fillId="0" borderId="638" xfId="6" applyNumberFormat="1" applyFont="1" applyFill="1" applyBorder="1" applyAlignment="1" applyProtection="1">
      <alignment horizontal="center" vertical="center"/>
      <protection locked="0"/>
    </xf>
    <xf numFmtId="3" fontId="5" fillId="0" borderId="638" xfId="6" applyNumberFormat="1" applyFont="1" applyFill="1" applyBorder="1" applyAlignment="1" applyProtection="1">
      <alignment horizontal="center" vertical="center"/>
      <protection locked="0"/>
    </xf>
    <xf numFmtId="0" fontId="5" fillId="0" borderId="638" xfId="6" applyNumberFormat="1" applyFont="1" applyFill="1" applyBorder="1" applyAlignment="1" applyProtection="1">
      <alignment horizontal="center" vertical="center"/>
      <protection locked="0"/>
    </xf>
    <xf numFmtId="0" fontId="5" fillId="0" borderId="638" xfId="6" applyNumberFormat="1" applyFont="1" applyFill="1" applyBorder="1" applyAlignment="1" applyProtection="1">
      <alignment horizontal="left" vertical="center"/>
      <protection locked="0"/>
    </xf>
    <xf numFmtId="0" fontId="71" fillId="0" borderId="638" xfId="6" applyNumberFormat="1" applyFont="1" applyFill="1" applyBorder="1" applyAlignment="1" applyProtection="1">
      <alignment horizontal="left" vertical="center"/>
      <protection locked="0"/>
    </xf>
    <xf numFmtId="49" fontId="71" fillId="18" borderId="63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4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41" xfId="6" applyNumberFormat="1" applyFont="1" applyFill="1" applyBorder="1" applyAlignment="1" applyProtection="1">
      <alignment horizontal="right" vertical="center"/>
      <protection locked="0"/>
    </xf>
    <xf numFmtId="3" fontId="8" fillId="0" borderId="642" xfId="6" applyNumberFormat="1" applyFont="1" applyFill="1" applyBorder="1" applyAlignment="1" applyProtection="1">
      <alignment horizontal="center" vertical="center"/>
      <protection locked="0"/>
    </xf>
    <xf numFmtId="3" fontId="5" fillId="0" borderId="642" xfId="6" applyNumberFormat="1" applyFont="1" applyFill="1" applyBorder="1" applyAlignment="1" applyProtection="1">
      <alignment horizontal="center" vertical="center"/>
      <protection locked="0"/>
    </xf>
    <xf numFmtId="0" fontId="5" fillId="0" borderId="642" xfId="6" applyNumberFormat="1" applyFont="1" applyFill="1" applyBorder="1" applyAlignment="1" applyProtection="1">
      <alignment horizontal="center" vertical="center"/>
      <protection locked="0"/>
    </xf>
    <xf numFmtId="0" fontId="5" fillId="0" borderId="642" xfId="6" applyNumberFormat="1" applyFont="1" applyFill="1" applyBorder="1" applyAlignment="1" applyProtection="1">
      <alignment horizontal="left" vertical="center"/>
      <protection locked="0"/>
    </xf>
    <xf numFmtId="0" fontId="71" fillId="0" borderId="642" xfId="6" applyNumberFormat="1" applyFont="1" applyFill="1" applyBorder="1" applyAlignment="1" applyProtection="1">
      <alignment horizontal="left" vertical="center"/>
      <protection locked="0"/>
    </xf>
    <xf numFmtId="49" fontId="71" fillId="18" borderId="64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4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45" xfId="6" applyNumberFormat="1" applyFont="1" applyFill="1" applyBorder="1" applyAlignment="1" applyProtection="1">
      <alignment horizontal="right" vertical="center"/>
      <protection locked="0"/>
    </xf>
    <xf numFmtId="3" fontId="8" fillId="0" borderId="646" xfId="6" applyNumberFormat="1" applyFont="1" applyFill="1" applyBorder="1" applyAlignment="1" applyProtection="1">
      <alignment horizontal="center" vertical="center"/>
      <protection locked="0"/>
    </xf>
    <xf numFmtId="3" fontId="5" fillId="0" borderId="646" xfId="6" applyNumberFormat="1" applyFont="1" applyFill="1" applyBorder="1" applyAlignment="1" applyProtection="1">
      <alignment horizontal="center" vertical="center"/>
      <protection locked="0"/>
    </xf>
    <xf numFmtId="0" fontId="5" fillId="0" borderId="646" xfId="6" applyNumberFormat="1" applyFont="1" applyFill="1" applyBorder="1" applyAlignment="1" applyProtection="1">
      <alignment horizontal="center" vertical="center"/>
      <protection locked="0"/>
    </xf>
    <xf numFmtId="0" fontId="5" fillId="0" borderId="646" xfId="6" applyNumberFormat="1" applyFont="1" applyFill="1" applyBorder="1" applyAlignment="1" applyProtection="1">
      <alignment horizontal="left" vertical="center"/>
      <protection locked="0"/>
    </xf>
    <xf numFmtId="0" fontId="71" fillId="0" borderId="646" xfId="6" applyNumberFormat="1" applyFont="1" applyFill="1" applyBorder="1" applyAlignment="1" applyProtection="1">
      <alignment horizontal="left" vertical="center"/>
      <protection locked="0"/>
    </xf>
    <xf numFmtId="49" fontId="71" fillId="18" borderId="647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64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49" xfId="6" applyNumberFormat="1" applyFont="1" applyFill="1" applyBorder="1" applyAlignment="1" applyProtection="1">
      <alignment horizontal="right" vertical="center"/>
      <protection locked="0"/>
    </xf>
    <xf numFmtId="3" fontId="8" fillId="0" borderId="650" xfId="6" applyNumberFormat="1" applyFont="1" applyFill="1" applyBorder="1" applyAlignment="1" applyProtection="1">
      <alignment horizontal="center" vertical="center"/>
      <protection locked="0"/>
    </xf>
    <xf numFmtId="3" fontId="5" fillId="0" borderId="650" xfId="6" applyNumberFormat="1" applyFont="1" applyFill="1" applyBorder="1" applyAlignment="1" applyProtection="1">
      <alignment horizontal="center" vertical="center"/>
      <protection locked="0"/>
    </xf>
    <xf numFmtId="0" fontId="5" fillId="0" borderId="650" xfId="6" applyNumberFormat="1" applyFont="1" applyFill="1" applyBorder="1" applyAlignment="1" applyProtection="1">
      <alignment horizontal="center" vertical="center"/>
      <protection locked="0"/>
    </xf>
    <xf numFmtId="0" fontId="5" fillId="0" borderId="650" xfId="6" applyNumberFormat="1" applyFont="1" applyFill="1" applyBorder="1" applyAlignment="1" applyProtection="1">
      <alignment horizontal="left" vertical="center"/>
      <protection locked="0"/>
    </xf>
    <xf numFmtId="0" fontId="71" fillId="0" borderId="650" xfId="6" applyNumberFormat="1" applyFont="1" applyFill="1" applyBorder="1" applyAlignment="1" applyProtection="1">
      <alignment horizontal="left" vertical="center"/>
      <protection locked="0"/>
    </xf>
    <xf numFmtId="3" fontId="5" fillId="0" borderId="653" xfId="6" applyNumberFormat="1" applyFont="1" applyFill="1" applyBorder="1" applyAlignment="1" applyProtection="1">
      <alignment horizontal="right" vertical="center"/>
      <protection locked="0"/>
    </xf>
    <xf numFmtId="3" fontId="8" fillId="0" borderId="654" xfId="6" applyNumberFormat="1" applyFont="1" applyFill="1" applyBorder="1" applyAlignment="1" applyProtection="1">
      <alignment horizontal="center" vertical="center"/>
      <protection locked="0"/>
    </xf>
    <xf numFmtId="3" fontId="5" fillId="0" borderId="654" xfId="6" applyNumberFormat="1" applyFont="1" applyFill="1" applyBorder="1" applyAlignment="1" applyProtection="1">
      <alignment horizontal="center" vertical="center"/>
      <protection locked="0"/>
    </xf>
    <xf numFmtId="0" fontId="5" fillId="0" borderId="654" xfId="6" applyNumberFormat="1" applyFont="1" applyFill="1" applyBorder="1" applyAlignment="1" applyProtection="1">
      <alignment horizontal="center" vertical="center"/>
      <protection locked="0"/>
    </xf>
    <xf numFmtId="0" fontId="5" fillId="0" borderId="654" xfId="6" applyNumberFormat="1" applyFont="1" applyFill="1" applyBorder="1" applyAlignment="1" applyProtection="1">
      <alignment horizontal="left" vertical="center"/>
      <protection locked="0"/>
    </xf>
    <xf numFmtId="0" fontId="71" fillId="0" borderId="654" xfId="6" applyNumberFormat="1" applyFont="1" applyFill="1" applyBorder="1" applyAlignment="1" applyProtection="1">
      <alignment horizontal="left" vertical="center"/>
      <protection locked="0"/>
    </xf>
    <xf numFmtId="3" fontId="5" fillId="0" borderId="657" xfId="6" applyNumberFormat="1" applyFont="1" applyFill="1" applyBorder="1" applyAlignment="1" applyProtection="1">
      <alignment horizontal="right" vertical="center"/>
      <protection locked="0"/>
    </xf>
    <xf numFmtId="4" fontId="5" fillId="0" borderId="657" xfId="6" applyNumberFormat="1" applyFont="1" applyFill="1" applyBorder="1" applyAlignment="1" applyProtection="1">
      <alignment horizontal="right" vertical="center"/>
      <protection locked="0"/>
    </xf>
    <xf numFmtId="3" fontId="8" fillId="0" borderId="658" xfId="6" applyNumberFormat="1" applyFont="1" applyFill="1" applyBorder="1" applyAlignment="1" applyProtection="1">
      <alignment horizontal="center" vertical="center"/>
      <protection locked="0"/>
    </xf>
    <xf numFmtId="3" fontId="5" fillId="0" borderId="658" xfId="6" applyNumberFormat="1" applyFont="1" applyFill="1" applyBorder="1" applyAlignment="1" applyProtection="1">
      <alignment horizontal="center" vertical="center"/>
      <protection locked="0"/>
    </xf>
    <xf numFmtId="0" fontId="5" fillId="0" borderId="658" xfId="6" applyNumberFormat="1" applyFont="1" applyFill="1" applyBorder="1" applyAlignment="1" applyProtection="1">
      <alignment horizontal="center" vertical="center"/>
      <protection locked="0"/>
    </xf>
    <xf numFmtId="0" fontId="5" fillId="0" borderId="658" xfId="6" applyNumberFormat="1" applyFont="1" applyFill="1" applyBorder="1" applyAlignment="1" applyProtection="1">
      <alignment horizontal="left" vertical="center"/>
      <protection locked="0"/>
    </xf>
    <xf numFmtId="0" fontId="71" fillId="0" borderId="658" xfId="6" applyNumberFormat="1" applyFont="1" applyFill="1" applyBorder="1" applyAlignment="1" applyProtection="1">
      <alignment horizontal="left" vertical="center"/>
      <protection locked="0"/>
    </xf>
    <xf numFmtId="49" fontId="71" fillId="18" borderId="65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6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61" xfId="6" applyNumberFormat="1" applyFont="1" applyFill="1" applyBorder="1" applyAlignment="1" applyProtection="1">
      <alignment horizontal="right" vertical="center"/>
      <protection locked="0"/>
    </xf>
    <xf numFmtId="3" fontId="8" fillId="0" borderId="662" xfId="6" applyNumberFormat="1" applyFont="1" applyFill="1" applyBorder="1" applyAlignment="1" applyProtection="1">
      <alignment horizontal="center" vertical="center"/>
      <protection locked="0"/>
    </xf>
    <xf numFmtId="3" fontId="5" fillId="0" borderId="662" xfId="6" applyNumberFormat="1" applyFont="1" applyFill="1" applyBorder="1" applyAlignment="1" applyProtection="1">
      <alignment horizontal="center" vertical="center"/>
      <protection locked="0"/>
    </xf>
    <xf numFmtId="0" fontId="5" fillId="0" borderId="662" xfId="6" applyNumberFormat="1" applyFont="1" applyFill="1" applyBorder="1" applyAlignment="1" applyProtection="1">
      <alignment horizontal="center" vertical="center"/>
      <protection locked="0"/>
    </xf>
    <xf numFmtId="0" fontId="5" fillId="0" borderId="662" xfId="6" applyNumberFormat="1" applyFont="1" applyFill="1" applyBorder="1" applyAlignment="1" applyProtection="1">
      <alignment horizontal="left" vertical="center"/>
      <protection locked="0"/>
    </xf>
    <xf numFmtId="0" fontId="71" fillId="0" borderId="662" xfId="6" applyNumberFormat="1" applyFont="1" applyFill="1" applyBorder="1" applyAlignment="1" applyProtection="1">
      <alignment horizontal="left" vertical="center"/>
      <protection locked="0"/>
    </xf>
    <xf numFmtId="49" fontId="71" fillId="18" borderId="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520" xfId="6" applyNumberFormat="1" applyFont="1" applyFill="1" applyBorder="1" applyAlignment="1" applyProtection="1">
      <alignment horizontal="center" vertical="center" wrapText="1"/>
      <protection locked="0"/>
    </xf>
    <xf numFmtId="2" fontId="71" fillId="0" borderId="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63" xfId="6" applyNumberFormat="1" applyFont="1" applyFill="1" applyBorder="1" applyAlignment="1" applyProtection="1">
      <alignment horizontal="right" vertical="center"/>
      <protection locked="0"/>
    </xf>
    <xf numFmtId="3" fontId="5" fillId="0" borderId="664" xfId="6" applyNumberFormat="1" applyFont="1" applyFill="1" applyBorder="1" applyAlignment="1" applyProtection="1">
      <alignment horizontal="right" vertical="center"/>
      <protection locked="0"/>
    </xf>
    <xf numFmtId="4" fontId="5" fillId="0" borderId="664" xfId="6" applyNumberFormat="1" applyFont="1" applyFill="1" applyBorder="1" applyAlignment="1" applyProtection="1">
      <alignment horizontal="right" vertical="center"/>
      <protection locked="0"/>
    </xf>
    <xf numFmtId="10" fontId="5" fillId="0" borderId="664" xfId="18" applyNumberFormat="1" applyFont="1" applyFill="1" applyBorder="1" applyAlignment="1" applyProtection="1">
      <alignment horizontal="right" vertical="center"/>
      <protection locked="0"/>
    </xf>
    <xf numFmtId="49" fontId="14" fillId="18" borderId="24" xfId="6" applyNumberFormat="1" applyFont="1" applyFill="1" applyBorder="1" applyAlignment="1" applyProtection="1">
      <alignment horizontal="center" vertical="center" wrapText="1"/>
      <protection locked="0"/>
    </xf>
    <xf numFmtId="0" fontId="56" fillId="6" borderId="14" xfId="0" applyFont="1" applyFill="1" applyBorder="1" applyAlignment="1">
      <alignment vertical="center" wrapText="1"/>
    </xf>
    <xf numFmtId="0" fontId="14" fillId="0" borderId="662" xfId="6" applyNumberFormat="1" applyFont="1" applyFill="1" applyBorder="1" applyAlignment="1" applyProtection="1">
      <alignment horizontal="left" vertical="center"/>
      <protection locked="0"/>
    </xf>
    <xf numFmtId="49" fontId="14" fillId="18" borderId="1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666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66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668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669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532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533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27" xfId="18" applyNumberFormat="1" applyFont="1" applyFill="1" applyBorder="1" applyAlignment="1" applyProtection="1">
      <alignment horizontal="right" vertical="center"/>
      <protection locked="0"/>
    </xf>
    <xf numFmtId="3" fontId="73" fillId="10" borderId="95" xfId="6" applyNumberFormat="1" applyFont="1" applyFill="1" applyBorder="1" applyAlignment="1" applyProtection="1">
      <alignment horizontal="right" vertical="center"/>
      <protection locked="0"/>
    </xf>
    <xf numFmtId="4" fontId="73" fillId="10" borderId="95" xfId="6" applyNumberFormat="1" applyFont="1" applyFill="1" applyBorder="1" applyAlignment="1" applyProtection="1">
      <alignment horizontal="right" vertical="center"/>
      <protection locked="0"/>
    </xf>
    <xf numFmtId="10" fontId="8" fillId="10" borderId="95" xfId="18" applyNumberFormat="1" applyFont="1" applyFill="1" applyBorder="1" applyAlignment="1" applyProtection="1">
      <alignment horizontal="right" vertical="center"/>
      <protection locked="0"/>
    </xf>
    <xf numFmtId="3" fontId="76" fillId="0" borderId="253" xfId="6" applyNumberFormat="1" applyFont="1" applyFill="1" applyBorder="1" applyAlignment="1" applyProtection="1">
      <alignment horizontal="right" vertical="center"/>
      <protection locked="0"/>
    </xf>
    <xf numFmtId="4" fontId="76" fillId="0" borderId="253" xfId="6" applyNumberFormat="1" applyFont="1" applyFill="1" applyBorder="1" applyAlignment="1" applyProtection="1">
      <alignment horizontal="right" vertical="center"/>
      <protection locked="0"/>
    </xf>
    <xf numFmtId="49" fontId="71" fillId="0" borderId="0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671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67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7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74" xfId="6" applyNumberFormat="1" applyFont="1" applyFill="1" applyBorder="1" applyAlignment="1" applyProtection="1">
      <alignment horizontal="right" vertical="center"/>
      <protection locked="0"/>
    </xf>
    <xf numFmtId="4" fontId="5" fillId="0" borderId="674" xfId="6" applyNumberFormat="1" applyFont="1" applyFill="1" applyBorder="1" applyAlignment="1" applyProtection="1">
      <alignment horizontal="right" vertical="center"/>
      <protection locked="0"/>
    </xf>
    <xf numFmtId="3" fontId="8" fillId="0" borderId="675" xfId="6" applyNumberFormat="1" applyFont="1" applyFill="1" applyBorder="1" applyAlignment="1" applyProtection="1">
      <alignment horizontal="center" vertical="center"/>
      <protection locked="0"/>
    </xf>
    <xf numFmtId="3" fontId="5" fillId="0" borderId="675" xfId="6" applyNumberFormat="1" applyFont="1" applyFill="1" applyBorder="1" applyAlignment="1" applyProtection="1">
      <alignment horizontal="center" vertical="center"/>
      <protection locked="0"/>
    </xf>
    <xf numFmtId="0" fontId="5" fillId="0" borderId="675" xfId="6" applyNumberFormat="1" applyFont="1" applyFill="1" applyBorder="1" applyAlignment="1" applyProtection="1">
      <alignment horizontal="center" vertical="center"/>
      <protection locked="0"/>
    </xf>
    <xf numFmtId="0" fontId="5" fillId="0" borderId="675" xfId="6" applyNumberFormat="1" applyFont="1" applyFill="1" applyBorder="1" applyAlignment="1" applyProtection="1">
      <alignment horizontal="left" vertical="center"/>
      <protection locked="0"/>
    </xf>
    <xf numFmtId="0" fontId="71" fillId="0" borderId="675" xfId="6" applyNumberFormat="1" applyFont="1" applyFill="1" applyBorder="1" applyAlignment="1" applyProtection="1">
      <alignment horizontal="left" vertical="center"/>
      <protection locked="0"/>
    </xf>
    <xf numFmtId="49" fontId="72" fillId="18" borderId="67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77" xfId="6" applyNumberFormat="1" applyFont="1" applyFill="1" applyBorder="1" applyAlignment="1" applyProtection="1">
      <alignment horizontal="right" vertical="center"/>
      <protection locked="0"/>
    </xf>
    <xf numFmtId="3" fontId="8" fillId="0" borderId="678" xfId="6" applyNumberFormat="1" applyFont="1" applyFill="1" applyBorder="1" applyAlignment="1" applyProtection="1">
      <alignment horizontal="center" vertical="center"/>
      <protection locked="0"/>
    </xf>
    <xf numFmtId="3" fontId="5" fillId="0" borderId="678" xfId="6" applyNumberFormat="1" applyFont="1" applyFill="1" applyBorder="1" applyAlignment="1" applyProtection="1">
      <alignment horizontal="center" vertical="center"/>
      <protection locked="0"/>
    </xf>
    <xf numFmtId="0" fontId="5" fillId="0" borderId="678" xfId="6" applyNumberFormat="1" applyFont="1" applyFill="1" applyBorder="1" applyAlignment="1" applyProtection="1">
      <alignment horizontal="center" vertical="center"/>
      <protection locked="0"/>
    </xf>
    <xf numFmtId="0" fontId="5" fillId="0" borderId="678" xfId="6" applyNumberFormat="1" applyFont="1" applyFill="1" applyBorder="1" applyAlignment="1" applyProtection="1">
      <alignment horizontal="left" vertical="center"/>
      <protection locked="0"/>
    </xf>
    <xf numFmtId="0" fontId="71" fillId="0" borderId="678" xfId="6" applyNumberFormat="1" applyFont="1" applyFill="1" applyBorder="1" applyAlignment="1" applyProtection="1">
      <alignment horizontal="left" vertical="center"/>
      <protection locked="0"/>
    </xf>
    <xf numFmtId="49" fontId="73" fillId="0" borderId="24" xfId="6" applyNumberFormat="1" applyFont="1" applyFill="1" applyBorder="1" applyAlignment="1" applyProtection="1">
      <alignment vertical="center" wrapText="1"/>
      <protection locked="0"/>
    </xf>
    <xf numFmtId="3" fontId="5" fillId="0" borderId="681" xfId="6" applyNumberFormat="1" applyFont="1" applyFill="1" applyBorder="1" applyAlignment="1" applyProtection="1">
      <alignment horizontal="right" vertical="center"/>
      <protection locked="0"/>
    </xf>
    <xf numFmtId="4" fontId="5" fillId="0" borderId="681" xfId="6" applyNumberFormat="1" applyFont="1" applyFill="1" applyBorder="1" applyAlignment="1" applyProtection="1">
      <alignment horizontal="right" vertical="center"/>
      <protection locked="0"/>
    </xf>
    <xf numFmtId="3" fontId="8" fillId="0" borderId="682" xfId="6" applyNumberFormat="1" applyFont="1" applyFill="1" applyBorder="1" applyAlignment="1" applyProtection="1">
      <alignment horizontal="center" vertical="center"/>
      <protection locked="0"/>
    </xf>
    <xf numFmtId="3" fontId="5" fillId="0" borderId="682" xfId="6" applyNumberFormat="1" applyFont="1" applyFill="1" applyBorder="1" applyAlignment="1" applyProtection="1">
      <alignment horizontal="center" vertical="center"/>
      <protection locked="0"/>
    </xf>
    <xf numFmtId="0" fontId="5" fillId="0" borderId="682" xfId="6" applyNumberFormat="1" applyFont="1" applyFill="1" applyBorder="1" applyAlignment="1" applyProtection="1">
      <alignment horizontal="center" vertical="center"/>
      <protection locked="0"/>
    </xf>
    <xf numFmtId="0" fontId="5" fillId="0" borderId="682" xfId="6" applyNumberFormat="1" applyFont="1" applyFill="1" applyBorder="1" applyAlignment="1" applyProtection="1">
      <alignment horizontal="left" vertical="center"/>
      <protection locked="0"/>
    </xf>
    <xf numFmtId="0" fontId="71" fillId="0" borderId="682" xfId="6" applyNumberFormat="1" applyFont="1" applyFill="1" applyBorder="1" applyAlignment="1" applyProtection="1">
      <alignment horizontal="left" vertical="center"/>
      <protection locked="0"/>
    </xf>
    <xf numFmtId="49" fontId="73" fillId="0" borderId="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8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8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85" xfId="6" applyNumberFormat="1" applyFont="1" applyFill="1" applyBorder="1" applyAlignment="1" applyProtection="1">
      <alignment horizontal="right" vertical="center"/>
      <protection locked="0"/>
    </xf>
    <xf numFmtId="3" fontId="5" fillId="0" borderId="686" xfId="6" applyNumberFormat="1" applyFont="1" applyFill="1" applyBorder="1" applyAlignment="1" applyProtection="1">
      <alignment horizontal="right" vertical="center"/>
      <protection locked="0"/>
    </xf>
    <xf numFmtId="4" fontId="5" fillId="0" borderId="686" xfId="6" applyNumberFormat="1" applyFont="1" applyFill="1" applyBorder="1" applyAlignment="1" applyProtection="1">
      <alignment horizontal="right" vertical="center"/>
      <protection locked="0"/>
    </xf>
    <xf numFmtId="10" fontId="5" fillId="0" borderId="686" xfId="18" applyNumberFormat="1" applyFont="1" applyFill="1" applyBorder="1" applyAlignment="1" applyProtection="1">
      <alignment horizontal="right" vertical="center"/>
      <protection locked="0"/>
    </xf>
    <xf numFmtId="3" fontId="8" fillId="0" borderId="687" xfId="6" applyNumberFormat="1" applyFont="1" applyFill="1" applyBorder="1" applyAlignment="1" applyProtection="1">
      <alignment horizontal="center" vertical="center"/>
      <protection locked="0"/>
    </xf>
    <xf numFmtId="3" fontId="5" fillId="0" borderId="687" xfId="6" applyNumberFormat="1" applyFont="1" applyFill="1" applyBorder="1" applyAlignment="1" applyProtection="1">
      <alignment horizontal="center" vertical="center"/>
      <protection locked="0"/>
    </xf>
    <xf numFmtId="0" fontId="5" fillId="0" borderId="687" xfId="6" applyNumberFormat="1" applyFont="1" applyFill="1" applyBorder="1" applyAlignment="1" applyProtection="1">
      <alignment horizontal="center" vertical="center"/>
      <protection locked="0"/>
    </xf>
    <xf numFmtId="0" fontId="5" fillId="0" borderId="687" xfId="6" applyNumberFormat="1" applyFont="1" applyFill="1" applyBorder="1" applyAlignment="1" applyProtection="1">
      <alignment horizontal="left" vertical="center"/>
      <protection locked="0"/>
    </xf>
    <xf numFmtId="0" fontId="71" fillId="0" borderId="687" xfId="6" applyNumberFormat="1" applyFont="1" applyFill="1" applyBorder="1" applyAlignment="1" applyProtection="1">
      <alignment horizontal="left" vertical="center"/>
      <protection locked="0"/>
    </xf>
    <xf numFmtId="0" fontId="14" fillId="0" borderId="687" xfId="6" applyNumberFormat="1" applyFont="1" applyFill="1" applyBorder="1" applyAlignment="1" applyProtection="1">
      <alignment horizontal="left" vertical="center"/>
      <protection locked="0"/>
    </xf>
    <xf numFmtId="49" fontId="5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47" fillId="0" borderId="688" xfId="0" applyFont="1" applyBorder="1" applyAlignment="1">
      <alignment horizontal="left" vertical="center" wrapText="1"/>
    </xf>
    <xf numFmtId="4" fontId="5" fillId="0" borderId="14" xfId="6" applyNumberFormat="1" applyFont="1" applyFill="1" applyBorder="1" applyAlignment="1" applyProtection="1">
      <alignment horizontal="right" vertical="center"/>
      <protection locked="0"/>
    </xf>
    <xf numFmtId="49" fontId="14" fillId="18" borderId="110" xfId="6" applyNumberFormat="1" applyFont="1" applyFill="1" applyBorder="1" applyAlignment="1" applyProtection="1">
      <alignment horizontal="center" vertical="center" wrapText="1"/>
      <protection locked="0"/>
    </xf>
    <xf numFmtId="0" fontId="56" fillId="6" borderId="115" xfId="0" applyFont="1" applyFill="1" applyBorder="1" applyAlignment="1">
      <alignment vertical="center" wrapText="1"/>
    </xf>
    <xf numFmtId="3" fontId="5" fillId="0" borderId="692" xfId="6" applyNumberFormat="1" applyFont="1" applyFill="1" applyBorder="1" applyAlignment="1" applyProtection="1">
      <alignment horizontal="right" vertical="center"/>
      <protection locked="0"/>
    </xf>
    <xf numFmtId="4" fontId="5" fillId="0" borderId="692" xfId="6" applyNumberFormat="1" applyFont="1" applyFill="1" applyBorder="1" applyAlignment="1" applyProtection="1">
      <alignment horizontal="right" vertical="center"/>
      <protection locked="0"/>
    </xf>
    <xf numFmtId="3" fontId="8" fillId="0" borderId="693" xfId="6" applyNumberFormat="1" applyFont="1" applyFill="1" applyBorder="1" applyAlignment="1" applyProtection="1">
      <alignment horizontal="center" vertical="center"/>
      <protection locked="0"/>
    </xf>
    <xf numFmtId="3" fontId="5" fillId="0" borderId="693" xfId="6" applyNumberFormat="1" applyFont="1" applyFill="1" applyBorder="1" applyAlignment="1" applyProtection="1">
      <alignment horizontal="center" vertical="center"/>
      <protection locked="0"/>
    </xf>
    <xf numFmtId="0" fontId="5" fillId="0" borderId="693" xfId="6" applyNumberFormat="1" applyFont="1" applyFill="1" applyBorder="1" applyAlignment="1" applyProtection="1">
      <alignment horizontal="center" vertical="center"/>
      <protection locked="0"/>
    </xf>
    <xf numFmtId="0" fontId="5" fillId="0" borderId="693" xfId="6" applyNumberFormat="1" applyFont="1" applyFill="1" applyBorder="1" applyAlignment="1" applyProtection="1">
      <alignment horizontal="left" vertical="center"/>
      <protection locked="0"/>
    </xf>
    <xf numFmtId="0" fontId="14" fillId="0" borderId="693" xfId="6" applyNumberFormat="1" applyFont="1" applyFill="1" applyBorder="1" applyAlignment="1" applyProtection="1">
      <alignment horizontal="left" vertical="center"/>
      <protection locked="0"/>
    </xf>
    <xf numFmtId="49" fontId="5" fillId="18" borderId="69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69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98" xfId="6" applyNumberFormat="1" applyFont="1" applyFill="1" applyBorder="1" applyAlignment="1" applyProtection="1">
      <alignment horizontal="center" vertical="center"/>
      <protection locked="0"/>
    </xf>
    <xf numFmtId="3" fontId="5" fillId="0" borderId="699" xfId="6" applyNumberFormat="1" applyFont="1" applyFill="1" applyBorder="1" applyAlignment="1" applyProtection="1">
      <alignment horizontal="center" vertical="center"/>
      <protection locked="0"/>
    </xf>
    <xf numFmtId="49" fontId="5" fillId="18" borderId="70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0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02" xfId="6" applyNumberFormat="1" applyFont="1" applyFill="1" applyBorder="1" applyAlignment="1" applyProtection="1">
      <alignment horizontal="right" vertical="center"/>
      <protection locked="0"/>
    </xf>
    <xf numFmtId="3" fontId="8" fillId="0" borderId="703" xfId="6" applyNumberFormat="1" applyFont="1" applyFill="1" applyBorder="1" applyAlignment="1" applyProtection="1">
      <alignment horizontal="center" vertical="center"/>
      <protection locked="0"/>
    </xf>
    <xf numFmtId="3" fontId="5" fillId="0" borderId="703" xfId="6" applyNumberFormat="1" applyFont="1" applyFill="1" applyBorder="1" applyAlignment="1" applyProtection="1">
      <alignment horizontal="center" vertical="center"/>
      <protection locked="0"/>
    </xf>
    <xf numFmtId="0" fontId="5" fillId="0" borderId="703" xfId="6" applyNumberFormat="1" applyFont="1" applyFill="1" applyBorder="1" applyAlignment="1" applyProtection="1">
      <alignment horizontal="center" vertical="center"/>
      <protection locked="0"/>
    </xf>
    <xf numFmtId="0" fontId="5" fillId="0" borderId="703" xfId="6" applyNumberFormat="1" applyFont="1" applyFill="1" applyBorder="1" applyAlignment="1" applyProtection="1">
      <alignment horizontal="left" vertical="center"/>
      <protection locked="0"/>
    </xf>
    <xf numFmtId="0" fontId="14" fillId="0" borderId="703" xfId="6" applyNumberFormat="1" applyFont="1" applyFill="1" applyBorder="1" applyAlignment="1" applyProtection="1">
      <alignment horizontal="left" vertical="center"/>
      <protection locked="0"/>
    </xf>
    <xf numFmtId="49" fontId="5" fillId="18" borderId="70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05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70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0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08" xfId="6" applyNumberFormat="1" applyFont="1" applyFill="1" applyBorder="1" applyAlignment="1" applyProtection="1">
      <alignment horizontal="right" vertical="center"/>
      <protection locked="0"/>
    </xf>
    <xf numFmtId="3" fontId="8" fillId="0" borderId="709" xfId="6" applyNumberFormat="1" applyFont="1" applyFill="1" applyBorder="1" applyAlignment="1" applyProtection="1">
      <alignment horizontal="center" vertical="center"/>
      <protection locked="0"/>
    </xf>
    <xf numFmtId="3" fontId="5" fillId="0" borderId="709" xfId="6" applyNumberFormat="1" applyFont="1" applyFill="1" applyBorder="1" applyAlignment="1" applyProtection="1">
      <alignment horizontal="center" vertical="center"/>
      <protection locked="0"/>
    </xf>
    <xf numFmtId="0" fontId="5" fillId="0" borderId="709" xfId="6" applyNumberFormat="1" applyFont="1" applyFill="1" applyBorder="1" applyAlignment="1" applyProtection="1">
      <alignment horizontal="center" vertical="center"/>
      <protection locked="0"/>
    </xf>
    <xf numFmtId="0" fontId="5" fillId="0" borderId="709" xfId="6" applyNumberFormat="1" applyFont="1" applyFill="1" applyBorder="1" applyAlignment="1" applyProtection="1">
      <alignment horizontal="left" vertical="center"/>
      <protection locked="0"/>
    </xf>
    <xf numFmtId="0" fontId="14" fillId="0" borderId="709" xfId="6" applyNumberFormat="1" applyFont="1" applyFill="1" applyBorder="1" applyAlignment="1" applyProtection="1">
      <alignment horizontal="left" vertical="center"/>
      <protection locked="0"/>
    </xf>
    <xf numFmtId="49" fontId="5" fillId="18" borderId="710" xfId="6" applyNumberFormat="1" applyFont="1" applyFill="1" applyBorder="1" applyAlignment="1" applyProtection="1">
      <alignment vertical="center" wrapText="1"/>
      <protection locked="0"/>
    </xf>
    <xf numFmtId="49" fontId="5" fillId="18" borderId="711" xfId="6" applyNumberFormat="1" applyFont="1" applyFill="1" applyBorder="1" applyAlignment="1" applyProtection="1">
      <alignment vertical="center" wrapText="1"/>
      <protection locked="0"/>
    </xf>
    <xf numFmtId="10" fontId="5" fillId="0" borderId="711" xfId="18" applyNumberFormat="1" applyFont="1" applyFill="1" applyBorder="1" applyAlignment="1" applyProtection="1">
      <alignment horizontal="right" vertical="center"/>
      <protection locked="0"/>
    </xf>
    <xf numFmtId="49" fontId="5" fillId="18" borderId="71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1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11" xfId="6" applyNumberFormat="1" applyFont="1" applyFill="1" applyBorder="1" applyAlignment="1" applyProtection="1">
      <alignment horizontal="right" vertical="center"/>
      <protection locked="0"/>
    </xf>
    <xf numFmtId="4" fontId="5" fillId="0" borderId="711" xfId="6" applyNumberFormat="1" applyFont="1" applyFill="1" applyBorder="1" applyAlignment="1" applyProtection="1">
      <alignment horizontal="right" vertical="center"/>
      <protection locked="0"/>
    </xf>
    <xf numFmtId="3" fontId="5" fillId="0" borderId="716" xfId="6" applyNumberFormat="1" applyFont="1" applyFill="1" applyBorder="1" applyAlignment="1" applyProtection="1">
      <alignment horizontal="center" vertical="center"/>
      <protection locked="0"/>
    </xf>
    <xf numFmtId="3" fontId="5" fillId="0" borderId="717" xfId="6" applyNumberFormat="1" applyFont="1" applyFill="1" applyBorder="1" applyAlignment="1" applyProtection="1">
      <alignment horizontal="center" vertical="center"/>
      <protection locked="0"/>
    </xf>
    <xf numFmtId="49" fontId="14" fillId="18" borderId="718" xfId="6" applyNumberFormat="1" applyFont="1" applyFill="1" applyBorder="1" applyAlignment="1" applyProtection="1">
      <alignment horizontal="center" vertical="center" wrapText="1"/>
      <protection locked="0"/>
    </xf>
    <xf numFmtId="49" fontId="14" fillId="18" borderId="71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20" xfId="6" applyNumberFormat="1" applyFont="1" applyFill="1" applyBorder="1" applyAlignment="1" applyProtection="1">
      <alignment horizontal="right" vertical="center"/>
      <protection locked="0"/>
    </xf>
    <xf numFmtId="3" fontId="8" fillId="0" borderId="721" xfId="6" applyNumberFormat="1" applyFont="1" applyFill="1" applyBorder="1" applyAlignment="1" applyProtection="1">
      <alignment horizontal="center" vertical="center"/>
      <protection locked="0"/>
    </xf>
    <xf numFmtId="3" fontId="5" fillId="0" borderId="721" xfId="6" applyNumberFormat="1" applyFont="1" applyFill="1" applyBorder="1" applyAlignment="1" applyProtection="1">
      <alignment horizontal="center" vertical="center"/>
      <protection locked="0"/>
    </xf>
    <xf numFmtId="0" fontId="5" fillId="0" borderId="721" xfId="6" applyNumberFormat="1" applyFont="1" applyFill="1" applyBorder="1" applyAlignment="1" applyProtection="1">
      <alignment horizontal="center" vertical="center"/>
      <protection locked="0"/>
    </xf>
    <xf numFmtId="0" fontId="5" fillId="0" borderId="721" xfId="6" applyNumberFormat="1" applyFont="1" applyFill="1" applyBorder="1" applyAlignment="1" applyProtection="1">
      <alignment horizontal="left" vertical="center"/>
      <protection locked="0"/>
    </xf>
    <xf numFmtId="0" fontId="14" fillId="0" borderId="721" xfId="6" applyNumberFormat="1" applyFont="1" applyFill="1" applyBorder="1" applyAlignment="1" applyProtection="1">
      <alignment horizontal="left" vertical="center"/>
      <protection locked="0"/>
    </xf>
    <xf numFmtId="3" fontId="8" fillId="0" borderId="724" xfId="6" applyNumberFormat="1" applyFont="1" applyFill="1" applyBorder="1" applyAlignment="1" applyProtection="1">
      <alignment horizontal="right" vertical="center"/>
      <protection locked="0"/>
    </xf>
    <xf numFmtId="4" fontId="8" fillId="0" borderId="724" xfId="6" applyNumberFormat="1" applyFont="1" applyFill="1" applyBorder="1" applyAlignment="1" applyProtection="1">
      <alignment horizontal="right" vertical="center"/>
      <protection locked="0"/>
    </xf>
    <xf numFmtId="10" fontId="8" fillId="0" borderId="711" xfId="18" applyNumberFormat="1" applyFont="1" applyFill="1" applyBorder="1" applyAlignment="1" applyProtection="1">
      <alignment horizontal="right" vertical="center"/>
      <protection locked="0"/>
    </xf>
    <xf numFmtId="3" fontId="8" fillId="0" borderId="725" xfId="6" applyNumberFormat="1" applyFont="1" applyFill="1" applyBorder="1" applyAlignment="1" applyProtection="1">
      <alignment horizontal="center" vertical="center"/>
      <protection locked="0"/>
    </xf>
    <xf numFmtId="3" fontId="5" fillId="0" borderId="725" xfId="6" applyNumberFormat="1" applyFont="1" applyFill="1" applyBorder="1" applyAlignment="1" applyProtection="1">
      <alignment horizontal="center" vertical="center"/>
      <protection locked="0"/>
    </xf>
    <xf numFmtId="0" fontId="5" fillId="0" borderId="725" xfId="6" applyNumberFormat="1" applyFont="1" applyFill="1" applyBorder="1" applyAlignment="1" applyProtection="1">
      <alignment horizontal="center" vertical="center"/>
      <protection locked="0"/>
    </xf>
    <xf numFmtId="0" fontId="5" fillId="0" borderId="725" xfId="6" applyNumberFormat="1" applyFont="1" applyFill="1" applyBorder="1" applyAlignment="1" applyProtection="1">
      <alignment horizontal="left" vertical="center"/>
      <protection locked="0"/>
    </xf>
    <xf numFmtId="0" fontId="14" fillId="0" borderId="725" xfId="6" applyNumberFormat="1" applyFont="1" applyFill="1" applyBorder="1" applyAlignment="1" applyProtection="1">
      <alignment horizontal="left" vertical="center"/>
      <protection locked="0"/>
    </xf>
    <xf numFmtId="3" fontId="5" fillId="0" borderId="728" xfId="6" applyNumberFormat="1" applyFont="1" applyFill="1" applyBorder="1" applyAlignment="1" applyProtection="1">
      <alignment horizontal="right" vertical="center"/>
      <protection locked="0"/>
    </xf>
    <xf numFmtId="4" fontId="5" fillId="0" borderId="728" xfId="6" applyNumberFormat="1" applyFont="1" applyFill="1" applyBorder="1" applyAlignment="1" applyProtection="1">
      <alignment horizontal="right" vertical="center"/>
      <protection locked="0"/>
    </xf>
    <xf numFmtId="3" fontId="8" fillId="0" borderId="729" xfId="6" applyNumberFormat="1" applyFont="1" applyFill="1" applyBorder="1" applyAlignment="1" applyProtection="1">
      <alignment horizontal="center" vertical="center"/>
      <protection locked="0"/>
    </xf>
    <xf numFmtId="3" fontId="5" fillId="0" borderId="729" xfId="6" applyNumberFormat="1" applyFont="1" applyFill="1" applyBorder="1" applyAlignment="1" applyProtection="1">
      <alignment horizontal="center" vertical="center"/>
      <protection locked="0"/>
    </xf>
    <xf numFmtId="0" fontId="5" fillId="0" borderId="729" xfId="6" applyNumberFormat="1" applyFont="1" applyFill="1" applyBorder="1" applyAlignment="1" applyProtection="1">
      <alignment horizontal="center" vertical="center"/>
      <protection locked="0"/>
    </xf>
    <xf numFmtId="0" fontId="5" fillId="0" borderId="729" xfId="6" applyNumberFormat="1" applyFont="1" applyFill="1" applyBorder="1" applyAlignment="1" applyProtection="1">
      <alignment horizontal="left" vertical="center"/>
      <protection locked="0"/>
    </xf>
    <xf numFmtId="0" fontId="14" fillId="0" borderId="729" xfId="6" applyNumberFormat="1" applyFont="1" applyFill="1" applyBorder="1" applyAlignment="1" applyProtection="1">
      <alignment horizontal="left" vertical="center"/>
      <protection locked="0"/>
    </xf>
    <xf numFmtId="49" fontId="5" fillId="18" borderId="73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3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32" xfId="6" applyNumberFormat="1" applyFont="1" applyFill="1" applyBorder="1" applyAlignment="1" applyProtection="1">
      <alignment horizontal="right" vertical="center"/>
      <protection locked="0"/>
    </xf>
    <xf numFmtId="3" fontId="8" fillId="0" borderId="733" xfId="6" applyNumberFormat="1" applyFont="1" applyFill="1" applyBorder="1" applyAlignment="1" applyProtection="1">
      <alignment horizontal="center" vertical="center"/>
      <protection locked="0"/>
    </xf>
    <xf numFmtId="3" fontId="5" fillId="0" borderId="733" xfId="6" applyNumberFormat="1" applyFont="1" applyFill="1" applyBorder="1" applyAlignment="1" applyProtection="1">
      <alignment horizontal="center" vertical="center"/>
      <protection locked="0"/>
    </xf>
    <xf numFmtId="0" fontId="5" fillId="0" borderId="733" xfId="6" applyNumberFormat="1" applyFont="1" applyFill="1" applyBorder="1" applyAlignment="1" applyProtection="1">
      <alignment horizontal="center" vertical="center"/>
      <protection locked="0"/>
    </xf>
    <xf numFmtId="0" fontId="5" fillId="0" borderId="733" xfId="6" applyNumberFormat="1" applyFont="1" applyFill="1" applyBorder="1" applyAlignment="1" applyProtection="1">
      <alignment horizontal="left" vertical="center"/>
      <protection locked="0"/>
    </xf>
    <xf numFmtId="0" fontId="14" fillId="0" borderId="733" xfId="6" applyNumberFormat="1" applyFont="1" applyFill="1" applyBorder="1" applyAlignment="1" applyProtection="1">
      <alignment horizontal="left" vertical="center"/>
      <protection locked="0"/>
    </xf>
    <xf numFmtId="49" fontId="5" fillId="18" borderId="73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3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36" xfId="6" applyNumberFormat="1" applyFont="1" applyFill="1" applyBorder="1" applyAlignment="1" applyProtection="1">
      <alignment horizontal="right" vertical="center"/>
      <protection locked="0"/>
    </xf>
    <xf numFmtId="3" fontId="8" fillId="0" borderId="737" xfId="6" applyNumberFormat="1" applyFont="1" applyFill="1" applyBorder="1" applyAlignment="1" applyProtection="1">
      <alignment horizontal="center" vertical="center"/>
      <protection locked="0"/>
    </xf>
    <xf numFmtId="3" fontId="5" fillId="0" borderId="737" xfId="6" applyNumberFormat="1" applyFont="1" applyFill="1" applyBorder="1" applyAlignment="1" applyProtection="1">
      <alignment horizontal="center" vertical="center"/>
      <protection locked="0"/>
    </xf>
    <xf numFmtId="0" fontId="5" fillId="0" borderId="737" xfId="6" applyNumberFormat="1" applyFont="1" applyFill="1" applyBorder="1" applyAlignment="1" applyProtection="1">
      <alignment horizontal="center" vertical="center"/>
      <protection locked="0"/>
    </xf>
    <xf numFmtId="0" fontId="5" fillId="0" borderId="737" xfId="6" applyNumberFormat="1" applyFont="1" applyFill="1" applyBorder="1" applyAlignment="1" applyProtection="1">
      <alignment horizontal="left" vertical="center"/>
      <protection locked="0"/>
    </xf>
    <xf numFmtId="0" fontId="14" fillId="0" borderId="737" xfId="6" applyNumberFormat="1" applyFont="1" applyFill="1" applyBorder="1" applyAlignment="1" applyProtection="1">
      <alignment horizontal="left" vertical="center"/>
      <protection locked="0"/>
    </xf>
    <xf numFmtId="49" fontId="5" fillId="18" borderId="73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3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40" xfId="6" applyNumberFormat="1" applyFont="1" applyFill="1" applyBorder="1" applyAlignment="1" applyProtection="1">
      <alignment horizontal="right" vertical="center"/>
      <protection locked="0"/>
    </xf>
    <xf numFmtId="3" fontId="8" fillId="0" borderId="741" xfId="6" applyNumberFormat="1" applyFont="1" applyFill="1" applyBorder="1" applyAlignment="1" applyProtection="1">
      <alignment horizontal="center" vertical="center"/>
      <protection locked="0"/>
    </xf>
    <xf numFmtId="3" fontId="5" fillId="0" borderId="741" xfId="6" applyNumberFormat="1" applyFont="1" applyFill="1" applyBorder="1" applyAlignment="1" applyProtection="1">
      <alignment horizontal="center" vertical="center"/>
      <protection locked="0"/>
    </xf>
    <xf numFmtId="0" fontId="5" fillId="0" borderId="741" xfId="6" applyNumberFormat="1" applyFont="1" applyFill="1" applyBorder="1" applyAlignment="1" applyProtection="1">
      <alignment horizontal="center" vertical="center"/>
      <protection locked="0"/>
    </xf>
    <xf numFmtId="0" fontId="5" fillId="0" borderId="741" xfId="6" applyNumberFormat="1" applyFont="1" applyFill="1" applyBorder="1" applyAlignment="1" applyProtection="1">
      <alignment horizontal="left" vertical="center"/>
      <protection locked="0"/>
    </xf>
    <xf numFmtId="0" fontId="14" fillId="0" borderId="741" xfId="6" applyNumberFormat="1" applyFont="1" applyFill="1" applyBorder="1" applyAlignment="1" applyProtection="1">
      <alignment horizontal="left" vertical="center"/>
      <protection locked="0"/>
    </xf>
    <xf numFmtId="49" fontId="5" fillId="18" borderId="24" xfId="6" applyNumberFormat="1" applyFont="1" applyFill="1" applyBorder="1" applyAlignment="1" applyProtection="1">
      <alignment vertical="center" wrapText="1"/>
      <protection locked="0"/>
    </xf>
    <xf numFmtId="0" fontId="41" fillId="0" borderId="27" xfId="0" applyFont="1" applyBorder="1" applyAlignment="1">
      <alignment vertical="center"/>
    </xf>
    <xf numFmtId="3" fontId="5" fillId="6" borderId="744" xfId="6" applyNumberFormat="1" applyFont="1" applyFill="1" applyBorder="1" applyAlignment="1" applyProtection="1">
      <alignment horizontal="right" vertical="center"/>
      <protection locked="0"/>
    </xf>
    <xf numFmtId="4" fontId="5" fillId="6" borderId="744" xfId="6" applyNumberFormat="1" applyFont="1" applyFill="1" applyBorder="1" applyAlignment="1" applyProtection="1">
      <alignment horizontal="right" vertical="center"/>
      <protection locked="0"/>
    </xf>
    <xf numFmtId="10" fontId="5" fillId="6" borderId="711" xfId="18" applyNumberFormat="1" applyFont="1" applyFill="1" applyBorder="1" applyAlignment="1" applyProtection="1">
      <alignment horizontal="right" vertical="center"/>
      <protection locked="0"/>
    </xf>
    <xf numFmtId="3" fontId="8" fillId="0" borderId="745" xfId="6" applyNumberFormat="1" applyFont="1" applyFill="1" applyBorder="1" applyAlignment="1" applyProtection="1">
      <alignment horizontal="center" vertical="center"/>
      <protection locked="0"/>
    </xf>
    <xf numFmtId="3" fontId="5" fillId="0" borderId="745" xfId="6" applyNumberFormat="1" applyFont="1" applyFill="1" applyBorder="1" applyAlignment="1" applyProtection="1">
      <alignment horizontal="center" vertical="center"/>
      <protection locked="0"/>
    </xf>
    <xf numFmtId="0" fontId="5" fillId="0" borderId="745" xfId="6" applyNumberFormat="1" applyFont="1" applyFill="1" applyBorder="1" applyAlignment="1" applyProtection="1">
      <alignment horizontal="center" vertical="center"/>
      <protection locked="0"/>
    </xf>
    <xf numFmtId="0" fontId="5" fillId="0" borderId="745" xfId="6" applyNumberFormat="1" applyFont="1" applyFill="1" applyBorder="1" applyAlignment="1" applyProtection="1">
      <alignment horizontal="left" vertical="center"/>
      <protection locked="0"/>
    </xf>
    <xf numFmtId="0" fontId="14" fillId="0" borderId="745" xfId="6" applyNumberFormat="1" applyFont="1" applyFill="1" applyBorder="1" applyAlignment="1" applyProtection="1">
      <alignment horizontal="left" vertical="center"/>
      <protection locked="0"/>
    </xf>
    <xf numFmtId="0" fontId="41" fillId="0" borderId="14" xfId="0" applyFont="1" applyBorder="1" applyAlignment="1">
      <alignment vertical="center" wrapText="1"/>
    </xf>
    <xf numFmtId="49" fontId="5" fillId="22" borderId="746" xfId="6" applyNumberFormat="1" applyFont="1" applyFill="1" applyBorder="1" applyAlignment="1" applyProtection="1">
      <alignment horizontal="center" vertical="center" wrapText="1"/>
      <protection locked="0"/>
    </xf>
    <xf numFmtId="49" fontId="5" fillId="22" borderId="747" xfId="6" applyNumberFormat="1" applyFont="1" applyFill="1" applyBorder="1" applyAlignment="1" applyProtection="1">
      <alignment horizontal="left" vertical="center" wrapText="1"/>
      <protection locked="0"/>
    </xf>
    <xf numFmtId="3" fontId="5" fillId="6" borderId="748" xfId="6" applyNumberFormat="1" applyFont="1" applyFill="1" applyBorder="1" applyAlignment="1" applyProtection="1">
      <alignment horizontal="right" vertical="center"/>
      <protection locked="0"/>
    </xf>
    <xf numFmtId="3" fontId="5" fillId="6" borderId="298" xfId="6" applyNumberFormat="1" applyFont="1" applyFill="1" applyBorder="1" applyAlignment="1" applyProtection="1">
      <alignment horizontal="right" vertical="center"/>
      <protection locked="0"/>
    </xf>
    <xf numFmtId="4" fontId="5" fillId="6" borderId="298" xfId="6" applyNumberFormat="1" applyFont="1" applyFill="1" applyBorder="1" applyAlignment="1" applyProtection="1">
      <alignment horizontal="right" vertical="center"/>
      <protection locked="0"/>
    </xf>
    <xf numFmtId="3" fontId="8" fillId="0" borderId="749" xfId="6" applyNumberFormat="1" applyFont="1" applyFill="1" applyBorder="1" applyAlignment="1" applyProtection="1">
      <alignment horizontal="center" vertical="center"/>
      <protection locked="0"/>
    </xf>
    <xf numFmtId="3" fontId="5" fillId="0" borderId="749" xfId="6" applyNumberFormat="1" applyFont="1" applyFill="1" applyBorder="1" applyAlignment="1" applyProtection="1">
      <alignment horizontal="center" vertical="center"/>
      <protection locked="0"/>
    </xf>
    <xf numFmtId="0" fontId="5" fillId="0" borderId="749" xfId="6" applyNumberFormat="1" applyFont="1" applyFill="1" applyBorder="1" applyAlignment="1" applyProtection="1">
      <alignment horizontal="center" vertical="center"/>
      <protection locked="0"/>
    </xf>
    <xf numFmtId="0" fontId="5" fillId="0" borderId="749" xfId="6" applyNumberFormat="1" applyFont="1" applyFill="1" applyBorder="1" applyAlignment="1" applyProtection="1">
      <alignment horizontal="left" vertical="center"/>
      <protection locked="0"/>
    </xf>
    <xf numFmtId="0" fontId="41" fillId="0" borderId="7" xfId="0" applyFont="1" applyBorder="1" applyAlignment="1">
      <alignment vertical="center" wrapText="1"/>
    </xf>
    <xf numFmtId="49" fontId="5" fillId="22" borderId="750" xfId="6" applyNumberFormat="1" applyFont="1" applyFill="1" applyBorder="1" applyAlignment="1" applyProtection="1">
      <alignment horizontal="center" vertical="center" wrapText="1"/>
      <protection locked="0"/>
    </xf>
    <xf numFmtId="49" fontId="5" fillId="22" borderId="751" xfId="6" applyNumberFormat="1" applyFont="1" applyFill="1" applyBorder="1" applyAlignment="1" applyProtection="1">
      <alignment horizontal="left" vertical="center" wrapText="1"/>
      <protection locked="0"/>
    </xf>
    <xf numFmtId="3" fontId="5" fillId="6" borderId="752" xfId="6" applyNumberFormat="1" applyFont="1" applyFill="1" applyBorder="1" applyAlignment="1" applyProtection="1">
      <alignment horizontal="right" vertical="center"/>
      <protection locked="0"/>
    </xf>
    <xf numFmtId="3" fontId="5" fillId="6" borderId="753" xfId="6" applyNumberFormat="1" applyFont="1" applyFill="1" applyBorder="1" applyAlignment="1" applyProtection="1">
      <alignment horizontal="right" vertical="center"/>
      <protection locked="0"/>
    </xf>
    <xf numFmtId="4" fontId="5" fillId="6" borderId="753" xfId="6" applyNumberFormat="1" applyFont="1" applyFill="1" applyBorder="1" applyAlignment="1" applyProtection="1">
      <alignment horizontal="right" vertical="center"/>
      <protection locked="0"/>
    </xf>
    <xf numFmtId="10" fontId="5" fillId="6" borderId="10" xfId="18" applyNumberFormat="1" applyFont="1" applyFill="1" applyBorder="1" applyAlignment="1" applyProtection="1">
      <alignment horizontal="right" vertical="center"/>
      <protection locked="0"/>
    </xf>
    <xf numFmtId="3" fontId="8" fillId="0" borderId="754" xfId="6" applyNumberFormat="1" applyFont="1" applyFill="1" applyBorder="1" applyAlignment="1" applyProtection="1">
      <alignment horizontal="center" vertical="center"/>
      <protection locked="0"/>
    </xf>
    <xf numFmtId="3" fontId="5" fillId="0" borderId="754" xfId="6" applyNumberFormat="1" applyFont="1" applyFill="1" applyBorder="1" applyAlignment="1" applyProtection="1">
      <alignment horizontal="center" vertical="center"/>
      <protection locked="0"/>
    </xf>
    <xf numFmtId="0" fontId="5" fillId="0" borderId="754" xfId="6" applyNumberFormat="1" applyFont="1" applyFill="1" applyBorder="1" applyAlignment="1" applyProtection="1">
      <alignment horizontal="center" vertical="center"/>
      <protection locked="0"/>
    </xf>
    <xf numFmtId="0" fontId="5" fillId="0" borderId="754" xfId="6" applyNumberFormat="1" applyFont="1" applyFill="1" applyBorder="1" applyAlignment="1" applyProtection="1">
      <alignment horizontal="left" vertical="center"/>
      <protection locked="0"/>
    </xf>
    <xf numFmtId="0" fontId="14" fillId="0" borderId="754" xfId="6" applyNumberFormat="1" applyFont="1" applyFill="1" applyBorder="1" applyAlignment="1" applyProtection="1">
      <alignment horizontal="left" vertical="center"/>
      <protection locked="0"/>
    </xf>
    <xf numFmtId="49" fontId="59" fillId="22" borderId="115" xfId="6" applyNumberFormat="1" applyFont="1" applyFill="1" applyBorder="1" applyAlignment="1" applyProtection="1">
      <alignment vertical="center" wrapText="1"/>
      <protection locked="0"/>
    </xf>
    <xf numFmtId="49" fontId="59" fillId="22" borderId="14" xfId="6" applyNumberFormat="1" applyFont="1" applyFill="1" applyBorder="1" applyAlignment="1" applyProtection="1">
      <alignment vertical="center" wrapText="1"/>
      <protection locked="0"/>
    </xf>
    <xf numFmtId="3" fontId="5" fillId="0" borderId="757" xfId="6" applyNumberFormat="1" applyFont="1" applyFill="1" applyBorder="1" applyAlignment="1" applyProtection="1">
      <alignment horizontal="right" vertical="center"/>
      <protection locked="0"/>
    </xf>
    <xf numFmtId="4" fontId="5" fillId="0" borderId="757" xfId="6" applyNumberFormat="1" applyFont="1" applyFill="1" applyBorder="1" applyAlignment="1" applyProtection="1">
      <alignment horizontal="right" vertical="center"/>
      <protection locked="0"/>
    </xf>
    <xf numFmtId="3" fontId="8" fillId="0" borderId="758" xfId="6" applyNumberFormat="1" applyFont="1" applyFill="1" applyBorder="1" applyAlignment="1" applyProtection="1">
      <alignment horizontal="center" vertical="center"/>
      <protection locked="0"/>
    </xf>
    <xf numFmtId="3" fontId="5" fillId="0" borderId="758" xfId="6" applyNumberFormat="1" applyFont="1" applyFill="1" applyBorder="1" applyAlignment="1" applyProtection="1">
      <alignment horizontal="center" vertical="center"/>
      <protection locked="0"/>
    </xf>
    <xf numFmtId="0" fontId="5" fillId="0" borderId="758" xfId="6" applyNumberFormat="1" applyFont="1" applyFill="1" applyBorder="1" applyAlignment="1" applyProtection="1">
      <alignment horizontal="center" vertical="center"/>
      <protection locked="0"/>
    </xf>
    <xf numFmtId="0" fontId="5" fillId="0" borderId="758" xfId="6" applyNumberFormat="1" applyFont="1" applyFill="1" applyBorder="1" applyAlignment="1" applyProtection="1">
      <alignment horizontal="left" vertical="center"/>
      <protection locked="0"/>
    </xf>
    <xf numFmtId="0" fontId="14" fillId="0" borderId="758" xfId="6" applyNumberFormat="1" applyFont="1" applyFill="1" applyBorder="1" applyAlignment="1" applyProtection="1">
      <alignment horizontal="left" vertical="center"/>
      <protection locked="0"/>
    </xf>
    <xf numFmtId="3" fontId="5" fillId="0" borderId="760" xfId="6" applyNumberFormat="1" applyFont="1" applyFill="1" applyBorder="1" applyAlignment="1" applyProtection="1">
      <alignment horizontal="right" vertical="center"/>
      <protection locked="0"/>
    </xf>
    <xf numFmtId="4" fontId="5" fillId="0" borderId="760" xfId="6" applyNumberFormat="1" applyFont="1" applyFill="1" applyBorder="1" applyAlignment="1" applyProtection="1">
      <alignment horizontal="right" vertical="center"/>
      <protection locked="0"/>
    </xf>
    <xf numFmtId="3" fontId="8" fillId="0" borderId="761" xfId="6" applyNumberFormat="1" applyFont="1" applyFill="1" applyBorder="1" applyAlignment="1" applyProtection="1">
      <alignment horizontal="center" vertical="center"/>
      <protection locked="0"/>
    </xf>
    <xf numFmtId="3" fontId="5" fillId="0" borderId="761" xfId="6" applyNumberFormat="1" applyFont="1" applyFill="1" applyBorder="1" applyAlignment="1" applyProtection="1">
      <alignment horizontal="center" vertical="center"/>
      <protection locked="0"/>
    </xf>
    <xf numFmtId="0" fontId="5" fillId="0" borderId="761" xfId="6" applyNumberFormat="1" applyFont="1" applyFill="1" applyBorder="1" applyAlignment="1" applyProtection="1">
      <alignment horizontal="center" vertical="center"/>
      <protection locked="0"/>
    </xf>
    <xf numFmtId="0" fontId="5" fillId="0" borderId="761" xfId="6" applyNumberFormat="1" applyFont="1" applyFill="1" applyBorder="1" applyAlignment="1" applyProtection="1">
      <alignment horizontal="left" vertical="center"/>
      <protection locked="0"/>
    </xf>
    <xf numFmtId="0" fontId="14" fillId="0" borderId="761" xfId="6" applyNumberFormat="1" applyFont="1" applyFill="1" applyBorder="1" applyAlignment="1" applyProtection="1">
      <alignment horizontal="left" vertical="center"/>
      <protection locked="0"/>
    </xf>
    <xf numFmtId="49" fontId="5" fillId="18" borderId="76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6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64" xfId="6" applyNumberFormat="1" applyFont="1" applyFill="1" applyBorder="1" applyAlignment="1" applyProtection="1">
      <alignment horizontal="right" vertical="center"/>
      <protection locked="0"/>
    </xf>
    <xf numFmtId="3" fontId="8" fillId="0" borderId="765" xfId="6" applyNumberFormat="1" applyFont="1" applyFill="1" applyBorder="1" applyAlignment="1" applyProtection="1">
      <alignment horizontal="center" vertical="center"/>
      <protection locked="0"/>
    </xf>
    <xf numFmtId="3" fontId="5" fillId="0" borderId="765" xfId="6" applyNumberFormat="1" applyFont="1" applyFill="1" applyBorder="1" applyAlignment="1" applyProtection="1">
      <alignment horizontal="center" vertical="center"/>
      <protection locked="0"/>
    </xf>
    <xf numFmtId="0" fontId="5" fillId="0" borderId="765" xfId="6" applyNumberFormat="1" applyFont="1" applyFill="1" applyBorder="1" applyAlignment="1" applyProtection="1">
      <alignment horizontal="center" vertical="center"/>
      <protection locked="0"/>
    </xf>
    <xf numFmtId="0" fontId="5" fillId="0" borderId="765" xfId="6" applyNumberFormat="1" applyFont="1" applyFill="1" applyBorder="1" applyAlignment="1" applyProtection="1">
      <alignment horizontal="left" vertical="center"/>
      <protection locked="0"/>
    </xf>
    <xf numFmtId="0" fontId="14" fillId="0" borderId="765" xfId="6" applyNumberFormat="1" applyFont="1" applyFill="1" applyBorder="1" applyAlignment="1" applyProtection="1">
      <alignment horizontal="left" vertical="center"/>
      <protection locked="0"/>
    </xf>
    <xf numFmtId="49" fontId="5" fillId="18" borderId="76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6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68" xfId="6" applyNumberFormat="1" applyFont="1" applyFill="1" applyBorder="1" applyAlignment="1" applyProtection="1">
      <alignment horizontal="right" vertical="center"/>
      <protection locked="0"/>
    </xf>
    <xf numFmtId="3" fontId="8" fillId="0" borderId="769" xfId="6" applyNumberFormat="1" applyFont="1" applyFill="1" applyBorder="1" applyAlignment="1" applyProtection="1">
      <alignment horizontal="center" vertical="center"/>
      <protection locked="0"/>
    </xf>
    <xf numFmtId="3" fontId="5" fillId="0" borderId="769" xfId="6" applyNumberFormat="1" applyFont="1" applyFill="1" applyBorder="1" applyAlignment="1" applyProtection="1">
      <alignment horizontal="center" vertical="center"/>
      <protection locked="0"/>
    </xf>
    <xf numFmtId="0" fontId="5" fillId="0" borderId="769" xfId="6" applyNumberFormat="1" applyFont="1" applyFill="1" applyBorder="1" applyAlignment="1" applyProtection="1">
      <alignment horizontal="center" vertical="center"/>
      <protection locked="0"/>
    </xf>
    <xf numFmtId="0" fontId="5" fillId="0" borderId="769" xfId="6" applyNumberFormat="1" applyFont="1" applyFill="1" applyBorder="1" applyAlignment="1" applyProtection="1">
      <alignment horizontal="left" vertical="center"/>
      <protection locked="0"/>
    </xf>
    <xf numFmtId="0" fontId="14" fillId="0" borderId="769" xfId="6" applyNumberFormat="1" applyFont="1" applyFill="1" applyBorder="1" applyAlignment="1" applyProtection="1">
      <alignment horizontal="left" vertical="center"/>
      <protection locked="0"/>
    </xf>
    <xf numFmtId="49" fontId="5" fillId="18" borderId="77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77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72" xfId="6" applyNumberFormat="1" applyFont="1" applyFill="1" applyBorder="1" applyAlignment="1" applyProtection="1">
      <alignment horizontal="right" vertical="center"/>
      <protection locked="0"/>
    </xf>
    <xf numFmtId="3" fontId="8" fillId="0" borderId="773" xfId="6" applyNumberFormat="1" applyFont="1" applyFill="1" applyBorder="1" applyAlignment="1" applyProtection="1">
      <alignment horizontal="center" vertical="center"/>
      <protection locked="0"/>
    </xf>
    <xf numFmtId="3" fontId="5" fillId="0" borderId="773" xfId="6" applyNumberFormat="1" applyFont="1" applyFill="1" applyBorder="1" applyAlignment="1" applyProtection="1">
      <alignment horizontal="center" vertical="center"/>
      <protection locked="0"/>
    </xf>
    <xf numFmtId="0" fontId="5" fillId="0" borderId="773" xfId="6" applyNumberFormat="1" applyFont="1" applyFill="1" applyBorder="1" applyAlignment="1" applyProtection="1">
      <alignment horizontal="center" vertical="center"/>
      <protection locked="0"/>
    </xf>
    <xf numFmtId="0" fontId="5" fillId="0" borderId="773" xfId="6" applyNumberFormat="1" applyFont="1" applyFill="1" applyBorder="1" applyAlignment="1" applyProtection="1">
      <alignment horizontal="left" vertical="center"/>
      <protection locked="0"/>
    </xf>
    <xf numFmtId="0" fontId="14" fillId="0" borderId="773" xfId="6" applyNumberFormat="1" applyFont="1" applyFill="1" applyBorder="1" applyAlignment="1" applyProtection="1">
      <alignment horizontal="left" vertical="center"/>
      <protection locked="0"/>
    </xf>
    <xf numFmtId="49" fontId="5" fillId="18" borderId="77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775" xfId="6" applyNumberFormat="1" applyFont="1" applyFill="1" applyBorder="1" applyAlignment="1" applyProtection="1">
      <alignment horizontal="left" vertical="center" wrapText="1"/>
      <protection locked="0"/>
    </xf>
    <xf numFmtId="49" fontId="17" fillId="22" borderId="14" xfId="6" applyNumberFormat="1" applyFont="1" applyFill="1" applyBorder="1" applyAlignment="1" applyProtection="1">
      <alignment vertical="center" wrapText="1"/>
      <protection locked="0"/>
    </xf>
    <xf numFmtId="49" fontId="14" fillId="18" borderId="109" xfId="6" applyNumberFormat="1" applyFont="1" applyFill="1" applyBorder="1" applyAlignment="1" applyProtection="1">
      <alignment horizontal="center" vertical="center" wrapText="1"/>
      <protection locked="0"/>
    </xf>
    <xf numFmtId="49" fontId="14" fillId="18" borderId="71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78" xfId="6" applyNumberFormat="1" applyFont="1" applyFill="1" applyBorder="1" applyAlignment="1" applyProtection="1">
      <alignment horizontal="right" vertical="center"/>
      <protection locked="0"/>
    </xf>
    <xf numFmtId="4" fontId="5" fillId="0" borderId="778" xfId="6" applyNumberFormat="1" applyFont="1" applyFill="1" applyBorder="1" applyAlignment="1" applyProtection="1">
      <alignment horizontal="right" vertical="center"/>
      <protection locked="0"/>
    </xf>
    <xf numFmtId="3" fontId="8" fillId="0" borderId="779" xfId="6" applyNumberFormat="1" applyFont="1" applyFill="1" applyBorder="1" applyAlignment="1" applyProtection="1">
      <alignment horizontal="center" vertical="center"/>
      <protection locked="0"/>
    </xf>
    <xf numFmtId="3" fontId="5" fillId="0" borderId="779" xfId="6" applyNumberFormat="1" applyFont="1" applyFill="1" applyBorder="1" applyAlignment="1" applyProtection="1">
      <alignment horizontal="center" vertical="center"/>
      <protection locked="0"/>
    </xf>
    <xf numFmtId="0" fontId="5" fillId="0" borderId="779" xfId="6" applyNumberFormat="1" applyFont="1" applyFill="1" applyBorder="1" applyAlignment="1" applyProtection="1">
      <alignment horizontal="center" vertical="center"/>
      <protection locked="0"/>
    </xf>
    <xf numFmtId="0" fontId="5" fillId="0" borderId="779" xfId="6" applyNumberFormat="1" applyFont="1" applyFill="1" applyBorder="1" applyAlignment="1" applyProtection="1">
      <alignment horizontal="left" vertical="center"/>
      <protection locked="0"/>
    </xf>
    <xf numFmtId="0" fontId="14" fillId="0" borderId="779" xfId="6" applyNumberFormat="1" applyFont="1" applyFill="1" applyBorder="1" applyAlignment="1" applyProtection="1">
      <alignment horizontal="left" vertical="center"/>
      <protection locked="0"/>
    </xf>
    <xf numFmtId="49" fontId="5" fillId="18" borderId="78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8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82" xfId="6" applyNumberFormat="1" applyFont="1" applyFill="1" applyBorder="1" applyAlignment="1" applyProtection="1">
      <alignment horizontal="right" vertical="center"/>
      <protection locked="0"/>
    </xf>
    <xf numFmtId="3" fontId="8" fillId="0" borderId="783" xfId="6" applyNumberFormat="1" applyFont="1" applyFill="1" applyBorder="1" applyAlignment="1" applyProtection="1">
      <alignment horizontal="center" vertical="center"/>
      <protection locked="0"/>
    </xf>
    <xf numFmtId="3" fontId="5" fillId="0" borderId="783" xfId="6" applyNumberFormat="1" applyFont="1" applyFill="1" applyBorder="1" applyAlignment="1" applyProtection="1">
      <alignment horizontal="center" vertical="center"/>
      <protection locked="0"/>
    </xf>
    <xf numFmtId="0" fontId="5" fillId="0" borderId="783" xfId="6" applyNumberFormat="1" applyFont="1" applyFill="1" applyBorder="1" applyAlignment="1" applyProtection="1">
      <alignment horizontal="center" vertical="center"/>
      <protection locked="0"/>
    </xf>
    <xf numFmtId="0" fontId="5" fillId="0" borderId="783" xfId="6" applyNumberFormat="1" applyFont="1" applyFill="1" applyBorder="1" applyAlignment="1" applyProtection="1">
      <alignment horizontal="left" vertical="center"/>
      <protection locked="0"/>
    </xf>
    <xf numFmtId="0" fontId="14" fillId="0" borderId="783" xfId="6" applyNumberFormat="1" applyFont="1" applyFill="1" applyBorder="1" applyAlignment="1" applyProtection="1">
      <alignment horizontal="left" vertical="center"/>
      <protection locked="0"/>
    </xf>
    <xf numFmtId="49" fontId="5" fillId="18" borderId="78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85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3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8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0" xfId="6" applyNumberFormat="1" applyFont="1" applyFill="1" applyBorder="1" applyAlignment="1" applyProtection="1">
      <alignment vertical="center" wrapText="1"/>
      <protection locked="0"/>
    </xf>
    <xf numFmtId="3" fontId="58" fillId="6" borderId="789" xfId="6" applyNumberFormat="1" applyFont="1" applyFill="1" applyBorder="1" applyAlignment="1" applyProtection="1">
      <alignment horizontal="right" vertical="center"/>
      <protection locked="0"/>
    </xf>
    <xf numFmtId="4" fontId="58" fillId="6" borderId="789" xfId="6" applyNumberFormat="1" applyFont="1" applyFill="1" applyBorder="1" applyAlignment="1" applyProtection="1">
      <alignment horizontal="right" vertical="center"/>
      <protection locked="0"/>
    </xf>
    <xf numFmtId="3" fontId="8" fillId="0" borderId="790" xfId="6" applyNumberFormat="1" applyFont="1" applyFill="1" applyBorder="1" applyAlignment="1" applyProtection="1">
      <alignment horizontal="center" vertical="center"/>
      <protection locked="0"/>
    </xf>
    <xf numFmtId="3" fontId="5" fillId="0" borderId="790" xfId="6" applyNumberFormat="1" applyFont="1" applyFill="1" applyBorder="1" applyAlignment="1" applyProtection="1">
      <alignment horizontal="center" vertical="center"/>
      <protection locked="0"/>
    </xf>
    <xf numFmtId="0" fontId="5" fillId="0" borderId="790" xfId="6" applyNumberFormat="1" applyFont="1" applyFill="1" applyBorder="1" applyAlignment="1" applyProtection="1">
      <alignment horizontal="center" vertical="center"/>
      <protection locked="0"/>
    </xf>
    <xf numFmtId="0" fontId="5" fillId="0" borderId="790" xfId="6" applyNumberFormat="1" applyFont="1" applyFill="1" applyBorder="1" applyAlignment="1" applyProtection="1">
      <alignment horizontal="left" vertical="center"/>
      <protection locked="0"/>
    </xf>
    <xf numFmtId="0" fontId="14" fillId="0" borderId="790" xfId="6" applyNumberFormat="1" applyFont="1" applyFill="1" applyBorder="1" applyAlignment="1" applyProtection="1">
      <alignment horizontal="left" vertical="center"/>
      <protection locked="0"/>
    </xf>
    <xf numFmtId="49" fontId="5" fillId="6" borderId="791" xfId="6" applyNumberFormat="1" applyFont="1" applyFill="1" applyBorder="1" applyAlignment="1" applyProtection="1">
      <alignment horizontal="center" vertical="center" wrapText="1"/>
      <protection locked="0"/>
    </xf>
    <xf numFmtId="49" fontId="5" fillId="22" borderId="669" xfId="6" applyNumberFormat="1" applyFont="1" applyFill="1" applyBorder="1" applyAlignment="1" applyProtection="1">
      <alignment horizontal="left" vertical="center" wrapText="1"/>
      <protection locked="0"/>
    </xf>
    <xf numFmtId="3" fontId="5" fillId="6" borderId="789" xfId="6" applyNumberFormat="1" applyFont="1" applyFill="1" applyBorder="1" applyAlignment="1" applyProtection="1">
      <alignment horizontal="right" vertical="center"/>
      <protection locked="0"/>
    </xf>
    <xf numFmtId="49" fontId="14" fillId="18" borderId="7" xfId="6" applyNumberFormat="1" applyFont="1" applyFill="1" applyBorder="1" applyAlignment="1" applyProtection="1">
      <alignment horizontal="center" vertical="center" wrapText="1"/>
      <protection locked="0"/>
    </xf>
    <xf numFmtId="49" fontId="17" fillId="22" borderId="7" xfId="6" applyNumberFormat="1" applyFont="1" applyFill="1" applyBorder="1" applyAlignment="1" applyProtection="1">
      <alignment vertical="center" wrapText="1"/>
      <protection locked="0"/>
    </xf>
    <xf numFmtId="49" fontId="5" fillId="6" borderId="792" xfId="6" applyNumberFormat="1" applyFont="1" applyFill="1" applyBorder="1" applyAlignment="1" applyProtection="1">
      <alignment horizontal="center" vertical="center" wrapText="1"/>
      <protection locked="0"/>
    </xf>
    <xf numFmtId="49" fontId="5" fillId="22" borderId="793" xfId="6" applyNumberFormat="1" applyFont="1" applyFill="1" applyBorder="1" applyAlignment="1" applyProtection="1">
      <alignment horizontal="left" vertical="center" wrapText="1"/>
      <protection locked="0"/>
    </xf>
    <xf numFmtId="3" fontId="8" fillId="10" borderId="7" xfId="6" applyNumberFormat="1" applyFont="1" applyFill="1" applyBorder="1" applyAlignment="1" applyProtection="1">
      <alignment horizontal="right" vertical="center"/>
      <protection locked="0"/>
    </xf>
    <xf numFmtId="4" fontId="8" fillId="10" borderId="7" xfId="6" applyNumberFormat="1" applyFont="1" applyFill="1" applyBorder="1" applyAlignment="1" applyProtection="1">
      <alignment horizontal="right" vertical="center"/>
      <protection locked="0"/>
    </xf>
    <xf numFmtId="49" fontId="5" fillId="0" borderId="115" xfId="6" applyNumberFormat="1" applyFont="1" applyFill="1" applyBorder="1" applyAlignment="1" applyProtection="1">
      <alignment vertical="center" wrapText="1"/>
      <protection locked="0"/>
    </xf>
    <xf numFmtId="3" fontId="5" fillId="0" borderId="795" xfId="6" applyNumberFormat="1" applyFont="1" applyFill="1" applyBorder="1" applyAlignment="1" applyProtection="1">
      <alignment horizontal="right" vertical="center"/>
      <protection locked="0"/>
    </xf>
    <xf numFmtId="4" fontId="5" fillId="0" borderId="795" xfId="6" applyNumberFormat="1" applyFont="1" applyFill="1" applyBorder="1" applyAlignment="1" applyProtection="1">
      <alignment horizontal="right" vertical="center"/>
      <protection locked="0"/>
    </xf>
    <xf numFmtId="3" fontId="8" fillId="0" borderId="796" xfId="6" applyNumberFormat="1" applyFont="1" applyFill="1" applyBorder="1" applyAlignment="1" applyProtection="1">
      <alignment horizontal="center" vertical="center"/>
      <protection locked="0"/>
    </xf>
    <xf numFmtId="3" fontId="5" fillId="0" borderId="796" xfId="6" applyNumberFormat="1" applyFont="1" applyFill="1" applyBorder="1" applyAlignment="1" applyProtection="1">
      <alignment horizontal="center" vertical="center"/>
      <protection locked="0"/>
    </xf>
    <xf numFmtId="0" fontId="5" fillId="0" borderId="796" xfId="6" applyNumberFormat="1" applyFont="1" applyFill="1" applyBorder="1" applyAlignment="1" applyProtection="1">
      <alignment horizontal="center" vertical="center"/>
      <protection locked="0"/>
    </xf>
    <xf numFmtId="0" fontId="5" fillId="0" borderId="796" xfId="6" applyNumberFormat="1" applyFont="1" applyFill="1" applyBorder="1" applyAlignment="1" applyProtection="1">
      <alignment horizontal="left" vertical="center"/>
      <protection locked="0"/>
    </xf>
    <xf numFmtId="0" fontId="14" fillId="0" borderId="796" xfId="6" applyNumberFormat="1" applyFont="1" applyFill="1" applyBorder="1" applyAlignment="1" applyProtection="1">
      <alignment horizontal="left" vertical="center"/>
      <protection locked="0"/>
    </xf>
    <xf numFmtId="49" fontId="5" fillId="18" borderId="79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98" xfId="6" applyNumberFormat="1" applyFont="1" applyFill="1" applyBorder="1" applyAlignment="1" applyProtection="1">
      <alignment horizontal="left" vertical="center" wrapText="1"/>
      <protection locked="0"/>
    </xf>
    <xf numFmtId="49" fontId="14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00" xfId="6" applyNumberFormat="1" applyFont="1" applyFill="1" applyBorder="1" applyAlignment="1" applyProtection="1">
      <alignment horizontal="right" vertical="center" wrapText="1"/>
      <protection locked="0"/>
    </xf>
    <xf numFmtId="4" fontId="5" fillId="0" borderId="800" xfId="6" applyNumberFormat="1" applyFont="1" applyFill="1" applyBorder="1" applyAlignment="1" applyProtection="1">
      <alignment horizontal="right" vertical="center" wrapText="1"/>
      <protection locked="0"/>
    </xf>
    <xf numFmtId="10" fontId="5" fillId="0" borderId="801" xfId="18" applyNumberFormat="1" applyFont="1" applyFill="1" applyBorder="1" applyAlignment="1" applyProtection="1">
      <alignment horizontal="right" vertical="center"/>
      <protection locked="0"/>
    </xf>
    <xf numFmtId="3" fontId="5" fillId="0" borderId="802" xfId="6" applyNumberFormat="1" applyFont="1" applyFill="1" applyBorder="1" applyAlignment="1" applyProtection="1">
      <alignment horizontal="center" vertical="center"/>
      <protection locked="0"/>
    </xf>
    <xf numFmtId="3" fontId="5" fillId="0" borderId="803" xfId="6" applyNumberFormat="1" applyFont="1" applyFill="1" applyBorder="1" applyAlignment="1" applyProtection="1">
      <alignment horizontal="center" vertical="center"/>
      <protection locked="0"/>
    </xf>
    <xf numFmtId="49" fontId="5" fillId="0" borderId="80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80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01" xfId="6" applyNumberFormat="1" applyFont="1" applyFill="1" applyBorder="1" applyAlignment="1" applyProtection="1">
      <alignment horizontal="right" vertical="center"/>
      <protection locked="0"/>
    </xf>
    <xf numFmtId="4" fontId="5" fillId="0" borderId="801" xfId="6" applyNumberFormat="1" applyFont="1" applyFill="1" applyBorder="1" applyAlignment="1" applyProtection="1">
      <alignment horizontal="right" vertical="center"/>
      <protection locked="0"/>
    </xf>
    <xf numFmtId="49" fontId="5" fillId="18" borderId="805" xfId="6" applyNumberFormat="1" applyFont="1" applyFill="1" applyBorder="1" applyAlignment="1" applyProtection="1">
      <alignment horizontal="left" vertical="center" wrapText="1"/>
      <protection locked="0"/>
    </xf>
    <xf numFmtId="10" fontId="59" fillId="10" borderId="97" xfId="18" applyNumberFormat="1" applyFont="1" applyFill="1" applyBorder="1" applyAlignment="1" applyProtection="1">
      <alignment horizontal="right" vertical="center"/>
      <protection locked="0"/>
    </xf>
    <xf numFmtId="10" fontId="59" fillId="0" borderId="711" xfId="18" applyNumberFormat="1" applyFont="1" applyFill="1" applyBorder="1" applyAlignment="1" applyProtection="1">
      <alignment horizontal="right" vertical="center"/>
      <protection locked="0"/>
    </xf>
    <xf numFmtId="3" fontId="5" fillId="0" borderId="807" xfId="6" applyNumberFormat="1" applyFont="1" applyFill="1" applyBorder="1" applyAlignment="1" applyProtection="1">
      <alignment horizontal="right" vertical="center"/>
      <protection locked="0"/>
    </xf>
    <xf numFmtId="4" fontId="5" fillId="0" borderId="807" xfId="6" applyNumberFormat="1" applyFont="1" applyFill="1" applyBorder="1" applyAlignment="1" applyProtection="1">
      <alignment horizontal="right" vertical="center"/>
      <protection locked="0"/>
    </xf>
    <xf numFmtId="10" fontId="58" fillId="0" borderId="711" xfId="18" applyNumberFormat="1" applyFont="1" applyFill="1" applyBorder="1" applyAlignment="1" applyProtection="1">
      <alignment horizontal="right" vertical="center"/>
      <protection locked="0"/>
    </xf>
    <xf numFmtId="3" fontId="8" fillId="0" borderId="808" xfId="6" applyNumberFormat="1" applyFont="1" applyFill="1" applyBorder="1" applyAlignment="1" applyProtection="1">
      <alignment horizontal="center" vertical="center"/>
      <protection locked="0"/>
    </xf>
    <xf numFmtId="3" fontId="5" fillId="0" borderId="808" xfId="6" applyNumberFormat="1" applyFont="1" applyFill="1" applyBorder="1" applyAlignment="1" applyProtection="1">
      <alignment horizontal="center" vertical="center"/>
      <protection locked="0"/>
    </xf>
    <xf numFmtId="0" fontId="5" fillId="0" borderId="808" xfId="6" applyNumberFormat="1" applyFont="1" applyFill="1" applyBorder="1" applyAlignment="1" applyProtection="1">
      <alignment horizontal="center" vertical="center"/>
      <protection locked="0"/>
    </xf>
    <xf numFmtId="0" fontId="5" fillId="0" borderId="808" xfId="6" applyNumberFormat="1" applyFont="1" applyFill="1" applyBorder="1" applyAlignment="1" applyProtection="1">
      <alignment horizontal="left" vertical="center"/>
      <protection locked="0"/>
    </xf>
    <xf numFmtId="0" fontId="14" fillId="0" borderId="808" xfId="6" applyNumberFormat="1" applyFont="1" applyFill="1" applyBorder="1" applyAlignment="1" applyProtection="1">
      <alignment horizontal="left" vertical="center"/>
      <protection locked="0"/>
    </xf>
    <xf numFmtId="3" fontId="58" fillId="0" borderId="810" xfId="6" applyNumberFormat="1" applyFont="1" applyFill="1" applyBorder="1" applyAlignment="1" applyProtection="1">
      <alignment horizontal="right" vertical="center"/>
      <protection locked="0"/>
    </xf>
    <xf numFmtId="4" fontId="58" fillId="0" borderId="810" xfId="6" applyNumberFormat="1" applyFont="1" applyFill="1" applyBorder="1" applyAlignment="1" applyProtection="1">
      <alignment horizontal="right" vertical="center"/>
      <protection locked="0"/>
    </xf>
    <xf numFmtId="3" fontId="8" fillId="0" borderId="811" xfId="6" applyNumberFormat="1" applyFont="1" applyFill="1" applyBorder="1" applyAlignment="1" applyProtection="1">
      <alignment horizontal="center" vertical="center"/>
      <protection locked="0"/>
    </xf>
    <xf numFmtId="3" fontId="5" fillId="0" borderId="811" xfId="6" applyNumberFormat="1" applyFont="1" applyFill="1" applyBorder="1" applyAlignment="1" applyProtection="1">
      <alignment horizontal="center" vertical="center"/>
      <protection locked="0"/>
    </xf>
    <xf numFmtId="0" fontId="5" fillId="0" borderId="811" xfId="6" applyNumberFormat="1" applyFont="1" applyFill="1" applyBorder="1" applyAlignment="1" applyProtection="1">
      <alignment horizontal="center" vertical="center"/>
      <protection locked="0"/>
    </xf>
    <xf numFmtId="0" fontId="5" fillId="0" borderId="811" xfId="6" applyNumberFormat="1" applyFont="1" applyFill="1" applyBorder="1" applyAlignment="1" applyProtection="1">
      <alignment horizontal="left" vertical="center"/>
      <protection locked="0"/>
    </xf>
    <xf numFmtId="0" fontId="14" fillId="0" borderId="811" xfId="6" applyNumberFormat="1" applyFont="1" applyFill="1" applyBorder="1" applyAlignment="1" applyProtection="1">
      <alignment horizontal="left" vertical="center"/>
      <protection locked="0"/>
    </xf>
    <xf numFmtId="49" fontId="5" fillId="18" borderId="81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81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52" xfId="6" applyNumberFormat="1" applyFont="1" applyFill="1" applyBorder="1" applyAlignment="1" applyProtection="1">
      <alignment horizontal="right" vertical="center"/>
      <protection locked="0"/>
    </xf>
    <xf numFmtId="3" fontId="5" fillId="0" borderId="814" xfId="6" applyNumberFormat="1" applyFont="1" applyFill="1" applyBorder="1" applyAlignment="1" applyProtection="1">
      <alignment horizontal="right" vertical="center"/>
      <protection locked="0"/>
    </xf>
    <xf numFmtId="4" fontId="5" fillId="0" borderId="814" xfId="6" applyNumberFormat="1" applyFont="1" applyFill="1" applyBorder="1" applyAlignment="1" applyProtection="1">
      <alignment horizontal="right" vertical="center"/>
      <protection locked="0"/>
    </xf>
    <xf numFmtId="3" fontId="5" fillId="0" borderId="815" xfId="6" applyNumberFormat="1" applyFont="1" applyFill="1" applyBorder="1" applyAlignment="1" applyProtection="1">
      <alignment horizontal="center" vertical="center"/>
      <protection locked="0"/>
    </xf>
    <xf numFmtId="3" fontId="5" fillId="0" borderId="816" xfId="6" applyNumberFormat="1" applyFont="1" applyFill="1" applyBorder="1" applyAlignment="1" applyProtection="1">
      <alignment horizontal="center" vertical="center"/>
      <protection locked="0"/>
    </xf>
    <xf numFmtId="0" fontId="71" fillId="0" borderId="811" xfId="6" applyNumberFormat="1" applyFont="1" applyFill="1" applyBorder="1" applyAlignment="1" applyProtection="1">
      <alignment horizontal="left" vertical="center"/>
      <protection locked="0"/>
    </xf>
    <xf numFmtId="49" fontId="71" fillId="18" borderId="14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819" xfId="6" applyNumberFormat="1" applyFont="1" applyFill="1" applyBorder="1" applyAlignment="1" applyProtection="1">
      <alignment horizontal="right" vertical="center"/>
      <protection locked="0"/>
    </xf>
    <xf numFmtId="4" fontId="5" fillId="0" borderId="819" xfId="6" applyNumberFormat="1" applyFont="1" applyFill="1" applyBorder="1" applyAlignment="1" applyProtection="1">
      <alignment horizontal="right" vertical="center"/>
      <protection locked="0"/>
    </xf>
    <xf numFmtId="3" fontId="8" fillId="0" borderId="820" xfId="6" applyNumberFormat="1" applyFont="1" applyFill="1" applyBorder="1" applyAlignment="1" applyProtection="1">
      <alignment horizontal="center" vertical="center"/>
      <protection locked="0"/>
    </xf>
    <xf numFmtId="3" fontId="5" fillId="0" borderId="820" xfId="6" applyNumberFormat="1" applyFont="1" applyFill="1" applyBorder="1" applyAlignment="1" applyProtection="1">
      <alignment horizontal="center" vertical="center"/>
      <protection locked="0"/>
    </xf>
    <xf numFmtId="0" fontId="5" fillId="0" borderId="820" xfId="6" applyNumberFormat="1" applyFont="1" applyFill="1" applyBorder="1" applyAlignment="1" applyProtection="1">
      <alignment horizontal="center" vertical="center"/>
      <protection locked="0"/>
    </xf>
    <xf numFmtId="0" fontId="5" fillId="0" borderId="820" xfId="6" applyNumberFormat="1" applyFont="1" applyFill="1" applyBorder="1" applyAlignment="1" applyProtection="1">
      <alignment horizontal="left" vertical="center"/>
      <protection locked="0"/>
    </xf>
    <xf numFmtId="0" fontId="71" fillId="0" borderId="820" xfId="6" applyNumberFormat="1" applyFont="1" applyFill="1" applyBorder="1" applyAlignment="1" applyProtection="1">
      <alignment horizontal="left" vertical="center"/>
      <protection locked="0"/>
    </xf>
    <xf numFmtId="49" fontId="71" fillId="18" borderId="82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2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23" xfId="6" applyNumberFormat="1" applyFont="1" applyFill="1" applyBorder="1" applyAlignment="1" applyProtection="1">
      <alignment horizontal="right" vertical="center"/>
      <protection locked="0"/>
    </xf>
    <xf numFmtId="3" fontId="8" fillId="0" borderId="824" xfId="6" applyNumberFormat="1" applyFont="1" applyFill="1" applyBorder="1" applyAlignment="1" applyProtection="1">
      <alignment horizontal="center" vertical="center"/>
      <protection locked="0"/>
    </xf>
    <xf numFmtId="3" fontId="5" fillId="0" borderId="824" xfId="6" applyNumberFormat="1" applyFont="1" applyFill="1" applyBorder="1" applyAlignment="1" applyProtection="1">
      <alignment horizontal="center" vertical="center"/>
      <protection locked="0"/>
    </xf>
    <xf numFmtId="0" fontId="5" fillId="0" borderId="824" xfId="6" applyNumberFormat="1" applyFont="1" applyFill="1" applyBorder="1" applyAlignment="1" applyProtection="1">
      <alignment horizontal="center" vertical="center"/>
      <protection locked="0"/>
    </xf>
    <xf numFmtId="0" fontId="5" fillId="0" borderId="824" xfId="6" applyNumberFormat="1" applyFont="1" applyFill="1" applyBorder="1" applyAlignment="1" applyProtection="1">
      <alignment horizontal="left" vertical="center"/>
      <protection locked="0"/>
    </xf>
    <xf numFmtId="0" fontId="71" fillId="0" borderId="824" xfId="6" applyNumberFormat="1" applyFont="1" applyFill="1" applyBorder="1" applyAlignment="1" applyProtection="1">
      <alignment horizontal="left" vertical="center"/>
      <protection locked="0"/>
    </xf>
    <xf numFmtId="49" fontId="71" fillId="18" borderId="82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2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27" xfId="6" applyNumberFormat="1" applyFont="1" applyFill="1" applyBorder="1" applyAlignment="1" applyProtection="1">
      <alignment horizontal="right" vertical="center"/>
      <protection locked="0"/>
    </xf>
    <xf numFmtId="3" fontId="5" fillId="0" borderId="828" xfId="6" applyNumberFormat="1" applyFont="1" applyFill="1" applyBorder="1" applyAlignment="1" applyProtection="1">
      <alignment horizontal="right" vertical="center"/>
      <protection locked="0"/>
    </xf>
    <xf numFmtId="4" fontId="5" fillId="0" borderId="828" xfId="6" applyNumberFormat="1" applyFont="1" applyFill="1" applyBorder="1" applyAlignment="1" applyProtection="1">
      <alignment horizontal="right" vertical="center"/>
      <protection locked="0"/>
    </xf>
    <xf numFmtId="10" fontId="5" fillId="0" borderId="10" xfId="18" applyNumberFormat="1" applyFont="1" applyFill="1" applyBorder="1" applyAlignment="1" applyProtection="1">
      <alignment horizontal="right" vertical="center"/>
      <protection locked="0"/>
    </xf>
    <xf numFmtId="3" fontId="8" fillId="0" borderId="829" xfId="6" applyNumberFormat="1" applyFont="1" applyFill="1" applyBorder="1" applyAlignment="1" applyProtection="1">
      <alignment horizontal="center" vertical="center"/>
      <protection locked="0"/>
    </xf>
    <xf numFmtId="3" fontId="5" fillId="0" borderId="829" xfId="6" applyNumberFormat="1" applyFont="1" applyFill="1" applyBorder="1" applyAlignment="1" applyProtection="1">
      <alignment horizontal="center" vertical="center"/>
      <protection locked="0"/>
    </xf>
    <xf numFmtId="0" fontId="5" fillId="0" borderId="829" xfId="6" applyNumberFormat="1" applyFont="1" applyFill="1" applyBorder="1" applyAlignment="1" applyProtection="1">
      <alignment horizontal="center" vertical="center"/>
      <protection locked="0"/>
    </xf>
    <xf numFmtId="0" fontId="5" fillId="0" borderId="829" xfId="6" applyNumberFormat="1" applyFont="1" applyFill="1" applyBorder="1" applyAlignment="1" applyProtection="1">
      <alignment horizontal="left" vertical="center"/>
      <protection locked="0"/>
    </xf>
    <xf numFmtId="0" fontId="71" fillId="0" borderId="829" xfId="6" applyNumberFormat="1" applyFont="1" applyFill="1" applyBorder="1" applyAlignment="1" applyProtection="1">
      <alignment horizontal="left" vertical="center"/>
      <protection locked="0"/>
    </xf>
    <xf numFmtId="49" fontId="71" fillId="18" borderId="83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3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32" xfId="6" applyNumberFormat="1" applyFont="1" applyFill="1" applyBorder="1" applyAlignment="1" applyProtection="1">
      <alignment horizontal="right" vertical="center"/>
      <protection locked="0"/>
    </xf>
    <xf numFmtId="4" fontId="5" fillId="0" borderId="832" xfId="6" applyNumberFormat="1" applyFont="1" applyFill="1" applyBorder="1" applyAlignment="1" applyProtection="1">
      <alignment horizontal="right" vertical="center"/>
      <protection locked="0"/>
    </xf>
    <xf numFmtId="10" fontId="5" fillId="0" borderId="832" xfId="18" applyNumberFormat="1" applyFont="1" applyFill="1" applyBorder="1" applyAlignment="1" applyProtection="1">
      <alignment horizontal="right" vertical="center"/>
      <protection locked="0"/>
    </xf>
    <xf numFmtId="49" fontId="71" fillId="18" borderId="83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3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35" xfId="6" applyNumberFormat="1" applyFont="1" applyFill="1" applyBorder="1" applyAlignment="1" applyProtection="1">
      <alignment horizontal="right" vertical="center"/>
      <protection locked="0"/>
    </xf>
    <xf numFmtId="3" fontId="8" fillId="0" borderId="836" xfId="6" applyNumberFormat="1" applyFont="1" applyFill="1" applyBorder="1" applyAlignment="1" applyProtection="1">
      <alignment horizontal="center" vertical="center"/>
      <protection locked="0"/>
    </xf>
    <xf numFmtId="3" fontId="5" fillId="0" borderId="836" xfId="6" applyNumberFormat="1" applyFont="1" applyFill="1" applyBorder="1" applyAlignment="1" applyProtection="1">
      <alignment horizontal="center" vertical="center"/>
      <protection locked="0"/>
    </xf>
    <xf numFmtId="0" fontId="5" fillId="0" borderId="836" xfId="6" applyNumberFormat="1" applyFont="1" applyFill="1" applyBorder="1" applyAlignment="1" applyProtection="1">
      <alignment horizontal="center" vertical="center"/>
      <protection locked="0"/>
    </xf>
    <xf numFmtId="0" fontId="5" fillId="0" borderId="836" xfId="6" applyNumberFormat="1" applyFont="1" applyFill="1" applyBorder="1" applyAlignment="1" applyProtection="1">
      <alignment horizontal="left" vertical="center"/>
      <protection locked="0"/>
    </xf>
    <xf numFmtId="0" fontId="71" fillId="0" borderId="836" xfId="6" applyNumberFormat="1" applyFont="1" applyFill="1" applyBorder="1" applyAlignment="1" applyProtection="1">
      <alignment horizontal="left" vertical="center"/>
      <protection locked="0"/>
    </xf>
    <xf numFmtId="49" fontId="71" fillId="18" borderId="83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3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39" xfId="6" applyNumberFormat="1" applyFont="1" applyFill="1" applyBorder="1" applyAlignment="1" applyProtection="1">
      <alignment horizontal="right" vertical="center"/>
      <protection locked="0"/>
    </xf>
    <xf numFmtId="3" fontId="8" fillId="0" borderId="840" xfId="6" applyNumberFormat="1" applyFont="1" applyFill="1" applyBorder="1" applyAlignment="1" applyProtection="1">
      <alignment horizontal="center" vertical="center"/>
      <protection locked="0"/>
    </xf>
    <xf numFmtId="3" fontId="5" fillId="0" borderId="840" xfId="6" applyNumberFormat="1" applyFont="1" applyFill="1" applyBorder="1" applyAlignment="1" applyProtection="1">
      <alignment horizontal="center" vertical="center"/>
      <protection locked="0"/>
    </xf>
    <xf numFmtId="0" fontId="5" fillId="0" borderId="840" xfId="6" applyNumberFormat="1" applyFont="1" applyFill="1" applyBorder="1" applyAlignment="1" applyProtection="1">
      <alignment horizontal="center" vertical="center"/>
      <protection locked="0"/>
    </xf>
    <xf numFmtId="0" fontId="5" fillId="0" borderId="840" xfId="6" applyNumberFormat="1" applyFont="1" applyFill="1" applyBorder="1" applyAlignment="1" applyProtection="1">
      <alignment horizontal="left" vertical="center"/>
      <protection locked="0"/>
    </xf>
    <xf numFmtId="0" fontId="71" fillId="0" borderId="840" xfId="6" applyNumberFormat="1" applyFont="1" applyFill="1" applyBorder="1" applyAlignment="1" applyProtection="1">
      <alignment horizontal="left" vertical="center"/>
      <protection locked="0"/>
    </xf>
    <xf numFmtId="49" fontId="71" fillId="18" borderId="84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4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43" xfId="6" applyNumberFormat="1" applyFont="1" applyFill="1" applyBorder="1" applyAlignment="1" applyProtection="1">
      <alignment horizontal="right" vertical="center"/>
      <protection locked="0"/>
    </xf>
    <xf numFmtId="3" fontId="8" fillId="0" borderId="844" xfId="6" applyNumberFormat="1" applyFont="1" applyFill="1" applyBorder="1" applyAlignment="1" applyProtection="1">
      <alignment horizontal="center" vertical="center"/>
      <protection locked="0"/>
    </xf>
    <xf numFmtId="3" fontId="5" fillId="0" borderId="844" xfId="6" applyNumberFormat="1" applyFont="1" applyFill="1" applyBorder="1" applyAlignment="1" applyProtection="1">
      <alignment horizontal="center" vertical="center"/>
      <protection locked="0"/>
    </xf>
    <xf numFmtId="0" fontId="5" fillId="0" borderId="844" xfId="6" applyNumberFormat="1" applyFont="1" applyFill="1" applyBorder="1" applyAlignment="1" applyProtection="1">
      <alignment horizontal="center" vertical="center"/>
      <protection locked="0"/>
    </xf>
    <xf numFmtId="0" fontId="5" fillId="0" borderId="844" xfId="6" applyNumberFormat="1" applyFont="1" applyFill="1" applyBorder="1" applyAlignment="1" applyProtection="1">
      <alignment horizontal="left" vertical="center"/>
      <protection locked="0"/>
    </xf>
    <xf numFmtId="0" fontId="71" fillId="0" borderId="844" xfId="6" applyNumberFormat="1" applyFont="1" applyFill="1" applyBorder="1" applyAlignment="1" applyProtection="1">
      <alignment horizontal="left" vertical="center"/>
      <protection locked="0"/>
    </xf>
    <xf numFmtId="49" fontId="71" fillId="18" borderId="84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4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47" xfId="6" applyNumberFormat="1" applyFont="1" applyFill="1" applyBorder="1" applyAlignment="1" applyProtection="1">
      <alignment horizontal="right" vertical="center"/>
      <protection locked="0"/>
    </xf>
    <xf numFmtId="3" fontId="8" fillId="0" borderId="848" xfId="6" applyNumberFormat="1" applyFont="1" applyFill="1" applyBorder="1" applyAlignment="1" applyProtection="1">
      <alignment horizontal="center" vertical="center"/>
      <protection locked="0"/>
    </xf>
    <xf numFmtId="3" fontId="5" fillId="0" borderId="848" xfId="6" applyNumberFormat="1" applyFont="1" applyFill="1" applyBorder="1" applyAlignment="1" applyProtection="1">
      <alignment horizontal="center" vertical="center"/>
      <protection locked="0"/>
    </xf>
    <xf numFmtId="0" fontId="5" fillId="0" borderId="848" xfId="6" applyNumberFormat="1" applyFont="1" applyFill="1" applyBorder="1" applyAlignment="1" applyProtection="1">
      <alignment horizontal="center" vertical="center"/>
      <protection locked="0"/>
    </xf>
    <xf numFmtId="0" fontId="5" fillId="0" borderId="848" xfId="6" applyNumberFormat="1" applyFont="1" applyFill="1" applyBorder="1" applyAlignment="1" applyProtection="1">
      <alignment horizontal="left" vertical="center"/>
      <protection locked="0"/>
    </xf>
    <xf numFmtId="0" fontId="71" fillId="0" borderId="848" xfId="6" applyNumberFormat="1" applyFont="1" applyFill="1" applyBorder="1" applyAlignment="1" applyProtection="1">
      <alignment horizontal="left" vertical="center"/>
      <protection locked="0"/>
    </xf>
    <xf numFmtId="49" fontId="71" fillId="18" borderId="84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5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51" xfId="6" applyNumberFormat="1" applyFont="1" applyFill="1" applyBorder="1" applyAlignment="1" applyProtection="1">
      <alignment horizontal="right" vertical="center"/>
      <protection locked="0"/>
    </xf>
    <xf numFmtId="3" fontId="8" fillId="0" borderId="852" xfId="6" applyNumberFormat="1" applyFont="1" applyFill="1" applyBorder="1" applyAlignment="1" applyProtection="1">
      <alignment horizontal="center" vertical="center"/>
      <protection locked="0"/>
    </xf>
    <xf numFmtId="3" fontId="5" fillId="0" borderId="852" xfId="6" applyNumberFormat="1" applyFont="1" applyFill="1" applyBorder="1" applyAlignment="1" applyProtection="1">
      <alignment horizontal="center" vertical="center"/>
      <protection locked="0"/>
    </xf>
    <xf numFmtId="0" fontId="5" fillId="0" borderId="852" xfId="6" applyNumberFormat="1" applyFont="1" applyFill="1" applyBorder="1" applyAlignment="1" applyProtection="1">
      <alignment horizontal="center" vertical="center"/>
      <protection locked="0"/>
    </xf>
    <xf numFmtId="0" fontId="5" fillId="0" borderId="852" xfId="6" applyNumberFormat="1" applyFont="1" applyFill="1" applyBorder="1" applyAlignment="1" applyProtection="1">
      <alignment horizontal="left" vertical="center"/>
      <protection locked="0"/>
    </xf>
    <xf numFmtId="0" fontId="71" fillId="0" borderId="852" xfId="6" applyNumberFormat="1" applyFont="1" applyFill="1" applyBorder="1" applyAlignment="1" applyProtection="1">
      <alignment horizontal="left" vertical="center"/>
      <protection locked="0"/>
    </xf>
    <xf numFmtId="49" fontId="71" fillId="18" borderId="85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5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55" xfId="6" applyNumberFormat="1" applyFont="1" applyFill="1" applyBorder="1" applyAlignment="1" applyProtection="1">
      <alignment horizontal="right" vertical="center"/>
      <protection locked="0"/>
    </xf>
    <xf numFmtId="3" fontId="8" fillId="0" borderId="856" xfId="6" applyNumberFormat="1" applyFont="1" applyFill="1" applyBorder="1" applyAlignment="1" applyProtection="1">
      <alignment horizontal="center" vertical="center"/>
      <protection locked="0"/>
    </xf>
    <xf numFmtId="3" fontId="5" fillId="0" borderId="856" xfId="6" applyNumberFormat="1" applyFont="1" applyFill="1" applyBorder="1" applyAlignment="1" applyProtection="1">
      <alignment horizontal="center" vertical="center"/>
      <protection locked="0"/>
    </xf>
    <xf numFmtId="0" fontId="5" fillId="0" borderId="856" xfId="6" applyNumberFormat="1" applyFont="1" applyFill="1" applyBorder="1" applyAlignment="1" applyProtection="1">
      <alignment horizontal="center" vertical="center"/>
      <protection locked="0"/>
    </xf>
    <xf numFmtId="0" fontId="5" fillId="0" borderId="856" xfId="6" applyNumberFormat="1" applyFont="1" applyFill="1" applyBorder="1" applyAlignment="1" applyProtection="1">
      <alignment horizontal="left" vertical="center"/>
      <protection locked="0"/>
    </xf>
    <xf numFmtId="0" fontId="71" fillId="0" borderId="856" xfId="6" applyNumberFormat="1" applyFont="1" applyFill="1" applyBorder="1" applyAlignment="1" applyProtection="1">
      <alignment horizontal="left" vertical="center"/>
      <protection locked="0"/>
    </xf>
    <xf numFmtId="49" fontId="71" fillId="18" borderId="85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5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59" xfId="6" applyNumberFormat="1" applyFont="1" applyFill="1" applyBorder="1" applyAlignment="1" applyProtection="1">
      <alignment horizontal="right" vertical="center"/>
      <protection locked="0"/>
    </xf>
    <xf numFmtId="3" fontId="8" fillId="0" borderId="860" xfId="6" applyNumberFormat="1" applyFont="1" applyFill="1" applyBorder="1" applyAlignment="1" applyProtection="1">
      <alignment horizontal="center" vertical="center"/>
      <protection locked="0"/>
    </xf>
    <xf numFmtId="3" fontId="5" fillId="0" borderId="860" xfId="6" applyNumberFormat="1" applyFont="1" applyFill="1" applyBorder="1" applyAlignment="1" applyProtection="1">
      <alignment horizontal="center" vertical="center"/>
      <protection locked="0"/>
    </xf>
    <xf numFmtId="0" fontId="5" fillId="0" borderId="860" xfId="6" applyNumberFormat="1" applyFont="1" applyFill="1" applyBorder="1" applyAlignment="1" applyProtection="1">
      <alignment horizontal="center" vertical="center"/>
      <protection locked="0"/>
    </xf>
    <xf numFmtId="0" fontId="5" fillId="0" borderId="860" xfId="6" applyNumberFormat="1" applyFont="1" applyFill="1" applyBorder="1" applyAlignment="1" applyProtection="1">
      <alignment horizontal="left" vertical="center"/>
      <protection locked="0"/>
    </xf>
    <xf numFmtId="0" fontId="71" fillId="0" borderId="860" xfId="6" applyNumberFormat="1" applyFont="1" applyFill="1" applyBorder="1" applyAlignment="1" applyProtection="1">
      <alignment horizontal="left" vertical="center"/>
      <protection locked="0"/>
    </xf>
    <xf numFmtId="49" fontId="71" fillId="18" borderId="86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6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63" xfId="6" applyNumberFormat="1" applyFont="1" applyFill="1" applyBorder="1" applyAlignment="1" applyProtection="1">
      <alignment horizontal="right" vertical="center"/>
      <protection locked="0"/>
    </xf>
    <xf numFmtId="3" fontId="8" fillId="0" borderId="864" xfId="6" applyNumberFormat="1" applyFont="1" applyFill="1" applyBorder="1" applyAlignment="1" applyProtection="1">
      <alignment horizontal="center" vertical="center"/>
      <protection locked="0"/>
    </xf>
    <xf numFmtId="3" fontId="5" fillId="0" borderId="864" xfId="6" applyNumberFormat="1" applyFont="1" applyFill="1" applyBorder="1" applyAlignment="1" applyProtection="1">
      <alignment horizontal="center" vertical="center"/>
      <protection locked="0"/>
    </xf>
    <xf numFmtId="0" fontId="5" fillId="0" borderId="864" xfId="6" applyNumberFormat="1" applyFont="1" applyFill="1" applyBorder="1" applyAlignment="1" applyProtection="1">
      <alignment horizontal="center" vertical="center"/>
      <protection locked="0"/>
    </xf>
    <xf numFmtId="0" fontId="5" fillId="0" borderId="864" xfId="6" applyNumberFormat="1" applyFont="1" applyFill="1" applyBorder="1" applyAlignment="1" applyProtection="1">
      <alignment horizontal="left" vertical="center"/>
      <protection locked="0"/>
    </xf>
    <xf numFmtId="0" fontId="71" fillId="0" borderId="864" xfId="6" applyNumberFormat="1" applyFont="1" applyFill="1" applyBorder="1" applyAlignment="1" applyProtection="1">
      <alignment horizontal="left" vertical="center"/>
      <protection locked="0"/>
    </xf>
    <xf numFmtId="49" fontId="71" fillId="18" borderId="86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6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67" xfId="6" applyNumberFormat="1" applyFont="1" applyFill="1" applyBorder="1" applyAlignment="1" applyProtection="1">
      <alignment horizontal="right" vertical="center"/>
      <protection locked="0"/>
    </xf>
    <xf numFmtId="3" fontId="8" fillId="0" borderId="868" xfId="6" applyNumberFormat="1" applyFont="1" applyFill="1" applyBorder="1" applyAlignment="1" applyProtection="1">
      <alignment horizontal="center" vertical="center"/>
      <protection locked="0"/>
    </xf>
    <xf numFmtId="3" fontId="5" fillId="0" borderId="868" xfId="6" applyNumberFormat="1" applyFont="1" applyFill="1" applyBorder="1" applyAlignment="1" applyProtection="1">
      <alignment horizontal="center" vertical="center"/>
      <protection locked="0"/>
    </xf>
    <xf numFmtId="0" fontId="5" fillId="0" borderId="868" xfId="6" applyNumberFormat="1" applyFont="1" applyFill="1" applyBorder="1" applyAlignment="1" applyProtection="1">
      <alignment horizontal="center" vertical="center"/>
      <protection locked="0"/>
    </xf>
    <xf numFmtId="0" fontId="5" fillId="0" borderId="868" xfId="6" applyNumberFormat="1" applyFont="1" applyFill="1" applyBorder="1" applyAlignment="1" applyProtection="1">
      <alignment horizontal="left" vertical="center"/>
      <protection locked="0"/>
    </xf>
    <xf numFmtId="0" fontId="71" fillId="0" borderId="868" xfId="6" applyNumberFormat="1" applyFont="1" applyFill="1" applyBorder="1" applyAlignment="1" applyProtection="1">
      <alignment horizontal="left" vertical="center"/>
      <protection locked="0"/>
    </xf>
    <xf numFmtId="49" fontId="71" fillId="18" borderId="0" xfId="6" applyNumberFormat="1" applyFont="1" applyFill="1" applyBorder="1" applyAlignment="1" applyProtection="1">
      <alignment vertical="center" wrapText="1"/>
      <protection locked="0"/>
    </xf>
    <xf numFmtId="49" fontId="71" fillId="18" borderId="9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69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870" xfId="6" applyNumberFormat="1" applyFont="1" applyFill="1" applyBorder="1" applyAlignment="1" applyProtection="1">
      <alignment vertical="center" wrapText="1"/>
      <protection locked="0"/>
    </xf>
    <xf numFmtId="49" fontId="71" fillId="18" borderId="801" xfId="6" applyNumberFormat="1" applyFont="1" applyFill="1" applyBorder="1" applyAlignment="1" applyProtection="1">
      <alignment vertical="center" wrapText="1"/>
      <protection locked="0"/>
    </xf>
    <xf numFmtId="3" fontId="5" fillId="0" borderId="872" xfId="6" applyNumberFormat="1" applyFont="1" applyFill="1" applyBorder="1" applyAlignment="1" applyProtection="1">
      <alignment horizontal="right" vertical="center"/>
      <protection locked="0"/>
    </xf>
    <xf numFmtId="4" fontId="5" fillId="0" borderId="872" xfId="6" applyNumberFormat="1" applyFont="1" applyFill="1" applyBorder="1" applyAlignment="1" applyProtection="1">
      <alignment horizontal="right" vertical="center"/>
      <protection locked="0"/>
    </xf>
    <xf numFmtId="3" fontId="8" fillId="0" borderId="873" xfId="6" applyNumberFormat="1" applyFont="1" applyFill="1" applyBorder="1" applyAlignment="1" applyProtection="1">
      <alignment horizontal="center" vertical="center"/>
      <protection locked="0"/>
    </xf>
    <xf numFmtId="3" fontId="5" fillId="0" borderId="873" xfId="6" applyNumberFormat="1" applyFont="1" applyFill="1" applyBorder="1" applyAlignment="1" applyProtection="1">
      <alignment horizontal="center" vertical="center"/>
      <protection locked="0"/>
    </xf>
    <xf numFmtId="0" fontId="5" fillId="0" borderId="873" xfId="6" applyNumberFormat="1" applyFont="1" applyFill="1" applyBorder="1" applyAlignment="1" applyProtection="1">
      <alignment horizontal="center" vertical="center"/>
      <protection locked="0"/>
    </xf>
    <xf numFmtId="0" fontId="5" fillId="0" borderId="873" xfId="6" applyNumberFormat="1" applyFont="1" applyFill="1" applyBorder="1" applyAlignment="1" applyProtection="1">
      <alignment horizontal="left" vertical="center"/>
      <protection locked="0"/>
    </xf>
    <xf numFmtId="0" fontId="71" fillId="0" borderId="873" xfId="6" applyNumberFormat="1" applyFont="1" applyFill="1" applyBorder="1" applyAlignment="1" applyProtection="1">
      <alignment horizontal="left" vertical="center"/>
      <protection locked="0"/>
    </xf>
    <xf numFmtId="49" fontId="71" fillId="0" borderId="874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87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76" xfId="6" applyNumberFormat="1" applyFont="1" applyFill="1" applyBorder="1" applyAlignment="1" applyProtection="1">
      <alignment horizontal="right" vertical="center"/>
      <protection locked="0"/>
    </xf>
    <xf numFmtId="3" fontId="8" fillId="0" borderId="877" xfId="6" applyNumberFormat="1" applyFont="1" applyFill="1" applyBorder="1" applyAlignment="1" applyProtection="1">
      <alignment horizontal="center" vertical="center"/>
      <protection locked="0"/>
    </xf>
    <xf numFmtId="3" fontId="5" fillId="0" borderId="877" xfId="6" applyNumberFormat="1" applyFont="1" applyFill="1" applyBorder="1" applyAlignment="1" applyProtection="1">
      <alignment horizontal="center" vertical="center"/>
      <protection locked="0"/>
    </xf>
    <xf numFmtId="0" fontId="5" fillId="0" borderId="877" xfId="6" applyNumberFormat="1" applyFont="1" applyFill="1" applyBorder="1" applyAlignment="1" applyProtection="1">
      <alignment horizontal="center" vertical="center"/>
      <protection locked="0"/>
    </xf>
    <xf numFmtId="0" fontId="5" fillId="0" borderId="877" xfId="6" applyNumberFormat="1" applyFont="1" applyFill="1" applyBorder="1" applyAlignment="1" applyProtection="1">
      <alignment horizontal="left" vertical="center"/>
      <protection locked="0"/>
    </xf>
    <xf numFmtId="0" fontId="71" fillId="0" borderId="877" xfId="6" applyNumberFormat="1" applyFont="1" applyFill="1" applyBorder="1" applyAlignment="1" applyProtection="1">
      <alignment horizontal="left" vertical="center"/>
      <protection locked="0"/>
    </xf>
    <xf numFmtId="49" fontId="71" fillId="18" borderId="87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7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80" xfId="6" applyNumberFormat="1" applyFont="1" applyFill="1" applyBorder="1" applyAlignment="1" applyProtection="1">
      <alignment horizontal="right" vertical="center"/>
      <protection locked="0"/>
    </xf>
    <xf numFmtId="3" fontId="8" fillId="0" borderId="881" xfId="6" applyNumberFormat="1" applyFont="1" applyFill="1" applyBorder="1" applyAlignment="1" applyProtection="1">
      <alignment horizontal="center" vertical="center"/>
      <protection locked="0"/>
    </xf>
    <xf numFmtId="3" fontId="5" fillId="0" borderId="881" xfId="6" applyNumberFormat="1" applyFont="1" applyFill="1" applyBorder="1" applyAlignment="1" applyProtection="1">
      <alignment horizontal="center" vertical="center"/>
      <protection locked="0"/>
    </xf>
    <xf numFmtId="0" fontId="5" fillId="0" borderId="881" xfId="6" applyNumberFormat="1" applyFont="1" applyFill="1" applyBorder="1" applyAlignment="1" applyProtection="1">
      <alignment horizontal="center" vertical="center"/>
      <protection locked="0"/>
    </xf>
    <xf numFmtId="0" fontId="5" fillId="0" borderId="881" xfId="6" applyNumberFormat="1" applyFont="1" applyFill="1" applyBorder="1" applyAlignment="1" applyProtection="1">
      <alignment horizontal="left" vertical="center"/>
      <protection locked="0"/>
    </xf>
    <xf numFmtId="0" fontId="71" fillId="0" borderId="881" xfId="6" applyNumberFormat="1" applyFont="1" applyFill="1" applyBorder="1" applyAlignment="1" applyProtection="1">
      <alignment horizontal="left" vertical="center"/>
      <protection locked="0"/>
    </xf>
    <xf numFmtId="49" fontId="71" fillId="18" borderId="88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8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84" xfId="6" applyNumberFormat="1" applyFont="1" applyFill="1" applyBorder="1" applyAlignment="1" applyProtection="1">
      <alignment horizontal="right" vertical="center"/>
      <protection locked="0"/>
    </xf>
    <xf numFmtId="3" fontId="8" fillId="0" borderId="885" xfId="6" applyNumberFormat="1" applyFont="1" applyFill="1" applyBorder="1" applyAlignment="1" applyProtection="1">
      <alignment horizontal="center" vertical="center"/>
      <protection locked="0"/>
    </xf>
    <xf numFmtId="3" fontId="5" fillId="0" borderId="885" xfId="6" applyNumberFormat="1" applyFont="1" applyFill="1" applyBorder="1" applyAlignment="1" applyProtection="1">
      <alignment horizontal="center" vertical="center"/>
      <protection locked="0"/>
    </xf>
    <xf numFmtId="0" fontId="5" fillId="0" borderId="885" xfId="6" applyNumberFormat="1" applyFont="1" applyFill="1" applyBorder="1" applyAlignment="1" applyProtection="1">
      <alignment horizontal="center" vertical="center"/>
      <protection locked="0"/>
    </xf>
    <xf numFmtId="0" fontId="5" fillId="0" borderId="885" xfId="6" applyNumberFormat="1" applyFont="1" applyFill="1" applyBorder="1" applyAlignment="1" applyProtection="1">
      <alignment horizontal="left" vertical="center"/>
      <protection locked="0"/>
    </xf>
    <xf numFmtId="0" fontId="71" fillId="0" borderId="885" xfId="6" applyNumberFormat="1" applyFont="1" applyFill="1" applyBorder="1" applyAlignment="1" applyProtection="1">
      <alignment horizontal="left" vertical="center"/>
      <protection locked="0"/>
    </xf>
    <xf numFmtId="49" fontId="71" fillId="18" borderId="88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8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88" xfId="6" applyNumberFormat="1" applyFont="1" applyFill="1" applyBorder="1" applyAlignment="1" applyProtection="1">
      <alignment horizontal="right" vertical="center"/>
      <protection locked="0"/>
    </xf>
    <xf numFmtId="3" fontId="8" fillId="0" borderId="889" xfId="6" applyNumberFormat="1" applyFont="1" applyFill="1" applyBorder="1" applyAlignment="1" applyProtection="1">
      <alignment horizontal="center" vertical="center"/>
      <protection locked="0"/>
    </xf>
    <xf numFmtId="3" fontId="5" fillId="0" borderId="889" xfId="6" applyNumberFormat="1" applyFont="1" applyFill="1" applyBorder="1" applyAlignment="1" applyProtection="1">
      <alignment horizontal="center" vertical="center"/>
      <protection locked="0"/>
    </xf>
    <xf numFmtId="0" fontId="5" fillId="0" borderId="889" xfId="6" applyNumberFormat="1" applyFont="1" applyFill="1" applyBorder="1" applyAlignment="1" applyProtection="1">
      <alignment horizontal="center" vertical="center"/>
      <protection locked="0"/>
    </xf>
    <xf numFmtId="3" fontId="5" fillId="0" borderId="889" xfId="6" applyNumberFormat="1" applyFont="1" applyFill="1" applyBorder="1" applyAlignment="1" applyProtection="1">
      <alignment horizontal="left" vertical="center"/>
      <protection locked="0"/>
    </xf>
    <xf numFmtId="0" fontId="5" fillId="0" borderId="889" xfId="6" applyNumberFormat="1" applyFont="1" applyFill="1" applyBorder="1" applyAlignment="1" applyProtection="1">
      <alignment horizontal="left" vertical="center"/>
      <protection locked="0"/>
    </xf>
    <xf numFmtId="0" fontId="71" fillId="0" borderId="889" xfId="6" applyNumberFormat="1" applyFont="1" applyFill="1" applyBorder="1" applyAlignment="1" applyProtection="1">
      <alignment horizontal="left" vertical="center"/>
      <protection locked="0"/>
    </xf>
    <xf numFmtId="49" fontId="71" fillId="18" borderId="89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9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92" xfId="6" applyNumberFormat="1" applyFont="1" applyFill="1" applyBorder="1" applyAlignment="1" applyProtection="1">
      <alignment horizontal="right" vertical="center"/>
      <protection locked="0"/>
    </xf>
    <xf numFmtId="3" fontId="8" fillId="0" borderId="893" xfId="6" applyNumberFormat="1" applyFont="1" applyFill="1" applyBorder="1" applyAlignment="1" applyProtection="1">
      <alignment horizontal="center" vertical="center"/>
      <protection locked="0"/>
    </xf>
    <xf numFmtId="3" fontId="5" fillId="0" borderId="893" xfId="6" applyNumberFormat="1" applyFont="1" applyFill="1" applyBorder="1" applyAlignment="1" applyProtection="1">
      <alignment horizontal="center" vertical="center"/>
      <protection locked="0"/>
    </xf>
    <xf numFmtId="0" fontId="5" fillId="0" borderId="893" xfId="6" applyNumberFormat="1" applyFont="1" applyFill="1" applyBorder="1" applyAlignment="1" applyProtection="1">
      <alignment horizontal="center" vertical="center"/>
      <protection locked="0"/>
    </xf>
    <xf numFmtId="0" fontId="5" fillId="0" borderId="893" xfId="6" applyNumberFormat="1" applyFont="1" applyFill="1" applyBorder="1" applyAlignment="1" applyProtection="1">
      <alignment horizontal="left" vertical="center"/>
      <protection locked="0"/>
    </xf>
    <xf numFmtId="0" fontId="71" fillId="0" borderId="893" xfId="6" applyNumberFormat="1" applyFont="1" applyFill="1" applyBorder="1" applyAlignment="1" applyProtection="1">
      <alignment horizontal="left" vertical="center"/>
      <protection locked="0"/>
    </xf>
    <xf numFmtId="49" fontId="71" fillId="18" borderId="89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9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96" xfId="6" applyNumberFormat="1" applyFont="1" applyFill="1" applyBorder="1" applyAlignment="1" applyProtection="1">
      <alignment horizontal="right" vertical="center"/>
      <protection locked="0"/>
    </xf>
    <xf numFmtId="3" fontId="8" fillId="0" borderId="897" xfId="6" applyNumberFormat="1" applyFont="1" applyFill="1" applyBorder="1" applyAlignment="1" applyProtection="1">
      <alignment horizontal="center" vertical="center"/>
      <protection locked="0"/>
    </xf>
    <xf numFmtId="3" fontId="5" fillId="0" borderId="897" xfId="6" applyNumberFormat="1" applyFont="1" applyFill="1" applyBorder="1" applyAlignment="1" applyProtection="1">
      <alignment horizontal="center" vertical="center"/>
      <protection locked="0"/>
    </xf>
    <xf numFmtId="0" fontId="5" fillId="0" borderId="897" xfId="6" applyNumberFormat="1" applyFont="1" applyFill="1" applyBorder="1" applyAlignment="1" applyProtection="1">
      <alignment horizontal="center" vertical="center"/>
      <protection locked="0"/>
    </xf>
    <xf numFmtId="0" fontId="5" fillId="0" borderId="897" xfId="6" applyNumberFormat="1" applyFont="1" applyFill="1" applyBorder="1" applyAlignment="1" applyProtection="1">
      <alignment horizontal="left" vertical="center"/>
      <protection locked="0"/>
    </xf>
    <xf numFmtId="0" fontId="71" fillId="0" borderId="897" xfId="6" applyNumberFormat="1" applyFont="1" applyFill="1" applyBorder="1" applyAlignment="1" applyProtection="1">
      <alignment horizontal="left" vertical="center"/>
      <protection locked="0"/>
    </xf>
    <xf numFmtId="49" fontId="71" fillId="18" borderId="89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9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00" xfId="6" applyNumberFormat="1" applyFont="1" applyFill="1" applyBorder="1" applyAlignment="1" applyProtection="1">
      <alignment horizontal="right" vertical="center"/>
      <protection locked="0"/>
    </xf>
    <xf numFmtId="3" fontId="5" fillId="0" borderId="901" xfId="6" applyNumberFormat="1" applyFont="1" applyFill="1" applyBorder="1" applyAlignment="1" applyProtection="1">
      <alignment horizontal="right" vertical="center"/>
      <protection locked="0"/>
    </xf>
    <xf numFmtId="4" fontId="5" fillId="0" borderId="901" xfId="6" applyNumberFormat="1" applyFont="1" applyFill="1" applyBorder="1" applyAlignment="1" applyProtection="1">
      <alignment horizontal="right" vertical="center"/>
      <protection locked="0"/>
    </xf>
    <xf numFmtId="3" fontId="8" fillId="0" borderId="902" xfId="6" applyNumberFormat="1" applyFont="1" applyFill="1" applyBorder="1" applyAlignment="1" applyProtection="1">
      <alignment horizontal="center" vertical="center"/>
      <protection locked="0"/>
    </xf>
    <xf numFmtId="3" fontId="5" fillId="0" borderId="902" xfId="6" applyNumberFormat="1" applyFont="1" applyFill="1" applyBorder="1" applyAlignment="1" applyProtection="1">
      <alignment horizontal="center" vertical="center"/>
      <protection locked="0"/>
    </xf>
    <xf numFmtId="0" fontId="5" fillId="0" borderId="902" xfId="6" applyNumberFormat="1" applyFont="1" applyFill="1" applyBorder="1" applyAlignment="1" applyProtection="1">
      <alignment horizontal="center" vertical="center"/>
      <protection locked="0"/>
    </xf>
    <xf numFmtId="0" fontId="5" fillId="0" borderId="902" xfId="6" applyNumberFormat="1" applyFont="1" applyFill="1" applyBorder="1" applyAlignment="1" applyProtection="1">
      <alignment horizontal="left" vertical="center"/>
      <protection locked="0"/>
    </xf>
    <xf numFmtId="0" fontId="71" fillId="0" borderId="902" xfId="6" applyNumberFormat="1" applyFont="1" applyFill="1" applyBorder="1" applyAlignment="1" applyProtection="1">
      <alignment horizontal="left" vertical="center"/>
      <protection locked="0"/>
    </xf>
    <xf numFmtId="49" fontId="71" fillId="18" borderId="90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904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71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05" xfId="6" applyNumberFormat="1" applyFont="1" applyFill="1" applyBorder="1" applyAlignment="1" applyProtection="1">
      <alignment horizontal="right" vertical="center"/>
      <protection locked="0"/>
    </xf>
    <xf numFmtId="49" fontId="71" fillId="0" borderId="906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801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907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908" xfId="6" applyNumberFormat="1" applyFont="1" applyFill="1" applyBorder="1" applyAlignment="1" applyProtection="1">
      <alignment vertical="center" wrapText="1"/>
      <protection locked="0"/>
    </xf>
    <xf numFmtId="0" fontId="1" fillId="0" borderId="109" xfId="0" applyFont="1" applyBorder="1" applyAlignment="1">
      <alignment vertical="center"/>
    </xf>
    <xf numFmtId="49" fontId="71" fillId="0" borderId="909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910" xfId="0" applyFont="1" applyBorder="1" applyAlignment="1">
      <alignment horizontal="left" vertical="center" wrapText="1"/>
    </xf>
    <xf numFmtId="3" fontId="5" fillId="0" borderId="911" xfId="6" applyNumberFormat="1" applyFont="1" applyFill="1" applyBorder="1" applyAlignment="1" applyProtection="1">
      <alignment horizontal="right" vertical="center"/>
      <protection locked="0"/>
    </xf>
    <xf numFmtId="3" fontId="8" fillId="0" borderId="912" xfId="6" applyNumberFormat="1" applyFont="1" applyFill="1" applyBorder="1" applyAlignment="1" applyProtection="1">
      <alignment horizontal="center" vertical="center"/>
      <protection locked="0"/>
    </xf>
    <xf numFmtId="3" fontId="5" fillId="0" borderId="912" xfId="6" applyNumberFormat="1" applyFont="1" applyFill="1" applyBorder="1" applyAlignment="1" applyProtection="1">
      <alignment horizontal="center" vertical="center"/>
      <protection locked="0"/>
    </xf>
    <xf numFmtId="0" fontId="5" fillId="0" borderId="912" xfId="6" applyNumberFormat="1" applyFont="1" applyFill="1" applyBorder="1" applyAlignment="1" applyProtection="1">
      <alignment horizontal="center" vertical="center"/>
      <protection locked="0"/>
    </xf>
    <xf numFmtId="0" fontId="5" fillId="0" borderId="912" xfId="6" applyNumberFormat="1" applyFont="1" applyFill="1" applyBorder="1" applyAlignment="1" applyProtection="1">
      <alignment horizontal="left" vertical="center"/>
      <protection locked="0"/>
    </xf>
    <xf numFmtId="0" fontId="71" fillId="0" borderId="912" xfId="6" applyNumberFormat="1" applyFont="1" applyFill="1" applyBorder="1" applyAlignment="1" applyProtection="1">
      <alignment horizontal="left" vertical="center"/>
      <protection locked="0"/>
    </xf>
    <xf numFmtId="49" fontId="71" fillId="0" borderId="913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914" xfId="0" applyFont="1" applyBorder="1" applyAlignment="1">
      <alignment horizontal="left" vertical="center" wrapText="1"/>
    </xf>
    <xf numFmtId="3" fontId="5" fillId="0" borderId="915" xfId="6" applyNumberFormat="1" applyFont="1" applyFill="1" applyBorder="1" applyAlignment="1" applyProtection="1">
      <alignment horizontal="right" vertical="center"/>
      <protection locked="0"/>
    </xf>
    <xf numFmtId="3" fontId="8" fillId="0" borderId="916" xfId="6" applyNumberFormat="1" applyFont="1" applyFill="1" applyBorder="1" applyAlignment="1" applyProtection="1">
      <alignment horizontal="center" vertical="center"/>
      <protection locked="0"/>
    </xf>
    <xf numFmtId="3" fontId="5" fillId="0" borderId="916" xfId="6" applyNumberFormat="1" applyFont="1" applyFill="1" applyBorder="1" applyAlignment="1" applyProtection="1">
      <alignment horizontal="center" vertical="center"/>
      <protection locked="0"/>
    </xf>
    <xf numFmtId="0" fontId="5" fillId="0" borderId="916" xfId="6" applyNumberFormat="1" applyFont="1" applyFill="1" applyBorder="1" applyAlignment="1" applyProtection="1">
      <alignment horizontal="center" vertical="center"/>
      <protection locked="0"/>
    </xf>
    <xf numFmtId="0" fontId="5" fillId="0" borderId="916" xfId="6" applyNumberFormat="1" applyFont="1" applyFill="1" applyBorder="1" applyAlignment="1" applyProtection="1">
      <alignment horizontal="left" vertical="center"/>
      <protection locked="0"/>
    </xf>
    <xf numFmtId="0" fontId="71" fillId="0" borderId="916" xfId="6" applyNumberFormat="1" applyFont="1" applyFill="1" applyBorder="1" applyAlignment="1" applyProtection="1">
      <alignment horizontal="left" vertical="center"/>
      <protection locked="0"/>
    </xf>
    <xf numFmtId="49" fontId="71" fillId="0" borderId="917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91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19" xfId="6" applyNumberFormat="1" applyFont="1" applyFill="1" applyBorder="1" applyAlignment="1" applyProtection="1">
      <alignment horizontal="right" vertical="center"/>
      <protection locked="0"/>
    </xf>
    <xf numFmtId="3" fontId="8" fillId="0" borderId="920" xfId="6" applyNumberFormat="1" applyFont="1" applyFill="1" applyBorder="1" applyAlignment="1" applyProtection="1">
      <alignment horizontal="center" vertical="center"/>
      <protection locked="0"/>
    </xf>
    <xf numFmtId="3" fontId="5" fillId="0" borderId="920" xfId="6" applyNumberFormat="1" applyFont="1" applyFill="1" applyBorder="1" applyAlignment="1" applyProtection="1">
      <alignment horizontal="center" vertical="center"/>
      <protection locked="0"/>
    </xf>
    <xf numFmtId="0" fontId="5" fillId="0" borderId="920" xfId="6" applyNumberFormat="1" applyFont="1" applyFill="1" applyBorder="1" applyAlignment="1" applyProtection="1">
      <alignment horizontal="center" vertical="center"/>
      <protection locked="0"/>
    </xf>
    <xf numFmtId="0" fontId="5" fillId="0" borderId="920" xfId="6" applyNumberFormat="1" applyFont="1" applyFill="1" applyBorder="1" applyAlignment="1" applyProtection="1">
      <alignment horizontal="left" vertical="center"/>
      <protection locked="0"/>
    </xf>
    <xf numFmtId="0" fontId="71" fillId="0" borderId="920" xfId="6" applyNumberFormat="1" applyFont="1" applyFill="1" applyBorder="1" applyAlignment="1" applyProtection="1">
      <alignment horizontal="left" vertical="center"/>
      <protection locked="0"/>
    </xf>
    <xf numFmtId="49" fontId="71" fillId="0" borderId="830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831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921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92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23" xfId="6" applyNumberFormat="1" applyFont="1" applyFill="1" applyBorder="1" applyAlignment="1" applyProtection="1">
      <alignment horizontal="right" vertical="center"/>
      <protection locked="0"/>
    </xf>
    <xf numFmtId="3" fontId="8" fillId="0" borderId="924" xfId="6" applyNumberFormat="1" applyFont="1" applyFill="1" applyBorder="1" applyAlignment="1" applyProtection="1">
      <alignment horizontal="center" vertical="center"/>
      <protection locked="0"/>
    </xf>
    <xf numFmtId="3" fontId="5" fillId="0" borderId="924" xfId="6" applyNumberFormat="1" applyFont="1" applyFill="1" applyBorder="1" applyAlignment="1" applyProtection="1">
      <alignment horizontal="center" vertical="center"/>
      <protection locked="0"/>
    </xf>
    <xf numFmtId="0" fontId="5" fillId="0" borderId="924" xfId="6" applyNumberFormat="1" applyFont="1" applyFill="1" applyBorder="1" applyAlignment="1" applyProtection="1">
      <alignment horizontal="center" vertical="center"/>
      <protection locked="0"/>
    </xf>
    <xf numFmtId="0" fontId="5" fillId="0" borderId="924" xfId="6" applyNumberFormat="1" applyFont="1" applyFill="1" applyBorder="1" applyAlignment="1" applyProtection="1">
      <alignment horizontal="left" vertical="center"/>
      <protection locked="0"/>
    </xf>
    <xf numFmtId="0" fontId="71" fillId="0" borderId="924" xfId="6" applyNumberFormat="1" applyFont="1" applyFill="1" applyBorder="1" applyAlignment="1" applyProtection="1">
      <alignment horizontal="left" vertical="center"/>
      <protection locked="0"/>
    </xf>
    <xf numFmtId="49" fontId="71" fillId="0" borderId="903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711" xfId="6" applyNumberFormat="1" applyFont="1" applyFill="1" applyBorder="1" applyAlignment="1" applyProtection="1">
      <alignment horizontal="left" vertical="center" wrapText="1"/>
      <protection locked="0"/>
    </xf>
    <xf numFmtId="0" fontId="14" fillId="0" borderId="902" xfId="6" applyNumberFormat="1" applyFont="1" applyFill="1" applyBorder="1" applyAlignment="1" applyProtection="1">
      <alignment horizontal="left" vertical="center"/>
      <protection locked="0"/>
    </xf>
    <xf numFmtId="49" fontId="59" fillId="22" borderId="115" xfId="6" applyNumberFormat="1" applyFont="1" applyFill="1" applyBorder="1" applyAlignment="1" applyProtection="1">
      <alignment horizontal="center" vertical="center" wrapText="1"/>
      <protection locked="0"/>
    </xf>
    <xf numFmtId="3" fontId="8" fillId="6" borderId="112" xfId="6" applyNumberFormat="1" applyFont="1" applyFill="1" applyBorder="1" applyAlignment="1" applyProtection="1">
      <alignment horizontal="right" vertical="center"/>
      <protection locked="0"/>
    </xf>
    <xf numFmtId="4" fontId="8" fillId="6" borderId="112" xfId="6" applyNumberFormat="1" applyFont="1" applyFill="1" applyBorder="1" applyAlignment="1" applyProtection="1">
      <alignment horizontal="right" vertical="center"/>
      <protection locked="0"/>
    </xf>
    <xf numFmtId="49" fontId="59" fillId="22" borderId="14" xfId="6" applyNumberFormat="1" applyFont="1" applyFill="1" applyBorder="1" applyAlignment="1" applyProtection="1">
      <alignment horizontal="center" vertical="center" wrapText="1"/>
      <protection locked="0"/>
    </xf>
    <xf numFmtId="3" fontId="5" fillId="6" borderId="926" xfId="6" applyNumberFormat="1" applyFont="1" applyFill="1" applyBorder="1" applyAlignment="1" applyProtection="1">
      <alignment horizontal="right" vertical="center"/>
      <protection locked="0"/>
    </xf>
    <xf numFmtId="4" fontId="5" fillId="6" borderId="926" xfId="6" applyNumberFormat="1" applyFont="1" applyFill="1" applyBorder="1" applyAlignment="1" applyProtection="1">
      <alignment horizontal="right" vertical="center"/>
      <protection locked="0"/>
    </xf>
    <xf numFmtId="10" fontId="8" fillId="0" borderId="801" xfId="18" applyNumberFormat="1" applyFont="1" applyFill="1" applyBorder="1" applyAlignment="1" applyProtection="1">
      <alignment horizontal="right" vertical="center"/>
      <protection locked="0"/>
    </xf>
    <xf numFmtId="3" fontId="8" fillId="0" borderId="927" xfId="6" applyNumberFormat="1" applyFont="1" applyFill="1" applyBorder="1" applyAlignment="1" applyProtection="1">
      <alignment horizontal="center" vertical="center"/>
      <protection locked="0"/>
    </xf>
    <xf numFmtId="3" fontId="5" fillId="0" borderId="927" xfId="6" applyNumberFormat="1" applyFont="1" applyFill="1" applyBorder="1" applyAlignment="1" applyProtection="1">
      <alignment horizontal="center" vertical="center"/>
      <protection locked="0"/>
    </xf>
    <xf numFmtId="0" fontId="5" fillId="0" borderId="927" xfId="6" applyNumberFormat="1" applyFont="1" applyFill="1" applyBorder="1" applyAlignment="1" applyProtection="1">
      <alignment horizontal="center" vertical="center"/>
      <protection locked="0"/>
    </xf>
    <xf numFmtId="0" fontId="5" fillId="0" borderId="927" xfId="6" applyNumberFormat="1" applyFont="1" applyFill="1" applyBorder="1" applyAlignment="1" applyProtection="1">
      <alignment horizontal="left" vertical="center"/>
      <protection locked="0"/>
    </xf>
    <xf numFmtId="0" fontId="14" fillId="0" borderId="927" xfId="6" applyNumberFormat="1" applyFont="1" applyFill="1" applyBorder="1" applyAlignment="1" applyProtection="1">
      <alignment horizontal="left" vertical="center"/>
      <protection locked="0"/>
    </xf>
    <xf numFmtId="49" fontId="14" fillId="18" borderId="8" xfId="6" applyNumberFormat="1" applyFont="1" applyFill="1" applyBorder="1" applyAlignment="1" applyProtection="1">
      <alignment horizontal="center" vertical="center" wrapText="1"/>
      <protection locked="0"/>
    </xf>
    <xf numFmtId="49" fontId="59" fillId="22" borderId="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928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92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30" xfId="6" applyNumberFormat="1" applyFont="1" applyFill="1" applyBorder="1" applyAlignment="1" applyProtection="1">
      <alignment horizontal="right" vertical="center"/>
      <protection locked="0"/>
    </xf>
    <xf numFmtId="3" fontId="5" fillId="0" borderId="931" xfId="6" applyNumberFormat="1" applyFont="1" applyFill="1" applyBorder="1" applyAlignment="1" applyProtection="1">
      <alignment horizontal="right" vertical="center"/>
      <protection locked="0"/>
    </xf>
    <xf numFmtId="4" fontId="5" fillId="0" borderId="931" xfId="6" applyNumberFormat="1" applyFont="1" applyFill="1" applyBorder="1" applyAlignment="1" applyProtection="1">
      <alignment horizontal="right" vertical="center"/>
      <protection locked="0"/>
    </xf>
    <xf numFmtId="10" fontId="8" fillId="0" borderId="931" xfId="18" applyNumberFormat="1" applyFont="1" applyFill="1" applyBorder="1" applyAlignment="1" applyProtection="1">
      <alignment horizontal="right" vertical="center"/>
      <protection locked="0"/>
    </xf>
    <xf numFmtId="3" fontId="8" fillId="0" borderId="932" xfId="6" applyNumberFormat="1" applyFont="1" applyFill="1" applyBorder="1" applyAlignment="1" applyProtection="1">
      <alignment horizontal="center" vertical="center"/>
      <protection locked="0"/>
    </xf>
    <xf numFmtId="3" fontId="5" fillId="0" borderId="932" xfId="6" applyNumberFormat="1" applyFont="1" applyFill="1" applyBorder="1" applyAlignment="1" applyProtection="1">
      <alignment horizontal="center" vertical="center"/>
      <protection locked="0"/>
    </xf>
    <xf numFmtId="0" fontId="5" fillId="0" borderId="932" xfId="6" applyNumberFormat="1" applyFont="1" applyFill="1" applyBorder="1" applyAlignment="1" applyProtection="1">
      <alignment horizontal="center" vertical="center"/>
      <protection locked="0"/>
    </xf>
    <xf numFmtId="0" fontId="5" fillId="0" borderId="932" xfId="6" applyNumberFormat="1" applyFont="1" applyFill="1" applyBorder="1" applyAlignment="1" applyProtection="1">
      <alignment horizontal="left" vertical="center"/>
      <protection locked="0"/>
    </xf>
    <xf numFmtId="0" fontId="14" fillId="0" borderId="932" xfId="6" applyNumberFormat="1" applyFont="1" applyFill="1" applyBorder="1" applyAlignment="1" applyProtection="1">
      <alignment horizontal="left" vertical="center"/>
      <protection locked="0"/>
    </xf>
    <xf numFmtId="3" fontId="8" fillId="0" borderId="14" xfId="6" applyNumberFormat="1" applyFont="1" applyFill="1" applyBorder="1" applyAlignment="1" applyProtection="1">
      <alignment horizontal="right" vertical="center"/>
      <protection locked="0"/>
    </xf>
    <xf numFmtId="4" fontId="8" fillId="0" borderId="14" xfId="6" applyNumberFormat="1" applyFont="1" applyFill="1" applyBorder="1" applyAlignment="1" applyProtection="1">
      <alignment horizontal="right" vertical="center"/>
      <protection locked="0"/>
    </xf>
    <xf numFmtId="3" fontId="5" fillId="0" borderId="936" xfId="6" applyNumberFormat="1" applyFont="1" applyFill="1" applyBorder="1" applyAlignment="1" applyProtection="1">
      <alignment horizontal="right" vertical="center"/>
      <protection locked="0"/>
    </xf>
    <xf numFmtId="4" fontId="5" fillId="0" borderId="936" xfId="6" applyNumberFormat="1" applyFont="1" applyFill="1" applyBorder="1" applyAlignment="1" applyProtection="1">
      <alignment horizontal="right" vertical="center"/>
      <protection locked="0"/>
    </xf>
    <xf numFmtId="49" fontId="5" fillId="18" borderId="93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93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39" xfId="6" applyNumberFormat="1" applyFont="1" applyFill="1" applyBorder="1" applyAlignment="1" applyProtection="1">
      <alignment horizontal="right" vertical="center"/>
      <protection locked="0"/>
    </xf>
    <xf numFmtId="4" fontId="5" fillId="0" borderId="940" xfId="6" applyNumberFormat="1" applyFont="1" applyFill="1" applyBorder="1" applyAlignment="1" applyProtection="1">
      <alignment horizontal="right" vertical="center"/>
      <protection locked="0"/>
    </xf>
    <xf numFmtId="10" fontId="5" fillId="0" borderId="941" xfId="18" applyNumberFormat="1" applyFont="1" applyFill="1" applyBorder="1" applyAlignment="1" applyProtection="1">
      <alignment horizontal="right" vertical="center"/>
      <protection locked="0"/>
    </xf>
    <xf numFmtId="3" fontId="5" fillId="0" borderId="942" xfId="6" applyNumberFormat="1" applyFont="1" applyFill="1" applyBorder="1" applyAlignment="1" applyProtection="1">
      <alignment horizontal="center" vertical="center"/>
      <protection locked="0"/>
    </xf>
    <xf numFmtId="3" fontId="5" fillId="0" borderId="943" xfId="6" applyNumberFormat="1" applyFont="1" applyFill="1" applyBorder="1" applyAlignment="1" applyProtection="1">
      <alignment horizontal="center" vertical="center"/>
      <protection locked="0"/>
    </xf>
    <xf numFmtId="49" fontId="59" fillId="21" borderId="526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527" xfId="6" applyNumberFormat="1" applyFont="1" applyFill="1" applyBorder="1" applyAlignment="1" applyProtection="1">
      <alignment horizontal="left" vertical="center" wrapText="1"/>
      <protection locked="0"/>
    </xf>
    <xf numFmtId="49" fontId="59" fillId="0" borderId="14" xfId="6" applyNumberFormat="1" applyFont="1" applyFill="1" applyBorder="1" applyAlignment="1" applyProtection="1">
      <alignment vertical="center" wrapText="1"/>
      <protection locked="0"/>
    </xf>
    <xf numFmtId="10" fontId="8" fillId="0" borderId="941" xfId="18" applyNumberFormat="1" applyFont="1" applyFill="1" applyBorder="1" applyAlignment="1" applyProtection="1">
      <alignment horizontal="right" vertical="center"/>
      <protection locked="0"/>
    </xf>
    <xf numFmtId="49" fontId="59" fillId="0" borderId="253" xfId="6" applyNumberFormat="1" applyFont="1" applyFill="1" applyBorder="1" applyAlignment="1" applyProtection="1">
      <alignment vertical="center" wrapText="1"/>
      <protection locked="0"/>
    </xf>
    <xf numFmtId="49" fontId="5" fillId="18" borderId="94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94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46" xfId="6" applyNumberFormat="1" applyFont="1" applyFill="1" applyBorder="1" applyAlignment="1" applyProtection="1">
      <alignment horizontal="right" vertical="center"/>
      <protection locked="0"/>
    </xf>
    <xf numFmtId="3" fontId="5" fillId="0" borderId="941" xfId="6" applyNumberFormat="1" applyFont="1" applyFill="1" applyBorder="1" applyAlignment="1" applyProtection="1">
      <alignment horizontal="right" vertical="center"/>
      <protection locked="0"/>
    </xf>
    <xf numFmtId="4" fontId="5" fillId="0" borderId="941" xfId="6" applyNumberFormat="1" applyFont="1" applyFill="1" applyBorder="1" applyAlignment="1" applyProtection="1">
      <alignment horizontal="right" vertical="center"/>
      <protection locked="0"/>
    </xf>
    <xf numFmtId="3" fontId="8" fillId="0" borderId="947" xfId="6" applyNumberFormat="1" applyFont="1" applyFill="1" applyBorder="1" applyAlignment="1" applyProtection="1">
      <alignment horizontal="center" vertical="center"/>
      <protection locked="0"/>
    </xf>
    <xf numFmtId="3" fontId="5" fillId="0" borderId="947" xfId="6" applyNumberFormat="1" applyFont="1" applyFill="1" applyBorder="1" applyAlignment="1" applyProtection="1">
      <alignment horizontal="center" vertical="center"/>
      <protection locked="0"/>
    </xf>
    <xf numFmtId="0" fontId="5" fillId="0" borderId="947" xfId="6" applyNumberFormat="1" applyFont="1" applyFill="1" applyBorder="1" applyAlignment="1" applyProtection="1">
      <alignment horizontal="center" vertical="center"/>
      <protection locked="0"/>
    </xf>
    <xf numFmtId="0" fontId="5" fillId="0" borderId="947" xfId="6" applyNumberFormat="1" applyFont="1" applyFill="1" applyBorder="1" applyAlignment="1" applyProtection="1">
      <alignment horizontal="left" vertical="center"/>
      <protection locked="0"/>
    </xf>
    <xf numFmtId="0" fontId="14" fillId="0" borderId="947" xfId="6" applyNumberFormat="1" applyFont="1" applyFill="1" applyBorder="1" applyAlignment="1" applyProtection="1">
      <alignment horizontal="left" vertical="center"/>
      <protection locked="0"/>
    </xf>
    <xf numFmtId="49" fontId="73" fillId="21" borderId="526" xfId="6" applyNumberFormat="1" applyFont="1" applyFill="1" applyBorder="1" applyAlignment="1" applyProtection="1">
      <alignment horizontal="center" vertical="center" wrapText="1"/>
      <protection locked="0"/>
    </xf>
    <xf numFmtId="3" fontId="8" fillId="10" borderId="95" xfId="6" applyNumberFormat="1" applyFont="1" applyFill="1" applyBorder="1" applyAlignment="1" applyProtection="1">
      <alignment horizontal="right" vertical="center"/>
      <protection locked="0"/>
    </xf>
    <xf numFmtId="4" fontId="8" fillId="10" borderId="95" xfId="6" applyNumberFormat="1" applyFont="1" applyFill="1" applyBorder="1" applyAlignment="1" applyProtection="1">
      <alignment horizontal="right" vertical="center"/>
      <protection locked="0"/>
    </xf>
    <xf numFmtId="0" fontId="71" fillId="0" borderId="947" xfId="6" applyNumberFormat="1" applyFont="1" applyFill="1" applyBorder="1" applyAlignment="1" applyProtection="1">
      <alignment horizontal="left" vertical="center"/>
      <protection locked="0"/>
    </xf>
    <xf numFmtId="49" fontId="73" fillId="22" borderId="115" xfId="6" applyNumberFormat="1" applyFont="1" applyFill="1" applyBorder="1" applyAlignment="1" applyProtection="1">
      <alignment horizontal="center" vertical="center" wrapText="1"/>
      <protection locked="0"/>
    </xf>
    <xf numFmtId="49" fontId="73" fillId="22" borderId="14" xfId="6" applyNumberFormat="1" applyFont="1" applyFill="1" applyBorder="1" applyAlignment="1" applyProtection="1">
      <alignment horizontal="center" vertical="center" wrapText="1"/>
      <protection locked="0"/>
    </xf>
    <xf numFmtId="3" fontId="5" fillId="6" borderId="946" xfId="6" applyNumberFormat="1" applyFont="1" applyFill="1" applyBorder="1" applyAlignment="1" applyProtection="1">
      <alignment horizontal="right" vertical="center"/>
      <protection locked="0"/>
    </xf>
    <xf numFmtId="4" fontId="5" fillId="6" borderId="946" xfId="6" applyNumberFormat="1" applyFont="1" applyFill="1" applyBorder="1" applyAlignment="1" applyProtection="1">
      <alignment horizontal="right" vertical="center"/>
      <protection locked="0"/>
    </xf>
    <xf numFmtId="49" fontId="71" fillId="22" borderId="942" xfId="6" applyNumberFormat="1" applyFont="1" applyFill="1" applyBorder="1" applyAlignment="1" applyProtection="1">
      <alignment horizontal="center" vertical="center" wrapText="1"/>
      <protection locked="0"/>
    </xf>
    <xf numFmtId="49" fontId="71" fillId="22" borderId="949" xfId="6" applyNumberFormat="1" applyFont="1" applyFill="1" applyBorder="1" applyAlignment="1" applyProtection="1">
      <alignment horizontal="left" vertical="center" wrapText="1"/>
      <protection locked="0"/>
    </xf>
    <xf numFmtId="3" fontId="5" fillId="6" borderId="941" xfId="6" applyNumberFormat="1" applyFont="1" applyFill="1" applyBorder="1" applyAlignment="1" applyProtection="1">
      <alignment horizontal="right" vertical="center"/>
      <protection locked="0"/>
    </xf>
    <xf numFmtId="4" fontId="5" fillId="6" borderId="941" xfId="6" applyNumberFormat="1" applyFont="1" applyFill="1" applyBorder="1" applyAlignment="1" applyProtection="1">
      <alignment horizontal="right" vertical="center"/>
      <protection locked="0"/>
    </xf>
    <xf numFmtId="49" fontId="73" fillId="21" borderId="135" xfId="6" applyNumberFormat="1" applyFont="1" applyFill="1" applyBorder="1" applyAlignment="1" applyProtection="1">
      <alignment horizontal="center" vertical="center" wrapText="1"/>
      <protection locked="0"/>
    </xf>
    <xf numFmtId="49" fontId="73" fillId="21" borderId="136" xfId="6" applyNumberFormat="1" applyFont="1" applyFill="1" applyBorder="1" applyAlignment="1" applyProtection="1">
      <alignment horizontal="left" vertical="center" wrapText="1"/>
      <protection locked="0"/>
    </xf>
    <xf numFmtId="3" fontId="59" fillId="10" borderId="115" xfId="6" applyNumberFormat="1" applyFont="1" applyFill="1" applyBorder="1" applyAlignment="1" applyProtection="1">
      <alignment horizontal="right" vertical="center"/>
      <protection locked="0"/>
    </xf>
    <xf numFmtId="4" fontId="59" fillId="10" borderId="115" xfId="6" applyNumberFormat="1" applyFont="1" applyFill="1" applyBorder="1" applyAlignment="1" applyProtection="1">
      <alignment horizontal="right" vertical="center"/>
      <protection locked="0"/>
    </xf>
    <xf numFmtId="49" fontId="71" fillId="0" borderId="110" xfId="6" applyNumberFormat="1" applyFont="1" applyFill="1" applyBorder="1" applyAlignment="1" applyProtection="1">
      <alignment vertical="center" wrapText="1"/>
      <protection locked="0"/>
    </xf>
    <xf numFmtId="49" fontId="71" fillId="0" borderId="24" xfId="6" applyNumberFormat="1" applyFont="1" applyFill="1" applyBorder="1" applyAlignment="1" applyProtection="1">
      <alignment vertical="center" wrapText="1"/>
      <protection locked="0"/>
    </xf>
    <xf numFmtId="4" fontId="5" fillId="0" borderId="946" xfId="6" applyNumberFormat="1" applyFont="1" applyFill="1" applyBorder="1" applyAlignment="1" applyProtection="1">
      <alignment horizontal="right" vertical="center"/>
      <protection locked="0"/>
    </xf>
    <xf numFmtId="3" fontId="58" fillId="0" borderId="946" xfId="6" applyNumberFormat="1" applyFont="1" applyFill="1" applyBorder="1" applyAlignment="1" applyProtection="1">
      <alignment horizontal="right" vertical="center"/>
      <protection locked="0"/>
    </xf>
    <xf numFmtId="4" fontId="58" fillId="0" borderId="946" xfId="6" applyNumberFormat="1" applyFont="1" applyFill="1" applyBorder="1" applyAlignment="1" applyProtection="1">
      <alignment horizontal="right" vertical="center"/>
      <protection locked="0"/>
    </xf>
    <xf numFmtId="49" fontId="71" fillId="18" borderId="78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3" xfId="7" applyNumberFormat="1" applyFont="1" applyBorder="1" applyAlignment="1">
      <alignment horizontal="right" vertical="center"/>
    </xf>
    <xf numFmtId="3" fontId="5" fillId="0" borderId="711" xfId="7" applyNumberFormat="1" applyFont="1" applyBorder="1" applyAlignment="1">
      <alignment horizontal="right" vertical="center"/>
    </xf>
    <xf numFmtId="4" fontId="5" fillId="0" borderId="711" xfId="7" applyNumberFormat="1" applyFont="1" applyBorder="1" applyAlignment="1">
      <alignment horizontal="right" vertical="center"/>
    </xf>
    <xf numFmtId="49" fontId="71" fillId="18" borderId="95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95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46" xfId="7" applyNumberFormat="1" applyFont="1" applyBorder="1" applyAlignment="1">
      <alignment horizontal="right" vertical="center"/>
    </xf>
    <xf numFmtId="3" fontId="5" fillId="0" borderId="941" xfId="7" applyNumberFormat="1" applyFont="1" applyBorder="1" applyAlignment="1">
      <alignment horizontal="right" vertical="center"/>
    </xf>
    <xf numFmtId="4" fontId="5" fillId="0" borderId="941" xfId="7" applyNumberFormat="1" applyFont="1" applyBorder="1" applyAlignment="1">
      <alignment horizontal="right" vertical="center"/>
    </xf>
    <xf numFmtId="49" fontId="71" fillId="18" borderId="0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95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53" xfId="7" applyNumberFormat="1" applyFont="1" applyBorder="1" applyAlignment="1">
      <alignment horizontal="right" vertical="center"/>
    </xf>
    <xf numFmtId="3" fontId="8" fillId="0" borderId="954" xfId="6" applyNumberFormat="1" applyFont="1" applyFill="1" applyBorder="1" applyAlignment="1" applyProtection="1">
      <alignment horizontal="center" vertical="center"/>
      <protection locked="0"/>
    </xf>
    <xf numFmtId="3" fontId="5" fillId="0" borderId="954" xfId="6" applyNumberFormat="1" applyFont="1" applyFill="1" applyBorder="1" applyAlignment="1" applyProtection="1">
      <alignment horizontal="center" vertical="center"/>
      <protection locked="0"/>
    </xf>
    <xf numFmtId="0" fontId="5" fillId="0" borderId="954" xfId="6" applyNumberFormat="1" applyFont="1" applyFill="1" applyBorder="1" applyAlignment="1" applyProtection="1">
      <alignment horizontal="center" vertical="center"/>
      <protection locked="0"/>
    </xf>
    <xf numFmtId="0" fontId="5" fillId="0" borderId="954" xfId="6" applyNumberFormat="1" applyFont="1" applyFill="1" applyBorder="1" applyAlignment="1" applyProtection="1">
      <alignment horizontal="left" vertical="center"/>
      <protection locked="0"/>
    </xf>
    <xf numFmtId="0" fontId="14" fillId="0" borderId="954" xfId="6" applyNumberFormat="1" applyFont="1" applyFill="1" applyBorder="1" applyAlignment="1" applyProtection="1">
      <alignment horizontal="left" vertical="center"/>
      <protection locked="0"/>
    </xf>
    <xf numFmtId="49" fontId="71" fillId="0" borderId="955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94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53" xfId="6" applyNumberFormat="1" applyFont="1" applyFill="1" applyBorder="1" applyAlignment="1" applyProtection="1">
      <alignment horizontal="right" vertical="center"/>
      <protection locked="0"/>
    </xf>
    <xf numFmtId="3" fontId="72" fillId="0" borderId="953" xfId="6" applyNumberFormat="1" applyFont="1" applyFill="1" applyBorder="1" applyAlignment="1" applyProtection="1">
      <alignment horizontal="right" vertical="center"/>
      <protection locked="0"/>
    </xf>
    <xf numFmtId="4" fontId="72" fillId="0" borderId="953" xfId="6" applyNumberFormat="1" applyFont="1" applyFill="1" applyBorder="1" applyAlignment="1" applyProtection="1">
      <alignment horizontal="right" vertical="center"/>
      <protection locked="0"/>
    </xf>
    <xf numFmtId="49" fontId="71" fillId="18" borderId="95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95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40" xfId="6" applyNumberFormat="1" applyFont="1" applyFill="1" applyBorder="1" applyAlignment="1" applyProtection="1">
      <alignment horizontal="right" vertical="center"/>
      <protection locked="0"/>
    </xf>
    <xf numFmtId="49" fontId="71" fillId="0" borderId="8" xfId="6" applyNumberFormat="1" applyFont="1" applyFill="1" applyBorder="1" applyAlignment="1" applyProtection="1">
      <alignment vertical="center" wrapText="1"/>
      <protection locked="0"/>
    </xf>
    <xf numFmtId="49" fontId="71" fillId="18" borderId="95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95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60" xfId="6" applyNumberFormat="1" applyFont="1" applyFill="1" applyBorder="1" applyAlignment="1" applyProtection="1">
      <alignment horizontal="right" vertical="center"/>
      <protection locked="0"/>
    </xf>
    <xf numFmtId="4" fontId="5" fillId="0" borderId="960" xfId="6" applyNumberFormat="1" applyFont="1" applyFill="1" applyBorder="1" applyAlignment="1" applyProtection="1">
      <alignment horizontal="right" vertical="center"/>
      <protection locked="0"/>
    </xf>
    <xf numFmtId="10" fontId="5" fillId="0" borderId="960" xfId="18" applyNumberFormat="1" applyFont="1" applyFill="1" applyBorder="1" applyAlignment="1" applyProtection="1">
      <alignment horizontal="right" vertical="center"/>
      <protection locked="0"/>
    </xf>
    <xf numFmtId="3" fontId="5" fillId="0" borderId="953" xfId="6" applyNumberFormat="1" applyFont="1" applyFill="1" applyBorder="1" applyAlignment="1" applyProtection="1">
      <alignment vertical="center"/>
      <protection locked="0"/>
    </xf>
    <xf numFmtId="4" fontId="5" fillId="0" borderId="953" xfId="6" applyNumberFormat="1" applyFont="1" applyFill="1" applyBorder="1" applyAlignment="1" applyProtection="1">
      <alignment vertical="center"/>
      <protection locked="0"/>
    </xf>
    <xf numFmtId="49" fontId="71" fillId="0" borderId="958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959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253" xfId="18" applyNumberFormat="1" applyFont="1" applyFill="1" applyBorder="1" applyAlignment="1" applyProtection="1">
      <alignment horizontal="right" vertical="center"/>
      <protection locked="0"/>
    </xf>
    <xf numFmtId="3" fontId="5" fillId="0" borderId="962" xfId="6" applyNumberFormat="1" applyFont="1" applyFill="1" applyBorder="1" applyAlignment="1" applyProtection="1">
      <alignment horizontal="right" vertical="center"/>
      <protection locked="0"/>
    </xf>
    <xf numFmtId="4" fontId="5" fillId="0" borderId="962" xfId="6" applyNumberFormat="1" applyFont="1" applyFill="1" applyBorder="1" applyAlignment="1" applyProtection="1">
      <alignment horizontal="right" vertical="center"/>
      <protection locked="0"/>
    </xf>
    <xf numFmtId="10" fontId="5" fillId="0" borderId="962" xfId="18" applyNumberFormat="1" applyFont="1" applyFill="1" applyBorder="1" applyAlignment="1" applyProtection="1">
      <alignment horizontal="right" vertical="center"/>
      <protection locked="0"/>
    </xf>
    <xf numFmtId="3" fontId="8" fillId="0" borderId="963" xfId="6" applyNumberFormat="1" applyFont="1" applyFill="1" applyBorder="1" applyAlignment="1" applyProtection="1">
      <alignment horizontal="center" vertical="center"/>
      <protection locked="0"/>
    </xf>
    <xf numFmtId="3" fontId="5" fillId="0" borderId="963" xfId="6" applyNumberFormat="1" applyFont="1" applyFill="1" applyBorder="1" applyAlignment="1" applyProtection="1">
      <alignment horizontal="center" vertical="center"/>
      <protection locked="0"/>
    </xf>
    <xf numFmtId="0" fontId="5" fillId="0" borderId="963" xfId="6" applyNumberFormat="1" applyFont="1" applyFill="1" applyBorder="1" applyAlignment="1" applyProtection="1">
      <alignment horizontal="center" vertical="center"/>
      <protection locked="0"/>
    </xf>
    <xf numFmtId="0" fontId="5" fillId="0" borderId="963" xfId="6" applyNumberFormat="1" applyFont="1" applyFill="1" applyBorder="1" applyAlignment="1" applyProtection="1">
      <alignment horizontal="left" vertical="center"/>
      <protection locked="0"/>
    </xf>
    <xf numFmtId="3" fontId="58" fillId="0" borderId="965" xfId="6" applyNumberFormat="1" applyFont="1" applyFill="1" applyBorder="1" applyAlignment="1" applyProtection="1">
      <alignment horizontal="right" vertical="center"/>
      <protection locked="0"/>
    </xf>
    <xf numFmtId="4" fontId="58" fillId="0" borderId="965" xfId="6" applyNumberFormat="1" applyFont="1" applyFill="1" applyBorder="1" applyAlignment="1" applyProtection="1">
      <alignment horizontal="right" vertical="center"/>
      <protection locked="0"/>
    </xf>
    <xf numFmtId="10" fontId="5" fillId="0" borderId="965" xfId="18" applyNumberFormat="1" applyFont="1" applyFill="1" applyBorder="1" applyAlignment="1" applyProtection="1">
      <alignment horizontal="right" vertical="center"/>
      <protection locked="0"/>
    </xf>
    <xf numFmtId="3" fontId="8" fillId="0" borderId="966" xfId="6" applyNumberFormat="1" applyFont="1" applyFill="1" applyBorder="1" applyAlignment="1" applyProtection="1">
      <alignment horizontal="center" vertical="center"/>
      <protection locked="0"/>
    </xf>
    <xf numFmtId="3" fontId="5" fillId="0" borderId="966" xfId="6" applyNumberFormat="1" applyFont="1" applyFill="1" applyBorder="1" applyAlignment="1" applyProtection="1">
      <alignment horizontal="center" vertical="center"/>
      <protection locked="0"/>
    </xf>
    <xf numFmtId="0" fontId="5" fillId="0" borderId="966" xfId="6" applyNumberFormat="1" applyFont="1" applyFill="1" applyBorder="1" applyAlignment="1" applyProtection="1">
      <alignment horizontal="center" vertical="center"/>
      <protection locked="0"/>
    </xf>
    <xf numFmtId="0" fontId="5" fillId="0" borderId="966" xfId="6" applyNumberFormat="1" applyFont="1" applyFill="1" applyBorder="1" applyAlignment="1" applyProtection="1">
      <alignment horizontal="left" vertical="center"/>
      <protection locked="0"/>
    </xf>
    <xf numFmtId="49" fontId="5" fillId="0" borderId="96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96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69" xfId="6" applyNumberFormat="1" applyFont="1" applyFill="1" applyBorder="1" applyAlignment="1" applyProtection="1">
      <alignment horizontal="right" vertical="center"/>
      <protection locked="0"/>
    </xf>
    <xf numFmtId="10" fontId="5" fillId="0" borderId="969" xfId="18" applyNumberFormat="1" applyFont="1" applyFill="1" applyBorder="1" applyAlignment="1" applyProtection="1">
      <alignment horizontal="right" vertical="center"/>
      <protection locked="0"/>
    </xf>
    <xf numFmtId="3" fontId="8" fillId="0" borderId="970" xfId="6" applyNumberFormat="1" applyFont="1" applyFill="1" applyBorder="1" applyAlignment="1" applyProtection="1">
      <alignment horizontal="center" vertical="center"/>
      <protection locked="0"/>
    </xf>
    <xf numFmtId="3" fontId="5" fillId="0" borderId="970" xfId="6" applyNumberFormat="1" applyFont="1" applyFill="1" applyBorder="1" applyAlignment="1" applyProtection="1">
      <alignment horizontal="center" vertical="center"/>
      <protection locked="0"/>
    </xf>
    <xf numFmtId="0" fontId="5" fillId="0" borderId="970" xfId="6" applyNumberFormat="1" applyFont="1" applyFill="1" applyBorder="1" applyAlignment="1" applyProtection="1">
      <alignment horizontal="center" vertical="center"/>
      <protection locked="0"/>
    </xf>
    <xf numFmtId="0" fontId="5" fillId="0" borderId="970" xfId="6" applyNumberFormat="1" applyFont="1" applyFill="1" applyBorder="1" applyAlignment="1" applyProtection="1">
      <alignment horizontal="left" vertical="center"/>
      <protection locked="0"/>
    </xf>
    <xf numFmtId="49" fontId="5" fillId="0" borderId="97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97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73" xfId="6" applyNumberFormat="1" applyFont="1" applyFill="1" applyBorder="1" applyAlignment="1" applyProtection="1">
      <alignment horizontal="right" vertical="center"/>
      <protection locked="0"/>
    </xf>
    <xf numFmtId="10" fontId="5" fillId="0" borderId="973" xfId="18" applyNumberFormat="1" applyFont="1" applyFill="1" applyBorder="1" applyAlignment="1" applyProtection="1">
      <alignment horizontal="right" vertical="center"/>
      <protection locked="0"/>
    </xf>
    <xf numFmtId="3" fontId="8" fillId="0" borderId="974" xfId="6" applyNumberFormat="1" applyFont="1" applyFill="1" applyBorder="1" applyAlignment="1" applyProtection="1">
      <alignment horizontal="center" vertical="center"/>
      <protection locked="0"/>
    </xf>
    <xf numFmtId="3" fontId="5" fillId="0" borderId="974" xfId="6" applyNumberFormat="1" applyFont="1" applyFill="1" applyBorder="1" applyAlignment="1" applyProtection="1">
      <alignment horizontal="center" vertical="center"/>
      <protection locked="0"/>
    </xf>
    <xf numFmtId="0" fontId="5" fillId="0" borderId="974" xfId="6" applyNumberFormat="1" applyFont="1" applyFill="1" applyBorder="1" applyAlignment="1" applyProtection="1">
      <alignment horizontal="center" vertical="center"/>
      <protection locked="0"/>
    </xf>
    <xf numFmtId="0" fontId="5" fillId="0" borderId="974" xfId="6" applyNumberFormat="1" applyFont="1" applyFill="1" applyBorder="1" applyAlignment="1" applyProtection="1">
      <alignment horizontal="left" vertical="center"/>
      <protection locked="0"/>
    </xf>
    <xf numFmtId="49" fontId="5" fillId="18" borderId="97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97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77" xfId="6" applyNumberFormat="1" applyFont="1" applyFill="1" applyBorder="1" applyAlignment="1" applyProtection="1">
      <alignment horizontal="right" vertical="center"/>
      <protection locked="0"/>
    </xf>
    <xf numFmtId="10" fontId="5" fillId="0" borderId="977" xfId="18" applyNumberFormat="1" applyFont="1" applyFill="1" applyBorder="1" applyAlignment="1" applyProtection="1">
      <alignment horizontal="right" vertical="center"/>
      <protection locked="0"/>
    </xf>
    <xf numFmtId="3" fontId="8" fillId="0" borderId="978" xfId="6" applyNumberFormat="1" applyFont="1" applyFill="1" applyBorder="1" applyAlignment="1" applyProtection="1">
      <alignment horizontal="center" vertical="center"/>
      <protection locked="0"/>
    </xf>
    <xf numFmtId="3" fontId="5" fillId="0" borderId="978" xfId="6" applyNumberFormat="1" applyFont="1" applyFill="1" applyBorder="1" applyAlignment="1" applyProtection="1">
      <alignment horizontal="center" vertical="center"/>
      <protection locked="0"/>
    </xf>
    <xf numFmtId="0" fontId="5" fillId="0" borderId="978" xfId="6" applyNumberFormat="1" applyFont="1" applyFill="1" applyBorder="1" applyAlignment="1" applyProtection="1">
      <alignment horizontal="center" vertical="center"/>
      <protection locked="0"/>
    </xf>
    <xf numFmtId="0" fontId="5" fillId="0" borderId="978" xfId="6" applyNumberFormat="1" applyFont="1" applyFill="1" applyBorder="1" applyAlignment="1" applyProtection="1">
      <alignment horizontal="left" vertical="center"/>
      <protection locked="0"/>
    </xf>
    <xf numFmtId="49" fontId="5" fillId="18" borderId="97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98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81" xfId="6" applyNumberFormat="1" applyFont="1" applyFill="1" applyBorder="1" applyAlignment="1" applyProtection="1">
      <alignment horizontal="right" vertical="center"/>
      <protection locked="0"/>
    </xf>
    <xf numFmtId="10" fontId="5" fillId="0" borderId="981" xfId="18" applyNumberFormat="1" applyFont="1" applyFill="1" applyBorder="1" applyAlignment="1" applyProtection="1">
      <alignment horizontal="right" vertical="center"/>
      <protection locked="0"/>
    </xf>
    <xf numFmtId="3" fontId="8" fillId="0" borderId="982" xfId="6" applyNumberFormat="1" applyFont="1" applyFill="1" applyBorder="1" applyAlignment="1" applyProtection="1">
      <alignment horizontal="center" vertical="center"/>
      <protection locked="0"/>
    </xf>
    <xf numFmtId="3" fontId="5" fillId="0" borderId="982" xfId="6" applyNumberFormat="1" applyFont="1" applyFill="1" applyBorder="1" applyAlignment="1" applyProtection="1">
      <alignment horizontal="center" vertical="center"/>
      <protection locked="0"/>
    </xf>
    <xf numFmtId="0" fontId="5" fillId="0" borderId="982" xfId="6" applyNumberFormat="1" applyFont="1" applyFill="1" applyBorder="1" applyAlignment="1" applyProtection="1">
      <alignment horizontal="center" vertical="center"/>
      <protection locked="0"/>
    </xf>
    <xf numFmtId="0" fontId="5" fillId="0" borderId="982" xfId="6" applyNumberFormat="1" applyFont="1" applyFill="1" applyBorder="1" applyAlignment="1" applyProtection="1">
      <alignment horizontal="left" vertical="center"/>
      <protection locked="0"/>
    </xf>
    <xf numFmtId="49" fontId="5" fillId="18" borderId="98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98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85" xfId="6" applyNumberFormat="1" applyFont="1" applyFill="1" applyBorder="1" applyAlignment="1" applyProtection="1">
      <alignment horizontal="right" vertical="center"/>
      <protection locked="0"/>
    </xf>
    <xf numFmtId="10" fontId="5" fillId="0" borderId="985" xfId="18" applyNumberFormat="1" applyFont="1" applyFill="1" applyBorder="1" applyAlignment="1" applyProtection="1">
      <alignment horizontal="right" vertical="center"/>
      <protection locked="0"/>
    </xf>
    <xf numFmtId="3" fontId="8" fillId="0" borderId="986" xfId="6" applyNumberFormat="1" applyFont="1" applyFill="1" applyBorder="1" applyAlignment="1" applyProtection="1">
      <alignment horizontal="center" vertical="center"/>
      <protection locked="0"/>
    </xf>
    <xf numFmtId="3" fontId="5" fillId="0" borderId="986" xfId="6" applyNumberFormat="1" applyFont="1" applyFill="1" applyBorder="1" applyAlignment="1" applyProtection="1">
      <alignment horizontal="center" vertical="center"/>
      <protection locked="0"/>
    </xf>
    <xf numFmtId="0" fontId="5" fillId="0" borderId="986" xfId="6" applyNumberFormat="1" applyFont="1" applyFill="1" applyBorder="1" applyAlignment="1" applyProtection="1">
      <alignment horizontal="center" vertical="center"/>
      <protection locked="0"/>
    </xf>
    <xf numFmtId="0" fontId="5" fillId="0" borderId="986" xfId="6" applyNumberFormat="1" applyFont="1" applyFill="1" applyBorder="1" applyAlignment="1" applyProtection="1">
      <alignment horizontal="left" vertical="center"/>
      <protection locked="0"/>
    </xf>
    <xf numFmtId="49" fontId="5" fillId="18" borderId="98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98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89" xfId="6" applyNumberFormat="1" applyFont="1" applyFill="1" applyBorder="1" applyAlignment="1" applyProtection="1">
      <alignment horizontal="right" vertical="center"/>
      <protection locked="0"/>
    </xf>
    <xf numFmtId="10" fontId="5" fillId="0" borderId="989" xfId="18" applyNumberFormat="1" applyFont="1" applyFill="1" applyBorder="1" applyAlignment="1" applyProtection="1">
      <alignment horizontal="right" vertical="center"/>
      <protection locked="0"/>
    </xf>
    <xf numFmtId="3" fontId="8" fillId="0" borderId="990" xfId="6" applyNumberFormat="1" applyFont="1" applyFill="1" applyBorder="1" applyAlignment="1" applyProtection="1">
      <alignment horizontal="center" vertical="center"/>
      <protection locked="0"/>
    </xf>
    <xf numFmtId="3" fontId="5" fillId="0" borderId="990" xfId="6" applyNumberFormat="1" applyFont="1" applyFill="1" applyBorder="1" applyAlignment="1" applyProtection="1">
      <alignment horizontal="center" vertical="center"/>
      <protection locked="0"/>
    </xf>
    <xf numFmtId="0" fontId="5" fillId="0" borderId="990" xfId="6" applyNumberFormat="1" applyFont="1" applyFill="1" applyBorder="1" applyAlignment="1" applyProtection="1">
      <alignment horizontal="center" vertical="center"/>
      <protection locked="0"/>
    </xf>
    <xf numFmtId="0" fontId="5" fillId="0" borderId="990" xfId="6" applyNumberFormat="1" applyFont="1" applyFill="1" applyBorder="1" applyAlignment="1" applyProtection="1">
      <alignment horizontal="left" vertical="center"/>
      <protection locked="0"/>
    </xf>
    <xf numFmtId="49" fontId="5" fillId="18" borderId="99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99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92" xfId="6" applyNumberFormat="1" applyFont="1" applyFill="1" applyBorder="1" applyAlignment="1" applyProtection="1">
      <alignment horizontal="right" vertical="center"/>
      <protection locked="0"/>
    </xf>
    <xf numFmtId="10" fontId="5" fillId="0" borderId="992" xfId="18" applyNumberFormat="1" applyFont="1" applyFill="1" applyBorder="1" applyAlignment="1" applyProtection="1">
      <alignment horizontal="right" vertical="center"/>
      <protection locked="0"/>
    </xf>
    <xf numFmtId="3" fontId="8" fillId="0" borderId="993" xfId="6" applyNumberFormat="1" applyFont="1" applyFill="1" applyBorder="1" applyAlignment="1" applyProtection="1">
      <alignment horizontal="center" vertical="center"/>
      <protection locked="0"/>
    </xf>
    <xf numFmtId="3" fontId="5" fillId="0" borderId="993" xfId="6" applyNumberFormat="1" applyFont="1" applyFill="1" applyBorder="1" applyAlignment="1" applyProtection="1">
      <alignment horizontal="center" vertical="center"/>
      <protection locked="0"/>
    </xf>
    <xf numFmtId="0" fontId="5" fillId="0" borderId="993" xfId="6" applyNumberFormat="1" applyFont="1" applyFill="1" applyBorder="1" applyAlignment="1" applyProtection="1">
      <alignment horizontal="center" vertical="center"/>
      <protection locked="0"/>
    </xf>
    <xf numFmtId="0" fontId="5" fillId="0" borderId="993" xfId="6" applyNumberFormat="1" applyFont="1" applyFill="1" applyBorder="1" applyAlignment="1" applyProtection="1">
      <alignment horizontal="left" vertical="center"/>
      <protection locked="0"/>
    </xf>
    <xf numFmtId="3" fontId="8" fillId="0" borderId="992" xfId="6" applyNumberFormat="1" applyFont="1" applyFill="1" applyBorder="1" applyAlignment="1" applyProtection="1">
      <alignment horizontal="right" vertical="center"/>
      <protection locked="0"/>
    </xf>
    <xf numFmtId="4" fontId="8" fillId="0" borderId="992" xfId="6" applyNumberFormat="1" applyFont="1" applyFill="1" applyBorder="1" applyAlignment="1" applyProtection="1">
      <alignment horizontal="right" vertical="center"/>
      <protection locked="0"/>
    </xf>
    <xf numFmtId="10" fontId="8" fillId="0" borderId="992" xfId="18" applyNumberFormat="1" applyFont="1" applyFill="1" applyBorder="1" applyAlignment="1" applyProtection="1">
      <alignment horizontal="right" vertical="center"/>
      <protection locked="0"/>
    </xf>
    <xf numFmtId="4" fontId="5" fillId="0" borderId="992" xfId="6" applyNumberFormat="1" applyFont="1" applyFill="1" applyBorder="1" applyAlignment="1" applyProtection="1">
      <alignment horizontal="right" vertical="center"/>
      <protection locked="0"/>
    </xf>
    <xf numFmtId="49" fontId="5" fillId="18" borderId="99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99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97" xfId="6" applyNumberFormat="1" applyFont="1" applyFill="1" applyBorder="1" applyAlignment="1" applyProtection="1">
      <alignment horizontal="right" vertical="center"/>
      <protection locked="0"/>
    </xf>
    <xf numFmtId="3" fontId="5" fillId="0" borderId="63" xfId="6" applyNumberFormat="1" applyFont="1" applyFill="1" applyBorder="1" applyAlignment="1" applyProtection="1">
      <alignment horizontal="right" vertical="center"/>
      <protection locked="0"/>
    </xf>
    <xf numFmtId="4" fontId="5" fillId="0" borderId="63" xfId="6" applyNumberFormat="1" applyFont="1" applyFill="1" applyBorder="1" applyAlignment="1" applyProtection="1">
      <alignment horizontal="right" vertical="center"/>
      <protection locked="0"/>
    </xf>
    <xf numFmtId="3" fontId="8" fillId="0" borderId="998" xfId="6" applyNumberFormat="1" applyFont="1" applyFill="1" applyBorder="1" applyAlignment="1" applyProtection="1">
      <alignment horizontal="center" vertical="center"/>
      <protection locked="0"/>
    </xf>
    <xf numFmtId="3" fontId="5" fillId="0" borderId="998" xfId="6" applyNumberFormat="1" applyFont="1" applyFill="1" applyBorder="1" applyAlignment="1" applyProtection="1">
      <alignment horizontal="center" vertical="center"/>
      <protection locked="0"/>
    </xf>
    <xf numFmtId="0" fontId="5" fillId="0" borderId="998" xfId="6" applyNumberFormat="1" applyFont="1" applyFill="1" applyBorder="1" applyAlignment="1" applyProtection="1">
      <alignment horizontal="center" vertical="center"/>
      <protection locked="0"/>
    </xf>
    <xf numFmtId="0" fontId="5" fillId="0" borderId="998" xfId="6" applyNumberFormat="1" applyFont="1" applyFill="1" applyBorder="1" applyAlignment="1" applyProtection="1">
      <alignment horizontal="left" vertical="center"/>
      <protection locked="0"/>
    </xf>
    <xf numFmtId="3" fontId="5" fillId="0" borderId="999" xfId="6" applyNumberFormat="1" applyFont="1" applyFill="1" applyBorder="1" applyAlignment="1" applyProtection="1">
      <alignment horizontal="center" vertical="center"/>
      <protection locked="0"/>
    </xf>
    <xf numFmtId="3" fontId="5" fillId="0" borderId="1000" xfId="6" applyNumberFormat="1" applyFont="1" applyFill="1" applyBorder="1" applyAlignment="1" applyProtection="1">
      <alignment horizontal="center" vertical="center"/>
      <protection locked="0"/>
    </xf>
    <xf numFmtId="3" fontId="8" fillId="6" borderId="253" xfId="6" applyNumberFormat="1" applyFont="1" applyFill="1" applyBorder="1" applyAlignment="1" applyProtection="1">
      <alignment horizontal="right" vertical="center"/>
      <protection locked="0"/>
    </xf>
    <xf numFmtId="4" fontId="8" fillId="6" borderId="253" xfId="6" applyNumberFormat="1" applyFont="1" applyFill="1" applyBorder="1" applyAlignment="1" applyProtection="1">
      <alignment horizontal="right" vertical="center"/>
      <protection locked="0"/>
    </xf>
    <xf numFmtId="3" fontId="5" fillId="6" borderId="1002" xfId="6" applyNumberFormat="1" applyFont="1" applyFill="1" applyBorder="1" applyAlignment="1" applyProtection="1">
      <alignment horizontal="right" vertical="center"/>
      <protection locked="0"/>
    </xf>
    <xf numFmtId="4" fontId="5" fillId="6" borderId="1002" xfId="6" applyNumberFormat="1" applyFont="1" applyFill="1" applyBorder="1" applyAlignment="1" applyProtection="1">
      <alignment horizontal="right" vertical="center"/>
      <protection locked="0"/>
    </xf>
    <xf numFmtId="3" fontId="8" fillId="0" borderId="1003" xfId="6" applyNumberFormat="1" applyFont="1" applyFill="1" applyBorder="1" applyAlignment="1" applyProtection="1">
      <alignment horizontal="center" vertical="center"/>
      <protection locked="0"/>
    </xf>
    <xf numFmtId="3" fontId="5" fillId="0" borderId="1003" xfId="6" applyNumberFormat="1" applyFont="1" applyFill="1" applyBorder="1" applyAlignment="1" applyProtection="1">
      <alignment horizontal="center" vertical="center"/>
      <protection locked="0"/>
    </xf>
    <xf numFmtId="0" fontId="5" fillId="0" borderId="1003" xfId="6" applyNumberFormat="1" applyFont="1" applyFill="1" applyBorder="1" applyAlignment="1" applyProtection="1">
      <alignment horizontal="center" vertical="center"/>
      <protection locked="0"/>
    </xf>
    <xf numFmtId="0" fontId="5" fillId="0" borderId="1003" xfId="6" applyNumberFormat="1" applyFont="1" applyFill="1" applyBorder="1" applyAlignment="1" applyProtection="1">
      <alignment horizontal="left" vertical="center"/>
      <protection locked="0"/>
    </xf>
    <xf numFmtId="3" fontId="58" fillId="0" borderId="1005" xfId="6" applyNumberFormat="1" applyFont="1" applyFill="1" applyBorder="1" applyAlignment="1" applyProtection="1">
      <alignment horizontal="right" vertical="center"/>
      <protection locked="0"/>
    </xf>
    <xf numFmtId="4" fontId="58" fillId="0" borderId="1005" xfId="6" applyNumberFormat="1" applyFont="1" applyFill="1" applyBorder="1" applyAlignment="1" applyProtection="1">
      <alignment horizontal="right" vertical="center"/>
      <protection locked="0"/>
    </xf>
    <xf numFmtId="3" fontId="8" fillId="0" borderId="1006" xfId="6" applyNumberFormat="1" applyFont="1" applyFill="1" applyBorder="1" applyAlignment="1" applyProtection="1">
      <alignment horizontal="center" vertical="center"/>
      <protection locked="0"/>
    </xf>
    <xf numFmtId="3" fontId="5" fillId="0" borderId="1006" xfId="6" applyNumberFormat="1" applyFont="1" applyFill="1" applyBorder="1" applyAlignment="1" applyProtection="1">
      <alignment horizontal="center" vertical="center"/>
      <protection locked="0"/>
    </xf>
    <xf numFmtId="0" fontId="5" fillId="0" borderId="1006" xfId="6" applyNumberFormat="1" applyFont="1" applyFill="1" applyBorder="1" applyAlignment="1" applyProtection="1">
      <alignment horizontal="center" vertical="center"/>
      <protection locked="0"/>
    </xf>
    <xf numFmtId="0" fontId="5" fillId="0" borderId="1006" xfId="6" applyNumberFormat="1" applyFont="1" applyFill="1" applyBorder="1" applyAlignment="1" applyProtection="1">
      <alignment horizontal="left" vertical="center"/>
      <protection locked="0"/>
    </xf>
    <xf numFmtId="49" fontId="5" fillId="18" borderId="100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0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09" xfId="7" applyNumberFormat="1" applyFont="1" applyBorder="1" applyAlignment="1">
      <alignment horizontal="right" vertical="center"/>
    </xf>
    <xf numFmtId="3" fontId="5" fillId="0" borderId="801" xfId="7" applyNumberFormat="1" applyFont="1" applyBorder="1" applyAlignment="1">
      <alignment horizontal="right" vertical="center"/>
    </xf>
    <xf numFmtId="4" fontId="5" fillId="0" borderId="801" xfId="7" applyNumberFormat="1" applyFont="1" applyBorder="1" applyAlignment="1">
      <alignment horizontal="right" vertical="center"/>
    </xf>
    <xf numFmtId="3" fontId="8" fillId="0" borderId="1010" xfId="6" applyNumberFormat="1" applyFont="1" applyFill="1" applyBorder="1" applyAlignment="1" applyProtection="1">
      <alignment horizontal="center" vertical="center"/>
      <protection locked="0"/>
    </xf>
    <xf numFmtId="3" fontId="5" fillId="0" borderId="1010" xfId="6" applyNumberFormat="1" applyFont="1" applyFill="1" applyBorder="1" applyAlignment="1" applyProtection="1">
      <alignment horizontal="center" vertical="center"/>
      <protection locked="0"/>
    </xf>
    <xf numFmtId="0" fontId="5" fillId="0" borderId="1010" xfId="6" applyNumberFormat="1" applyFont="1" applyFill="1" applyBorder="1" applyAlignment="1" applyProtection="1">
      <alignment horizontal="center" vertical="center"/>
      <protection locked="0"/>
    </xf>
    <xf numFmtId="0" fontId="5" fillId="0" borderId="1010" xfId="6" applyNumberFormat="1" applyFont="1" applyFill="1" applyBorder="1" applyAlignment="1" applyProtection="1">
      <alignment horizontal="left" vertical="center"/>
      <protection locked="0"/>
    </xf>
    <xf numFmtId="0" fontId="41" fillId="6" borderId="7" xfId="0" applyFont="1" applyFill="1" applyBorder="1" applyAlignment="1">
      <alignment vertical="center" wrapText="1"/>
    </xf>
    <xf numFmtId="49" fontId="5" fillId="18" borderId="101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1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13" xfId="7" applyNumberFormat="1" applyFont="1" applyBorder="1" applyAlignment="1">
      <alignment horizontal="right" vertical="center"/>
    </xf>
    <xf numFmtId="3" fontId="5" fillId="0" borderId="1014" xfId="7" applyNumberFormat="1" applyFont="1" applyBorder="1" applyAlignment="1">
      <alignment horizontal="right" vertical="center"/>
    </xf>
    <xf numFmtId="4" fontId="5" fillId="0" borderId="1014" xfId="7" applyNumberFormat="1" applyFont="1" applyBorder="1" applyAlignment="1">
      <alignment horizontal="right" vertical="center"/>
    </xf>
    <xf numFmtId="10" fontId="5" fillId="0" borderId="1014" xfId="18" applyNumberFormat="1" applyFont="1" applyFill="1" applyBorder="1" applyAlignment="1" applyProtection="1">
      <alignment horizontal="right" vertical="center"/>
      <protection locked="0"/>
    </xf>
    <xf numFmtId="3" fontId="8" fillId="0" borderId="1015" xfId="6" applyNumberFormat="1" applyFont="1" applyFill="1" applyBorder="1" applyAlignment="1" applyProtection="1">
      <alignment horizontal="center" vertical="center"/>
      <protection locked="0"/>
    </xf>
    <xf numFmtId="3" fontId="5" fillId="0" borderId="1016" xfId="6" applyNumberFormat="1" applyFont="1" applyFill="1" applyBorder="1" applyAlignment="1" applyProtection="1">
      <alignment horizontal="center" vertical="center"/>
      <protection locked="0"/>
    </xf>
    <xf numFmtId="3" fontId="5" fillId="0" borderId="1015" xfId="6" applyNumberFormat="1" applyFont="1" applyFill="1" applyBorder="1" applyAlignment="1" applyProtection="1">
      <alignment horizontal="center" vertical="center"/>
      <protection locked="0"/>
    </xf>
    <xf numFmtId="3" fontId="5" fillId="0" borderId="1017" xfId="6" applyNumberFormat="1" applyFont="1" applyFill="1" applyBorder="1" applyAlignment="1" applyProtection="1">
      <alignment horizontal="center" vertical="center"/>
      <protection locked="0"/>
    </xf>
    <xf numFmtId="0" fontId="5" fillId="0" borderId="1015" xfId="6" applyNumberFormat="1" applyFont="1" applyFill="1" applyBorder="1" applyAlignment="1" applyProtection="1">
      <alignment horizontal="center" vertical="center"/>
      <protection locked="0"/>
    </xf>
    <xf numFmtId="0" fontId="5" fillId="0" borderId="1015" xfId="6" applyNumberFormat="1" applyFont="1" applyFill="1" applyBorder="1" applyAlignment="1" applyProtection="1">
      <alignment horizontal="left" vertical="center"/>
      <protection locked="0"/>
    </xf>
    <xf numFmtId="49" fontId="5" fillId="18" borderId="83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83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32" xfId="7" applyNumberFormat="1" applyFont="1" applyBorder="1" applyAlignment="1">
      <alignment horizontal="right" vertical="center"/>
    </xf>
    <xf numFmtId="4" fontId="5" fillId="0" borderId="832" xfId="7" applyNumberFormat="1" applyFont="1" applyBorder="1" applyAlignment="1">
      <alignment horizontal="right" vertical="center"/>
    </xf>
    <xf numFmtId="49" fontId="5" fillId="18" borderId="101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1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20" xfId="7" applyNumberFormat="1" applyFont="1" applyBorder="1" applyAlignment="1">
      <alignment horizontal="right" vertical="center"/>
    </xf>
    <xf numFmtId="3" fontId="5" fillId="0" borderId="1021" xfId="7" applyNumberFormat="1" applyFont="1" applyBorder="1" applyAlignment="1">
      <alignment horizontal="right" vertical="center"/>
    </xf>
    <xf numFmtId="4" fontId="5" fillId="0" borderId="1021" xfId="7" applyNumberFormat="1" applyFont="1" applyBorder="1" applyAlignment="1">
      <alignment horizontal="right" vertical="center"/>
    </xf>
    <xf numFmtId="10" fontId="5" fillId="0" borderId="1021" xfId="18" applyNumberFormat="1" applyFont="1" applyFill="1" applyBorder="1" applyAlignment="1" applyProtection="1">
      <alignment horizontal="right" vertical="center"/>
      <protection locked="0"/>
    </xf>
    <xf numFmtId="3" fontId="8" fillId="0" borderId="1022" xfId="6" applyNumberFormat="1" applyFont="1" applyFill="1" applyBorder="1" applyAlignment="1" applyProtection="1">
      <alignment horizontal="center" vertical="center"/>
      <protection locked="0"/>
    </xf>
    <xf numFmtId="3" fontId="5" fillId="0" borderId="1022" xfId="6" applyNumberFormat="1" applyFont="1" applyFill="1" applyBorder="1" applyAlignment="1" applyProtection="1">
      <alignment horizontal="center" vertical="center"/>
      <protection locked="0"/>
    </xf>
    <xf numFmtId="0" fontId="5" fillId="0" borderId="1022" xfId="6" applyNumberFormat="1" applyFont="1" applyFill="1" applyBorder="1" applyAlignment="1" applyProtection="1">
      <alignment horizontal="center" vertical="center"/>
      <protection locked="0"/>
    </xf>
    <xf numFmtId="0" fontId="5" fillId="0" borderId="1022" xfId="6" applyNumberFormat="1" applyFont="1" applyFill="1" applyBorder="1" applyAlignment="1" applyProtection="1">
      <alignment horizontal="left" vertical="center"/>
      <protection locked="0"/>
    </xf>
    <xf numFmtId="49" fontId="5" fillId="18" borderId="102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2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25" xfId="7" applyNumberFormat="1" applyFont="1" applyBorder="1" applyAlignment="1">
      <alignment horizontal="right" vertical="center"/>
    </xf>
    <xf numFmtId="3" fontId="8" fillId="0" borderId="1026" xfId="6" applyNumberFormat="1" applyFont="1" applyFill="1" applyBorder="1" applyAlignment="1" applyProtection="1">
      <alignment horizontal="center" vertical="center"/>
      <protection locked="0"/>
    </xf>
    <xf numFmtId="3" fontId="5" fillId="0" borderId="1026" xfId="6" applyNumberFormat="1" applyFont="1" applyFill="1" applyBorder="1" applyAlignment="1" applyProtection="1">
      <alignment horizontal="center" vertical="center"/>
      <protection locked="0"/>
    </xf>
    <xf numFmtId="0" fontId="5" fillId="0" borderId="1026" xfId="6" applyNumberFormat="1" applyFont="1" applyFill="1" applyBorder="1" applyAlignment="1" applyProtection="1">
      <alignment horizontal="center" vertical="center"/>
      <protection locked="0"/>
    </xf>
    <xf numFmtId="0" fontId="5" fillId="0" borderId="1026" xfId="6" applyNumberFormat="1" applyFont="1" applyFill="1" applyBorder="1" applyAlignment="1" applyProtection="1">
      <alignment horizontal="left" vertical="center"/>
      <protection locked="0"/>
    </xf>
    <xf numFmtId="3" fontId="5" fillId="0" borderId="1029" xfId="6" applyNumberFormat="1" applyFont="1" applyFill="1" applyBorder="1" applyAlignment="1" applyProtection="1">
      <alignment horizontal="right" vertical="center"/>
      <protection locked="0"/>
    </xf>
    <xf numFmtId="3" fontId="5" fillId="0" borderId="1021" xfId="6" applyNumberFormat="1" applyFont="1" applyFill="1" applyBorder="1" applyAlignment="1" applyProtection="1">
      <alignment horizontal="right" vertical="center"/>
      <protection locked="0"/>
    </xf>
    <xf numFmtId="4" fontId="5" fillId="0" borderId="1021" xfId="6" applyNumberFormat="1" applyFont="1" applyFill="1" applyBorder="1" applyAlignment="1" applyProtection="1">
      <alignment horizontal="right" vertical="center"/>
      <protection locked="0"/>
    </xf>
    <xf numFmtId="3" fontId="8" fillId="0" borderId="1030" xfId="6" applyNumberFormat="1" applyFont="1" applyFill="1" applyBorder="1" applyAlignment="1" applyProtection="1">
      <alignment horizontal="center" vertical="center"/>
      <protection locked="0"/>
    </xf>
    <xf numFmtId="3" fontId="5" fillId="0" borderId="1030" xfId="6" applyNumberFormat="1" applyFont="1" applyFill="1" applyBorder="1" applyAlignment="1" applyProtection="1">
      <alignment horizontal="center" vertical="center"/>
      <protection locked="0"/>
    </xf>
    <xf numFmtId="0" fontId="5" fillId="0" borderId="1030" xfId="6" applyNumberFormat="1" applyFont="1" applyFill="1" applyBorder="1" applyAlignment="1" applyProtection="1">
      <alignment horizontal="center" vertical="center"/>
      <protection locked="0"/>
    </xf>
    <xf numFmtId="0" fontId="5" fillId="0" borderId="1030" xfId="6" applyNumberFormat="1" applyFont="1" applyFill="1" applyBorder="1" applyAlignment="1" applyProtection="1">
      <alignment horizontal="left" vertical="center"/>
      <protection locked="0"/>
    </xf>
    <xf numFmtId="3" fontId="58" fillId="6" borderId="1029" xfId="6" applyNumberFormat="1" applyFont="1" applyFill="1" applyBorder="1" applyAlignment="1" applyProtection="1">
      <alignment horizontal="right" vertical="center"/>
      <protection locked="0"/>
    </xf>
    <xf numFmtId="4" fontId="58" fillId="6" borderId="1029" xfId="6" applyNumberFormat="1" applyFont="1" applyFill="1" applyBorder="1" applyAlignment="1" applyProtection="1">
      <alignment horizontal="right" vertical="center"/>
      <protection locked="0"/>
    </xf>
    <xf numFmtId="49" fontId="5" fillId="18" borderId="1032" xfId="6" applyNumberFormat="1" applyFont="1" applyFill="1" applyBorder="1" applyAlignment="1" applyProtection="1">
      <alignment horizontal="center" vertical="center" wrapText="1"/>
      <protection locked="0"/>
    </xf>
    <xf numFmtId="49" fontId="5" fillId="22" borderId="1028" xfId="6" applyNumberFormat="1" applyFont="1" applyFill="1" applyBorder="1" applyAlignment="1" applyProtection="1">
      <alignment horizontal="left" vertical="center" wrapText="1"/>
      <protection locked="0"/>
    </xf>
    <xf numFmtId="49" fontId="5" fillId="22" borderId="103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34" xfId="6" applyNumberFormat="1" applyFont="1" applyFill="1" applyBorder="1" applyAlignment="1" applyProtection="1">
      <alignment horizontal="right" vertical="center"/>
      <protection locked="0"/>
    </xf>
    <xf numFmtId="4" fontId="5" fillId="0" borderId="1034" xfId="6" applyNumberFormat="1" applyFont="1" applyFill="1" applyBorder="1" applyAlignment="1" applyProtection="1">
      <alignment horizontal="right" vertical="center"/>
      <protection locked="0"/>
    </xf>
    <xf numFmtId="3" fontId="8" fillId="0" borderId="1035" xfId="6" applyNumberFormat="1" applyFont="1" applyFill="1" applyBorder="1" applyAlignment="1" applyProtection="1">
      <alignment horizontal="center" vertical="center"/>
      <protection locked="0"/>
    </xf>
    <xf numFmtId="3" fontId="5" fillId="0" borderId="1035" xfId="6" applyNumberFormat="1" applyFont="1" applyFill="1" applyBorder="1" applyAlignment="1" applyProtection="1">
      <alignment horizontal="center" vertical="center"/>
      <protection locked="0"/>
    </xf>
    <xf numFmtId="0" fontId="5" fillId="0" borderId="1035" xfId="6" applyNumberFormat="1" applyFont="1" applyFill="1" applyBorder="1" applyAlignment="1" applyProtection="1">
      <alignment horizontal="center" vertical="center"/>
      <protection locked="0"/>
    </xf>
    <xf numFmtId="0" fontId="5" fillId="0" borderId="1035" xfId="6" applyNumberFormat="1" applyFont="1" applyFill="1" applyBorder="1" applyAlignment="1" applyProtection="1">
      <alignment horizontal="left" vertical="center"/>
      <protection locked="0"/>
    </xf>
    <xf numFmtId="49" fontId="5" fillId="18" borderId="103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3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38" xfId="6" applyNumberFormat="1" applyFont="1" applyFill="1" applyBorder="1" applyAlignment="1" applyProtection="1">
      <alignment horizontal="right" vertical="center"/>
      <protection locked="0"/>
    </xf>
    <xf numFmtId="3" fontId="8" fillId="0" borderId="1039" xfId="6" applyNumberFormat="1" applyFont="1" applyFill="1" applyBorder="1" applyAlignment="1" applyProtection="1">
      <alignment horizontal="center" vertical="center"/>
      <protection locked="0"/>
    </xf>
    <xf numFmtId="3" fontId="5" fillId="0" borderId="1039" xfId="6" applyNumberFormat="1" applyFont="1" applyFill="1" applyBorder="1" applyAlignment="1" applyProtection="1">
      <alignment horizontal="center" vertical="center"/>
      <protection locked="0"/>
    </xf>
    <xf numFmtId="0" fontId="5" fillId="0" borderId="1039" xfId="6" applyNumberFormat="1" applyFont="1" applyFill="1" applyBorder="1" applyAlignment="1" applyProtection="1">
      <alignment horizontal="center" vertical="center"/>
      <protection locked="0"/>
    </xf>
    <xf numFmtId="0" fontId="5" fillId="0" borderId="1039" xfId="6" applyNumberFormat="1" applyFont="1" applyFill="1" applyBorder="1" applyAlignment="1" applyProtection="1">
      <alignment horizontal="left" vertical="center"/>
      <protection locked="0"/>
    </xf>
    <xf numFmtId="3" fontId="8" fillId="2" borderId="115" xfId="6" applyNumberFormat="1" applyFont="1" applyFill="1" applyBorder="1" applyAlignment="1" applyProtection="1">
      <alignment horizontal="right" vertical="center"/>
      <protection locked="0"/>
    </xf>
    <xf numFmtId="4" fontId="8" fillId="2" borderId="115" xfId="6" applyNumberFormat="1" applyFont="1" applyFill="1" applyBorder="1" applyAlignment="1" applyProtection="1">
      <alignment horizontal="right" vertical="center"/>
      <protection locked="0"/>
    </xf>
    <xf numFmtId="49" fontId="5" fillId="0" borderId="24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1042" xfId="6" applyNumberFormat="1" applyFont="1" applyFill="1" applyBorder="1" applyAlignment="1" applyProtection="1">
      <alignment horizontal="right" vertical="center"/>
      <protection locked="0"/>
    </xf>
    <xf numFmtId="4" fontId="5" fillId="0" borderId="1042" xfId="6" applyNumberFormat="1" applyFont="1" applyFill="1" applyBorder="1" applyAlignment="1" applyProtection="1">
      <alignment horizontal="right" vertical="center"/>
      <protection locked="0"/>
    </xf>
    <xf numFmtId="3" fontId="8" fillId="0" borderId="1043" xfId="6" applyNumberFormat="1" applyFont="1" applyFill="1" applyBorder="1" applyAlignment="1" applyProtection="1">
      <alignment horizontal="center" vertical="center"/>
      <protection locked="0"/>
    </xf>
    <xf numFmtId="3" fontId="5" fillId="0" borderId="1043" xfId="6" applyNumberFormat="1" applyFont="1" applyFill="1" applyBorder="1" applyAlignment="1" applyProtection="1">
      <alignment horizontal="center" vertical="center"/>
      <protection locked="0"/>
    </xf>
    <xf numFmtId="0" fontId="5" fillId="0" borderId="1043" xfId="6" applyNumberFormat="1" applyFont="1" applyFill="1" applyBorder="1" applyAlignment="1" applyProtection="1">
      <alignment horizontal="center" vertical="center"/>
      <protection locked="0"/>
    </xf>
    <xf numFmtId="0" fontId="5" fillId="0" borderId="1043" xfId="6" applyNumberFormat="1" applyFont="1" applyFill="1" applyBorder="1" applyAlignment="1" applyProtection="1">
      <alignment horizontal="left" vertical="center"/>
      <protection locked="0"/>
    </xf>
    <xf numFmtId="3" fontId="58" fillId="0" borderId="1046" xfId="6" applyNumberFormat="1" applyFont="1" applyFill="1" applyBorder="1" applyAlignment="1" applyProtection="1">
      <alignment horizontal="right" vertical="center"/>
      <protection locked="0"/>
    </xf>
    <xf numFmtId="4" fontId="58" fillId="0" borderId="1046" xfId="6" applyNumberFormat="1" applyFont="1" applyFill="1" applyBorder="1" applyAlignment="1" applyProtection="1">
      <alignment horizontal="right" vertical="center"/>
      <protection locked="0"/>
    </xf>
    <xf numFmtId="3" fontId="8" fillId="0" borderId="1047" xfId="6" applyNumberFormat="1" applyFont="1" applyFill="1" applyBorder="1" applyAlignment="1" applyProtection="1">
      <alignment horizontal="center" vertical="center"/>
      <protection locked="0"/>
    </xf>
    <xf numFmtId="3" fontId="5" fillId="0" borderId="1047" xfId="6" applyNumberFormat="1" applyFont="1" applyFill="1" applyBorder="1" applyAlignment="1" applyProtection="1">
      <alignment horizontal="center" vertical="center"/>
      <protection locked="0"/>
    </xf>
    <xf numFmtId="0" fontId="5" fillId="0" borderId="1047" xfId="6" applyNumberFormat="1" applyFont="1" applyFill="1" applyBorder="1" applyAlignment="1" applyProtection="1">
      <alignment horizontal="center" vertical="center"/>
      <protection locked="0"/>
    </xf>
    <xf numFmtId="0" fontId="5" fillId="0" borderId="1047" xfId="6" applyNumberFormat="1" applyFont="1" applyFill="1" applyBorder="1" applyAlignment="1" applyProtection="1">
      <alignment horizontal="left" vertical="center"/>
      <protection locked="0"/>
    </xf>
    <xf numFmtId="49" fontId="5" fillId="18" borderId="104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4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50" xfId="6" applyNumberFormat="1" applyFont="1" applyFill="1" applyBorder="1" applyAlignment="1" applyProtection="1">
      <alignment horizontal="right" vertical="center"/>
      <protection locked="0"/>
    </xf>
    <xf numFmtId="3" fontId="8" fillId="0" borderId="1051" xfId="6" applyNumberFormat="1" applyFont="1" applyFill="1" applyBorder="1" applyAlignment="1" applyProtection="1">
      <alignment horizontal="center" vertical="center"/>
      <protection locked="0"/>
    </xf>
    <xf numFmtId="3" fontId="5" fillId="0" borderId="1051" xfId="6" applyNumberFormat="1" applyFont="1" applyFill="1" applyBorder="1" applyAlignment="1" applyProtection="1">
      <alignment horizontal="center" vertical="center"/>
      <protection locked="0"/>
    </xf>
    <xf numFmtId="0" fontId="5" fillId="0" borderId="1051" xfId="6" applyNumberFormat="1" applyFont="1" applyFill="1" applyBorder="1" applyAlignment="1" applyProtection="1">
      <alignment horizontal="center" vertical="center"/>
      <protection locked="0"/>
    </xf>
    <xf numFmtId="0" fontId="5" fillId="0" borderId="1051" xfId="6" applyNumberFormat="1" applyFont="1" applyFill="1" applyBorder="1" applyAlignment="1" applyProtection="1">
      <alignment horizontal="left" vertical="center"/>
      <protection locked="0"/>
    </xf>
    <xf numFmtId="49" fontId="5" fillId="18" borderId="105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5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54" xfId="6" applyNumberFormat="1" applyFont="1" applyFill="1" applyBorder="1" applyAlignment="1" applyProtection="1">
      <alignment horizontal="right" vertical="center"/>
      <protection locked="0"/>
    </xf>
    <xf numFmtId="3" fontId="8" fillId="0" borderId="1055" xfId="6" applyNumberFormat="1" applyFont="1" applyFill="1" applyBorder="1" applyAlignment="1" applyProtection="1">
      <alignment horizontal="center" vertical="center"/>
      <protection locked="0"/>
    </xf>
    <xf numFmtId="3" fontId="5" fillId="0" borderId="1055" xfId="6" applyNumberFormat="1" applyFont="1" applyFill="1" applyBorder="1" applyAlignment="1" applyProtection="1">
      <alignment horizontal="center" vertical="center"/>
      <protection locked="0"/>
    </xf>
    <xf numFmtId="0" fontId="5" fillId="0" borderId="1055" xfId="6" applyNumberFormat="1" applyFont="1" applyFill="1" applyBorder="1" applyAlignment="1" applyProtection="1">
      <alignment horizontal="center" vertical="center"/>
      <protection locked="0"/>
    </xf>
    <xf numFmtId="0" fontId="5" fillId="0" borderId="1055" xfId="6" applyNumberFormat="1" applyFont="1" applyFill="1" applyBorder="1" applyAlignment="1" applyProtection="1">
      <alignment horizontal="left" vertical="center"/>
      <protection locked="0"/>
    </xf>
    <xf numFmtId="49" fontId="5" fillId="18" borderId="105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5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58" xfId="6" applyNumberFormat="1" applyFont="1" applyFill="1" applyBorder="1" applyAlignment="1" applyProtection="1">
      <alignment horizontal="right" vertical="center"/>
      <protection locked="0"/>
    </xf>
    <xf numFmtId="3" fontId="8" fillId="0" borderId="1059" xfId="6" applyNumberFormat="1" applyFont="1" applyFill="1" applyBorder="1" applyAlignment="1" applyProtection="1">
      <alignment horizontal="center" vertical="center"/>
      <protection locked="0"/>
    </xf>
    <xf numFmtId="3" fontId="5" fillId="0" borderId="1059" xfId="6" applyNumberFormat="1" applyFont="1" applyFill="1" applyBorder="1" applyAlignment="1" applyProtection="1">
      <alignment horizontal="center" vertical="center"/>
      <protection locked="0"/>
    </xf>
    <xf numFmtId="0" fontId="5" fillId="0" borderId="1059" xfId="6" applyNumberFormat="1" applyFont="1" applyFill="1" applyBorder="1" applyAlignment="1" applyProtection="1">
      <alignment horizontal="center" vertical="center"/>
      <protection locked="0"/>
    </xf>
    <xf numFmtId="0" fontId="5" fillId="0" borderId="1059" xfId="6" applyNumberFormat="1" applyFont="1" applyFill="1" applyBorder="1" applyAlignment="1" applyProtection="1">
      <alignment horizontal="left" vertical="center"/>
      <protection locked="0"/>
    </xf>
    <xf numFmtId="49" fontId="5" fillId="18" borderId="106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6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62" xfId="6" applyNumberFormat="1" applyFont="1" applyFill="1" applyBorder="1" applyAlignment="1" applyProtection="1">
      <alignment horizontal="right" vertical="center"/>
      <protection locked="0"/>
    </xf>
    <xf numFmtId="3" fontId="8" fillId="0" borderId="1063" xfId="6" applyNumberFormat="1" applyFont="1" applyFill="1" applyBorder="1" applyAlignment="1" applyProtection="1">
      <alignment horizontal="center" vertical="center"/>
      <protection locked="0"/>
    </xf>
    <xf numFmtId="3" fontId="5" fillId="0" borderId="1063" xfId="6" applyNumberFormat="1" applyFont="1" applyFill="1" applyBorder="1" applyAlignment="1" applyProtection="1">
      <alignment horizontal="center" vertical="center"/>
      <protection locked="0"/>
    </xf>
    <xf numFmtId="0" fontId="5" fillId="0" borderId="1063" xfId="6" applyNumberFormat="1" applyFont="1" applyFill="1" applyBorder="1" applyAlignment="1" applyProtection="1">
      <alignment horizontal="center" vertical="center"/>
      <protection locked="0"/>
    </xf>
    <xf numFmtId="0" fontId="5" fillId="0" borderId="1063" xfId="6" applyNumberFormat="1" applyFont="1" applyFill="1" applyBorder="1" applyAlignment="1" applyProtection="1">
      <alignment horizontal="left" vertical="center"/>
      <protection locked="0"/>
    </xf>
    <xf numFmtId="49" fontId="5" fillId="18" borderId="106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6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66" xfId="6" applyNumberFormat="1" applyFont="1" applyFill="1" applyBorder="1" applyAlignment="1" applyProtection="1">
      <alignment horizontal="right" vertical="center"/>
      <protection locked="0"/>
    </xf>
    <xf numFmtId="3" fontId="8" fillId="0" borderId="1067" xfId="6" applyNumberFormat="1" applyFont="1" applyFill="1" applyBorder="1" applyAlignment="1" applyProtection="1">
      <alignment horizontal="center" vertical="center"/>
      <protection locked="0"/>
    </xf>
    <xf numFmtId="3" fontId="5" fillId="0" borderId="1067" xfId="6" applyNumberFormat="1" applyFont="1" applyFill="1" applyBorder="1" applyAlignment="1" applyProtection="1">
      <alignment horizontal="center" vertical="center"/>
      <protection locked="0"/>
    </xf>
    <xf numFmtId="0" fontId="5" fillId="0" borderId="1067" xfId="6" applyNumberFormat="1" applyFont="1" applyFill="1" applyBorder="1" applyAlignment="1" applyProtection="1">
      <alignment horizontal="center" vertical="center"/>
      <protection locked="0"/>
    </xf>
    <xf numFmtId="0" fontId="5" fillId="0" borderId="1067" xfId="6" applyNumberFormat="1" applyFont="1" applyFill="1" applyBorder="1" applyAlignment="1" applyProtection="1">
      <alignment horizontal="left" vertical="center"/>
      <protection locked="0"/>
    </xf>
    <xf numFmtId="49" fontId="5" fillId="18" borderId="106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69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72" xfId="6" applyNumberFormat="1" applyFont="1" applyFill="1" applyBorder="1" applyAlignment="1" applyProtection="1">
      <alignment horizontal="right" vertical="center"/>
      <protection locked="0"/>
    </xf>
    <xf numFmtId="4" fontId="5" fillId="0" borderId="1072" xfId="6" applyNumberFormat="1" applyFont="1" applyFill="1" applyBorder="1" applyAlignment="1" applyProtection="1">
      <alignment horizontal="right" vertical="center"/>
      <protection locked="0"/>
    </xf>
    <xf numFmtId="10" fontId="5" fillId="0" borderId="1073" xfId="18" applyNumberFormat="1" applyFont="1" applyFill="1" applyBorder="1" applyAlignment="1" applyProtection="1">
      <alignment horizontal="right" vertical="center"/>
      <protection locked="0"/>
    </xf>
    <xf numFmtId="3" fontId="5" fillId="0" borderId="1074" xfId="6" applyNumberFormat="1" applyFont="1" applyFill="1" applyBorder="1" applyAlignment="1" applyProtection="1">
      <alignment horizontal="center" vertical="center"/>
      <protection locked="0"/>
    </xf>
    <xf numFmtId="3" fontId="5" fillId="0" borderId="1075" xfId="6" applyNumberFormat="1" applyFont="1" applyFill="1" applyBorder="1" applyAlignment="1" applyProtection="1">
      <alignment horizontal="center" vertical="center"/>
      <protection locked="0"/>
    </xf>
    <xf numFmtId="49" fontId="5" fillId="18" borderId="1076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1077" xfId="6" applyNumberFormat="1" applyFont="1" applyFill="1" applyBorder="1" applyAlignment="1" applyProtection="1">
      <alignment horizontal="right" vertical="center"/>
      <protection locked="0"/>
    </xf>
    <xf numFmtId="3" fontId="8" fillId="0" borderId="1078" xfId="6" applyNumberFormat="1" applyFont="1" applyFill="1" applyBorder="1" applyAlignment="1" applyProtection="1">
      <alignment horizontal="center" vertical="center"/>
      <protection locked="0"/>
    </xf>
    <xf numFmtId="3" fontId="5" fillId="0" borderId="1078" xfId="6" applyNumberFormat="1" applyFont="1" applyFill="1" applyBorder="1" applyAlignment="1" applyProtection="1">
      <alignment horizontal="center" vertical="center"/>
      <protection locked="0"/>
    </xf>
    <xf numFmtId="0" fontId="5" fillId="0" borderId="1078" xfId="6" applyNumberFormat="1" applyFont="1" applyFill="1" applyBorder="1" applyAlignment="1" applyProtection="1">
      <alignment horizontal="center" vertical="center"/>
      <protection locked="0"/>
    </xf>
    <xf numFmtId="0" fontId="5" fillId="0" borderId="1078" xfId="6" applyNumberFormat="1" applyFont="1" applyFill="1" applyBorder="1" applyAlignment="1" applyProtection="1">
      <alignment horizontal="left" vertical="center"/>
      <protection locked="0"/>
    </xf>
    <xf numFmtId="49" fontId="5" fillId="18" borderId="107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21" xfId="6" applyNumberFormat="1" applyFont="1" applyFill="1" applyBorder="1" applyAlignment="1" applyProtection="1">
      <alignment horizontal="left" vertical="center" wrapText="1"/>
      <protection locked="0"/>
    </xf>
    <xf numFmtId="3" fontId="8" fillId="0" borderId="1080" xfId="6" applyNumberFormat="1" applyFont="1" applyFill="1" applyBorder="1" applyAlignment="1" applyProtection="1">
      <alignment horizontal="right" vertical="center"/>
      <protection locked="0"/>
    </xf>
    <xf numFmtId="4" fontId="8" fillId="0" borderId="1080" xfId="6" applyNumberFormat="1" applyFont="1" applyFill="1" applyBorder="1" applyAlignment="1" applyProtection="1">
      <alignment horizontal="right" vertical="center"/>
      <protection locked="0"/>
    </xf>
    <xf numFmtId="10" fontId="8" fillId="0" borderId="1021" xfId="18" applyNumberFormat="1" applyFont="1" applyFill="1" applyBorder="1" applyAlignment="1" applyProtection="1">
      <alignment horizontal="right" vertical="center"/>
      <protection locked="0"/>
    </xf>
    <xf numFmtId="4" fontId="5" fillId="0" borderId="1077" xfId="6" applyNumberFormat="1" applyFont="1" applyFill="1" applyBorder="1" applyAlignment="1" applyProtection="1">
      <alignment horizontal="right" vertical="center"/>
      <protection locked="0"/>
    </xf>
    <xf numFmtId="49" fontId="5" fillId="18" borderId="108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84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08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86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1087" xfId="18" applyNumberFormat="1" applyFont="1" applyFill="1" applyBorder="1" applyAlignment="1" applyProtection="1">
      <alignment horizontal="right" vertical="center"/>
      <protection locked="0"/>
    </xf>
    <xf numFmtId="49" fontId="5" fillId="18" borderId="90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8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78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66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031" xfId="6" applyNumberFormat="1" applyFont="1" applyFill="1" applyBorder="1" applyAlignment="1" applyProtection="1">
      <alignment horizontal="left" vertical="center" wrapText="1"/>
      <protection locked="0"/>
    </xf>
    <xf numFmtId="3" fontId="72" fillId="0" borderId="253" xfId="6" applyNumberFormat="1" applyFont="1" applyFill="1" applyBorder="1" applyAlignment="1" applyProtection="1">
      <alignment horizontal="right" vertical="center"/>
      <protection locked="0"/>
    </xf>
    <xf numFmtId="4" fontId="72" fillId="0" borderId="253" xfId="6" applyNumberFormat="1" applyFont="1" applyFill="1" applyBorder="1" applyAlignment="1" applyProtection="1">
      <alignment horizontal="right" vertical="center"/>
      <protection locked="0"/>
    </xf>
    <xf numFmtId="0" fontId="71" fillId="0" borderId="1078" xfId="6" applyNumberFormat="1" applyFont="1" applyFill="1" applyBorder="1" applyAlignment="1" applyProtection="1">
      <alignment horizontal="left" vertical="center"/>
      <protection locked="0"/>
    </xf>
    <xf numFmtId="49" fontId="71" fillId="0" borderId="1090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1091" xfId="0" applyFont="1" applyBorder="1" applyAlignment="1">
      <alignment horizontal="left" vertical="center" wrapText="1"/>
    </xf>
    <xf numFmtId="3" fontId="5" fillId="0" borderId="1092" xfId="6" applyNumberFormat="1" applyFont="1" applyFill="1" applyBorder="1" applyAlignment="1" applyProtection="1">
      <alignment horizontal="right" vertical="center"/>
      <protection locked="0"/>
    </xf>
    <xf numFmtId="3" fontId="5" fillId="0" borderId="1093" xfId="6" applyNumberFormat="1" applyFont="1" applyFill="1" applyBorder="1" applyAlignment="1" applyProtection="1">
      <alignment horizontal="right" vertical="center"/>
      <protection locked="0"/>
    </xf>
    <xf numFmtId="4" fontId="5" fillId="0" borderId="1093" xfId="6" applyNumberFormat="1" applyFont="1" applyFill="1" applyBorder="1" applyAlignment="1" applyProtection="1">
      <alignment horizontal="right" vertical="center"/>
      <protection locked="0"/>
    </xf>
    <xf numFmtId="3" fontId="8" fillId="0" borderId="1094" xfId="6" applyNumberFormat="1" applyFont="1" applyFill="1" applyBorder="1" applyAlignment="1" applyProtection="1">
      <alignment horizontal="center" vertical="center"/>
      <protection locked="0"/>
    </xf>
    <xf numFmtId="3" fontId="5" fillId="0" borderId="1094" xfId="6" applyNumberFormat="1" applyFont="1" applyFill="1" applyBorder="1" applyAlignment="1" applyProtection="1">
      <alignment horizontal="center" vertical="center"/>
      <protection locked="0"/>
    </xf>
    <xf numFmtId="0" fontId="5" fillId="0" borderId="1094" xfId="6" applyNumberFormat="1" applyFont="1" applyFill="1" applyBorder="1" applyAlignment="1" applyProtection="1">
      <alignment horizontal="center" vertical="center"/>
      <protection locked="0"/>
    </xf>
    <xf numFmtId="0" fontId="5" fillId="0" borderId="1094" xfId="6" applyNumberFormat="1" applyFont="1" applyFill="1" applyBorder="1" applyAlignment="1" applyProtection="1">
      <alignment horizontal="left" vertical="center"/>
      <protection locked="0"/>
    </xf>
    <xf numFmtId="0" fontId="71" fillId="0" borderId="1094" xfId="6" applyNumberFormat="1" applyFont="1" applyFill="1" applyBorder="1" applyAlignment="1" applyProtection="1">
      <alignment horizontal="left" vertical="center"/>
      <protection locked="0"/>
    </xf>
    <xf numFmtId="49" fontId="59" fillId="21" borderId="96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132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133" xfId="6" applyNumberFormat="1" applyFont="1" applyFill="1" applyBorder="1" applyAlignment="1" applyProtection="1">
      <alignment horizontal="left" vertical="center" wrapText="1"/>
      <protection locked="0"/>
    </xf>
    <xf numFmtId="10" fontId="8" fillId="12" borderId="97" xfId="18" applyNumberFormat="1" applyFont="1" applyFill="1" applyBorder="1" applyAlignment="1" applyProtection="1">
      <alignment horizontal="right" vertical="center"/>
      <protection locked="0"/>
    </xf>
    <xf numFmtId="49" fontId="59" fillId="22" borderId="24" xfId="6" applyNumberFormat="1" applyFont="1" applyFill="1" applyBorder="1" applyAlignment="1" applyProtection="1">
      <alignment horizontal="center" vertical="center" wrapText="1"/>
      <protection locked="0"/>
    </xf>
    <xf numFmtId="10" fontId="8" fillId="0" borderId="832" xfId="18" applyNumberFormat="1" applyFont="1" applyFill="1" applyBorder="1" applyAlignment="1" applyProtection="1">
      <alignment horizontal="right" vertical="center"/>
      <protection locked="0"/>
    </xf>
    <xf numFmtId="3" fontId="5" fillId="0" borderId="1080" xfId="6" applyNumberFormat="1" applyFont="1" applyFill="1" applyBorder="1" applyAlignment="1" applyProtection="1">
      <alignment horizontal="right" vertical="center"/>
      <protection locked="0"/>
    </xf>
    <xf numFmtId="4" fontId="5" fillId="0" borderId="1080" xfId="6" applyNumberFormat="1" applyFont="1" applyFill="1" applyBorder="1" applyAlignment="1" applyProtection="1">
      <alignment horizontal="right" vertical="center"/>
      <protection locked="0"/>
    </xf>
    <xf numFmtId="49" fontId="5" fillId="18" borderId="109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67" xfId="6" applyNumberFormat="1" applyFont="1" applyFill="1" applyBorder="1" applyAlignment="1" applyProtection="1">
      <alignment horizontal="left" vertical="center" wrapText="1"/>
      <protection locked="0"/>
    </xf>
    <xf numFmtId="4" fontId="5" fillId="0" borderId="1066" xfId="6" applyNumberFormat="1" applyFont="1" applyFill="1" applyBorder="1" applyAlignment="1" applyProtection="1">
      <alignment horizontal="right" vertical="center"/>
      <protection locked="0"/>
    </xf>
    <xf numFmtId="49" fontId="5" fillId="18" borderId="109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00" xfId="6" applyNumberFormat="1" applyFont="1" applyFill="1" applyBorder="1" applyAlignment="1" applyProtection="1">
      <alignment horizontal="right" vertical="center"/>
      <protection locked="0"/>
    </xf>
    <xf numFmtId="4" fontId="5" fillId="0" borderId="1100" xfId="6" applyNumberFormat="1" applyFont="1" applyFill="1" applyBorder="1" applyAlignment="1" applyProtection="1">
      <alignment horizontal="right" vertical="center"/>
      <protection locked="0"/>
    </xf>
    <xf numFmtId="3" fontId="8" fillId="0" borderId="1101" xfId="6" applyNumberFormat="1" applyFont="1" applyFill="1" applyBorder="1" applyAlignment="1" applyProtection="1">
      <alignment horizontal="center" vertical="center"/>
      <protection locked="0"/>
    </xf>
    <xf numFmtId="3" fontId="5" fillId="0" borderId="1101" xfId="6" applyNumberFormat="1" applyFont="1" applyFill="1" applyBorder="1" applyAlignment="1" applyProtection="1">
      <alignment horizontal="center" vertical="center"/>
      <protection locked="0"/>
    </xf>
    <xf numFmtId="0" fontId="5" fillId="0" borderId="1101" xfId="6" applyNumberFormat="1" applyFont="1" applyFill="1" applyBorder="1" applyAlignment="1" applyProtection="1">
      <alignment horizontal="center" vertical="center"/>
      <protection locked="0"/>
    </xf>
    <xf numFmtId="0" fontId="5" fillId="0" borderId="1101" xfId="6" applyNumberFormat="1" applyFont="1" applyFill="1" applyBorder="1" applyAlignment="1" applyProtection="1">
      <alignment horizontal="left" vertical="center"/>
      <protection locked="0"/>
    </xf>
    <xf numFmtId="3" fontId="58" fillId="0" borderId="1103" xfId="6" applyNumberFormat="1" applyFont="1" applyFill="1" applyBorder="1" applyAlignment="1" applyProtection="1">
      <alignment horizontal="right" vertical="center"/>
      <protection locked="0"/>
    </xf>
    <xf numFmtId="4" fontId="58" fillId="0" borderId="1103" xfId="6" applyNumberFormat="1" applyFont="1" applyFill="1" applyBorder="1" applyAlignment="1" applyProtection="1">
      <alignment horizontal="right" vertical="center"/>
      <protection locked="0"/>
    </xf>
    <xf numFmtId="3" fontId="8" fillId="0" borderId="1104" xfId="6" applyNumberFormat="1" applyFont="1" applyFill="1" applyBorder="1" applyAlignment="1" applyProtection="1">
      <alignment horizontal="center" vertical="center"/>
      <protection locked="0"/>
    </xf>
    <xf numFmtId="3" fontId="5" fillId="0" borderId="1104" xfId="6" applyNumberFormat="1" applyFont="1" applyFill="1" applyBorder="1" applyAlignment="1" applyProtection="1">
      <alignment horizontal="center" vertical="center"/>
      <protection locked="0"/>
    </xf>
    <xf numFmtId="0" fontId="5" fillId="0" borderId="1104" xfId="6" applyNumberFormat="1" applyFont="1" applyFill="1" applyBorder="1" applyAlignment="1" applyProtection="1">
      <alignment horizontal="center" vertical="center"/>
      <protection locked="0"/>
    </xf>
    <xf numFmtId="0" fontId="5" fillId="0" borderId="1104" xfId="6" applyNumberFormat="1" applyFont="1" applyFill="1" applyBorder="1" applyAlignment="1" applyProtection="1">
      <alignment horizontal="left" vertical="center"/>
      <protection locked="0"/>
    </xf>
    <xf numFmtId="49" fontId="5" fillId="18" borderId="110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0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07" xfId="6" applyNumberFormat="1" applyFont="1" applyFill="1" applyBorder="1" applyAlignment="1" applyProtection="1">
      <alignment horizontal="right" vertical="center"/>
      <protection locked="0"/>
    </xf>
    <xf numFmtId="3" fontId="8" fillId="0" borderId="1108" xfId="6" applyNumberFormat="1" applyFont="1" applyFill="1" applyBorder="1" applyAlignment="1" applyProtection="1">
      <alignment horizontal="center" vertical="center"/>
      <protection locked="0"/>
    </xf>
    <xf numFmtId="3" fontId="5" fillId="0" borderId="1108" xfId="6" applyNumberFormat="1" applyFont="1" applyFill="1" applyBorder="1" applyAlignment="1" applyProtection="1">
      <alignment horizontal="center" vertical="center"/>
      <protection locked="0"/>
    </xf>
    <xf numFmtId="0" fontId="5" fillId="0" borderId="1108" xfId="6" applyNumberFormat="1" applyFont="1" applyFill="1" applyBorder="1" applyAlignment="1" applyProtection="1">
      <alignment horizontal="center" vertical="center"/>
      <protection locked="0"/>
    </xf>
    <xf numFmtId="0" fontId="5" fillId="0" borderId="1108" xfId="6" applyNumberFormat="1" applyFont="1" applyFill="1" applyBorder="1" applyAlignment="1" applyProtection="1">
      <alignment horizontal="left" vertical="center"/>
      <protection locked="0"/>
    </xf>
    <xf numFmtId="49" fontId="5" fillId="18" borderId="110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1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11" xfId="6" applyNumberFormat="1" applyFont="1" applyFill="1" applyBorder="1" applyAlignment="1" applyProtection="1">
      <alignment horizontal="right" vertical="center"/>
      <protection locked="0"/>
    </xf>
    <xf numFmtId="3" fontId="8" fillId="0" borderId="1112" xfId="6" applyNumberFormat="1" applyFont="1" applyFill="1" applyBorder="1" applyAlignment="1" applyProtection="1">
      <alignment horizontal="center" vertical="center"/>
      <protection locked="0"/>
    </xf>
    <xf numFmtId="3" fontId="5" fillId="0" borderId="1112" xfId="6" applyNumberFormat="1" applyFont="1" applyFill="1" applyBorder="1" applyAlignment="1" applyProtection="1">
      <alignment horizontal="center" vertical="center"/>
      <protection locked="0"/>
    </xf>
    <xf numFmtId="0" fontId="5" fillId="0" borderId="1112" xfId="6" applyNumberFormat="1" applyFont="1" applyFill="1" applyBorder="1" applyAlignment="1" applyProtection="1">
      <alignment horizontal="center" vertical="center"/>
      <protection locked="0"/>
    </xf>
    <xf numFmtId="0" fontId="5" fillId="0" borderId="1112" xfId="6" applyNumberFormat="1" applyFont="1" applyFill="1" applyBorder="1" applyAlignment="1" applyProtection="1">
      <alignment horizontal="left" vertical="center"/>
      <protection locked="0"/>
    </xf>
    <xf numFmtId="49" fontId="5" fillId="18" borderId="111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1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15" xfId="6" applyNumberFormat="1" applyFont="1" applyFill="1" applyBorder="1" applyAlignment="1" applyProtection="1">
      <alignment horizontal="right" vertical="center"/>
      <protection locked="0"/>
    </xf>
    <xf numFmtId="3" fontId="5" fillId="0" borderId="1116" xfId="6" applyNumberFormat="1" applyFont="1" applyFill="1" applyBorder="1" applyAlignment="1" applyProtection="1">
      <alignment horizontal="right" vertical="center"/>
      <protection locked="0"/>
    </xf>
    <xf numFmtId="4" fontId="5" fillId="0" borderId="1116" xfId="6" applyNumberFormat="1" applyFont="1" applyFill="1" applyBorder="1" applyAlignment="1" applyProtection="1">
      <alignment horizontal="right" vertical="center"/>
      <protection locked="0"/>
    </xf>
    <xf numFmtId="10" fontId="5" fillId="0" borderId="1116" xfId="18" applyNumberFormat="1" applyFont="1" applyFill="1" applyBorder="1" applyAlignment="1" applyProtection="1">
      <alignment horizontal="right" vertical="center"/>
      <protection locked="0"/>
    </xf>
    <xf numFmtId="3" fontId="8" fillId="0" borderId="1117" xfId="6" applyNumberFormat="1" applyFont="1" applyFill="1" applyBorder="1" applyAlignment="1" applyProtection="1">
      <alignment horizontal="center" vertical="center"/>
      <protection locked="0"/>
    </xf>
    <xf numFmtId="3" fontId="5" fillId="0" borderId="1117" xfId="6" applyNumberFormat="1" applyFont="1" applyFill="1" applyBorder="1" applyAlignment="1" applyProtection="1">
      <alignment horizontal="center" vertical="center"/>
      <protection locked="0"/>
    </xf>
    <xf numFmtId="0" fontId="5" fillId="0" borderId="1117" xfId="6" applyNumberFormat="1" applyFont="1" applyFill="1" applyBorder="1" applyAlignment="1" applyProtection="1">
      <alignment horizontal="center" vertical="center"/>
      <protection locked="0"/>
    </xf>
    <xf numFmtId="0" fontId="5" fillId="0" borderId="1117" xfId="6" applyNumberFormat="1" applyFont="1" applyFill="1" applyBorder="1" applyAlignment="1" applyProtection="1">
      <alignment horizontal="left" vertical="center"/>
      <protection locked="0"/>
    </xf>
    <xf numFmtId="49" fontId="5" fillId="18" borderId="111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1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20" xfId="6" applyNumberFormat="1" applyFont="1" applyFill="1" applyBorder="1" applyAlignment="1" applyProtection="1">
      <alignment horizontal="right" vertical="center"/>
      <protection locked="0"/>
    </xf>
    <xf numFmtId="3" fontId="8" fillId="0" borderId="1121" xfId="6" applyNumberFormat="1" applyFont="1" applyFill="1" applyBorder="1" applyAlignment="1" applyProtection="1">
      <alignment horizontal="center" vertical="center"/>
      <protection locked="0"/>
    </xf>
    <xf numFmtId="3" fontId="5" fillId="0" borderId="1121" xfId="6" applyNumberFormat="1" applyFont="1" applyFill="1" applyBorder="1" applyAlignment="1" applyProtection="1">
      <alignment horizontal="center" vertical="center"/>
      <protection locked="0"/>
    </xf>
    <xf numFmtId="0" fontId="5" fillId="0" borderId="1121" xfId="6" applyNumberFormat="1" applyFont="1" applyFill="1" applyBorder="1" applyAlignment="1" applyProtection="1">
      <alignment horizontal="center" vertical="center"/>
      <protection locked="0"/>
    </xf>
    <xf numFmtId="0" fontId="5" fillId="0" borderId="1121" xfId="6" applyNumberFormat="1" applyFont="1" applyFill="1" applyBorder="1" applyAlignment="1" applyProtection="1">
      <alignment horizontal="left" vertical="center"/>
      <protection locked="0"/>
    </xf>
    <xf numFmtId="49" fontId="5" fillId="18" borderId="112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2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24" xfId="6" applyNumberFormat="1" applyFont="1" applyFill="1" applyBorder="1" applyAlignment="1" applyProtection="1">
      <alignment horizontal="right" vertical="center"/>
      <protection locked="0"/>
    </xf>
    <xf numFmtId="3" fontId="8" fillId="0" borderId="1125" xfId="6" applyNumberFormat="1" applyFont="1" applyFill="1" applyBorder="1" applyAlignment="1" applyProtection="1">
      <alignment horizontal="center" vertical="center"/>
      <protection locked="0"/>
    </xf>
    <xf numFmtId="3" fontId="5" fillId="0" borderId="1125" xfId="6" applyNumberFormat="1" applyFont="1" applyFill="1" applyBorder="1" applyAlignment="1" applyProtection="1">
      <alignment horizontal="center" vertical="center"/>
      <protection locked="0"/>
    </xf>
    <xf numFmtId="0" fontId="5" fillId="0" borderId="1125" xfId="6" applyNumberFormat="1" applyFont="1" applyFill="1" applyBorder="1" applyAlignment="1" applyProtection="1">
      <alignment horizontal="center" vertical="center"/>
      <protection locked="0"/>
    </xf>
    <xf numFmtId="0" fontId="5" fillId="0" borderId="1125" xfId="6" applyNumberFormat="1" applyFont="1" applyFill="1" applyBorder="1" applyAlignment="1" applyProtection="1">
      <alignment horizontal="left" vertical="center"/>
      <protection locked="0"/>
    </xf>
    <xf numFmtId="49" fontId="5" fillId="18" borderId="112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2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28" xfId="6" applyNumberFormat="1" applyFont="1" applyFill="1" applyBorder="1" applyAlignment="1" applyProtection="1">
      <alignment horizontal="right" vertical="center"/>
      <protection locked="0"/>
    </xf>
    <xf numFmtId="10" fontId="5" fillId="0" borderId="1093" xfId="18" applyNumberFormat="1" applyFont="1" applyFill="1" applyBorder="1" applyAlignment="1" applyProtection="1">
      <alignment horizontal="right" vertical="center"/>
      <protection locked="0"/>
    </xf>
    <xf numFmtId="3" fontId="8" fillId="0" borderId="1129" xfId="6" applyNumberFormat="1" applyFont="1" applyFill="1" applyBorder="1" applyAlignment="1" applyProtection="1">
      <alignment horizontal="center" vertical="center"/>
      <protection locked="0"/>
    </xf>
    <xf numFmtId="3" fontId="5" fillId="0" borderId="1129" xfId="6" applyNumberFormat="1" applyFont="1" applyFill="1" applyBorder="1" applyAlignment="1" applyProtection="1">
      <alignment horizontal="center" vertical="center"/>
      <protection locked="0"/>
    </xf>
    <xf numFmtId="0" fontId="5" fillId="0" borderId="1129" xfId="6" applyNumberFormat="1" applyFont="1" applyFill="1" applyBorder="1" applyAlignment="1" applyProtection="1">
      <alignment horizontal="center" vertical="center"/>
      <protection locked="0"/>
    </xf>
    <xf numFmtId="0" fontId="5" fillId="0" borderId="1129" xfId="6" applyNumberFormat="1" applyFont="1" applyFill="1" applyBorder="1" applyAlignment="1" applyProtection="1">
      <alignment horizontal="left" vertical="center"/>
      <protection locked="0"/>
    </xf>
    <xf numFmtId="3" fontId="5" fillId="0" borderId="1131" xfId="6" applyNumberFormat="1" applyFont="1" applyFill="1" applyBorder="1" applyAlignment="1" applyProtection="1">
      <alignment horizontal="right" vertical="center"/>
      <protection locked="0"/>
    </xf>
    <xf numFmtId="4" fontId="5" fillId="0" borderId="1131" xfId="6" applyNumberFormat="1" applyFont="1" applyFill="1" applyBorder="1" applyAlignment="1" applyProtection="1">
      <alignment horizontal="right" vertical="center"/>
      <protection locked="0"/>
    </xf>
    <xf numFmtId="49" fontId="5" fillId="18" borderId="95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32" xfId="6" applyNumberFormat="1" applyFont="1" applyFill="1" applyBorder="1" applyAlignment="1" applyProtection="1">
      <alignment horizontal="left" vertical="center" wrapText="1"/>
      <protection locked="0"/>
    </xf>
    <xf numFmtId="10" fontId="8" fillId="2" borderId="85" xfId="18" applyNumberFormat="1" applyFont="1" applyFill="1" applyBorder="1" applyAlignment="1" applyProtection="1">
      <alignment horizontal="right" vertical="center"/>
      <protection locked="0"/>
    </xf>
    <xf numFmtId="3" fontId="5" fillId="0" borderId="1134" xfId="6" applyNumberFormat="1" applyFont="1" applyFill="1" applyBorder="1" applyAlignment="1" applyProtection="1">
      <alignment horizontal="right" vertical="center"/>
      <protection locked="0"/>
    </xf>
    <xf numFmtId="4" fontId="5" fillId="0" borderId="1134" xfId="6" applyNumberFormat="1" applyFont="1" applyFill="1" applyBorder="1" applyAlignment="1" applyProtection="1">
      <alignment horizontal="right" vertical="center"/>
      <protection locked="0"/>
    </xf>
    <xf numFmtId="10" fontId="5" fillId="0" borderId="1134" xfId="18" applyNumberFormat="1" applyFont="1" applyFill="1" applyBorder="1" applyAlignment="1" applyProtection="1">
      <alignment horizontal="right" vertical="center"/>
      <protection locked="0"/>
    </xf>
    <xf numFmtId="3" fontId="8" fillId="0" borderId="1135" xfId="6" applyNumberFormat="1" applyFont="1" applyFill="1" applyBorder="1" applyAlignment="1" applyProtection="1">
      <alignment horizontal="center" vertical="center"/>
      <protection locked="0"/>
    </xf>
    <xf numFmtId="3" fontId="5" fillId="0" borderId="1135" xfId="6" applyNumberFormat="1" applyFont="1" applyFill="1" applyBorder="1" applyAlignment="1" applyProtection="1">
      <alignment horizontal="center" vertical="center"/>
      <protection locked="0"/>
    </xf>
    <xf numFmtId="0" fontId="5" fillId="0" borderId="1135" xfId="6" applyNumberFormat="1" applyFont="1" applyFill="1" applyBorder="1" applyAlignment="1" applyProtection="1">
      <alignment horizontal="center" vertical="center"/>
      <protection locked="0"/>
    </xf>
    <xf numFmtId="0" fontId="5" fillId="0" borderId="1135" xfId="6" applyNumberFormat="1" applyFont="1" applyFill="1" applyBorder="1" applyAlignment="1" applyProtection="1">
      <alignment horizontal="left" vertical="center"/>
      <protection locked="0"/>
    </xf>
    <xf numFmtId="3" fontId="58" fillId="0" borderId="1137" xfId="6" applyNumberFormat="1" applyFont="1" applyFill="1" applyBorder="1" applyAlignment="1" applyProtection="1">
      <alignment horizontal="right" vertical="center"/>
      <protection locked="0"/>
    </xf>
    <xf numFmtId="4" fontId="58" fillId="0" borderId="1137" xfId="6" applyNumberFormat="1" applyFont="1" applyFill="1" applyBorder="1" applyAlignment="1" applyProtection="1">
      <alignment horizontal="right" vertical="center"/>
      <protection locked="0"/>
    </xf>
    <xf numFmtId="10" fontId="5" fillId="0" borderId="1137" xfId="18" applyNumberFormat="1" applyFont="1" applyFill="1" applyBorder="1" applyAlignment="1" applyProtection="1">
      <alignment horizontal="right" vertical="center"/>
      <protection locked="0"/>
    </xf>
    <xf numFmtId="3" fontId="8" fillId="0" borderId="1138" xfId="6" applyNumberFormat="1" applyFont="1" applyFill="1" applyBorder="1" applyAlignment="1" applyProtection="1">
      <alignment horizontal="center" vertical="center"/>
      <protection locked="0"/>
    </xf>
    <xf numFmtId="3" fontId="5" fillId="0" borderId="1138" xfId="6" applyNumberFormat="1" applyFont="1" applyFill="1" applyBorder="1" applyAlignment="1" applyProtection="1">
      <alignment horizontal="center" vertical="center"/>
      <protection locked="0"/>
    </xf>
    <xf numFmtId="0" fontId="5" fillId="0" borderId="1138" xfId="6" applyNumberFormat="1" applyFont="1" applyFill="1" applyBorder="1" applyAlignment="1" applyProtection="1">
      <alignment horizontal="center" vertical="center"/>
      <protection locked="0"/>
    </xf>
    <xf numFmtId="0" fontId="5" fillId="0" borderId="1138" xfId="6" applyNumberFormat="1" applyFont="1" applyFill="1" applyBorder="1" applyAlignment="1" applyProtection="1">
      <alignment horizontal="left" vertical="center"/>
      <protection locked="0"/>
    </xf>
    <xf numFmtId="49" fontId="5" fillId="18" borderId="113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4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41" xfId="6" applyNumberFormat="1" applyFont="1" applyFill="1" applyBorder="1" applyAlignment="1" applyProtection="1">
      <alignment horizontal="right" vertical="center"/>
      <protection locked="0"/>
    </xf>
    <xf numFmtId="10" fontId="5" fillId="0" borderId="1141" xfId="18" applyNumberFormat="1" applyFont="1" applyFill="1" applyBorder="1" applyAlignment="1" applyProtection="1">
      <alignment horizontal="right" vertical="center"/>
      <protection locked="0"/>
    </xf>
    <xf numFmtId="3" fontId="8" fillId="0" borderId="1142" xfId="6" applyNumberFormat="1" applyFont="1" applyFill="1" applyBorder="1" applyAlignment="1" applyProtection="1">
      <alignment horizontal="center" vertical="center"/>
      <protection locked="0"/>
    </xf>
    <xf numFmtId="3" fontId="5" fillId="0" borderId="1142" xfId="6" applyNumberFormat="1" applyFont="1" applyFill="1" applyBorder="1" applyAlignment="1" applyProtection="1">
      <alignment horizontal="center" vertical="center"/>
      <protection locked="0"/>
    </xf>
    <xf numFmtId="0" fontId="5" fillId="0" borderId="1142" xfId="6" applyNumberFormat="1" applyFont="1" applyFill="1" applyBorder="1" applyAlignment="1" applyProtection="1">
      <alignment horizontal="center" vertical="center"/>
      <protection locked="0"/>
    </xf>
    <xf numFmtId="0" fontId="5" fillId="0" borderId="1142" xfId="6" applyNumberFormat="1" applyFont="1" applyFill="1" applyBorder="1" applyAlignment="1" applyProtection="1">
      <alignment horizontal="left" vertical="center"/>
      <protection locked="0"/>
    </xf>
    <xf numFmtId="49" fontId="5" fillId="18" borderId="114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4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45" xfId="6" applyNumberFormat="1" applyFont="1" applyFill="1" applyBorder="1" applyAlignment="1" applyProtection="1">
      <alignment horizontal="right" vertical="center"/>
      <protection locked="0"/>
    </xf>
    <xf numFmtId="10" fontId="5" fillId="0" borderId="1145" xfId="18" applyNumberFormat="1" applyFont="1" applyFill="1" applyBorder="1" applyAlignment="1" applyProtection="1">
      <alignment horizontal="right" vertical="center"/>
      <protection locked="0"/>
    </xf>
    <xf numFmtId="3" fontId="8" fillId="0" borderId="1146" xfId="6" applyNumberFormat="1" applyFont="1" applyFill="1" applyBorder="1" applyAlignment="1" applyProtection="1">
      <alignment horizontal="center" vertical="center"/>
      <protection locked="0"/>
    </xf>
    <xf numFmtId="3" fontId="5" fillId="0" borderId="1146" xfId="6" applyNumberFormat="1" applyFont="1" applyFill="1" applyBorder="1" applyAlignment="1" applyProtection="1">
      <alignment horizontal="center" vertical="center"/>
      <protection locked="0"/>
    </xf>
    <xf numFmtId="0" fontId="5" fillId="0" borderId="1146" xfId="6" applyNumberFormat="1" applyFont="1" applyFill="1" applyBorder="1" applyAlignment="1" applyProtection="1">
      <alignment horizontal="center" vertical="center"/>
      <protection locked="0"/>
    </xf>
    <xf numFmtId="0" fontId="5" fillId="0" borderId="1146" xfId="6" applyNumberFormat="1" applyFont="1" applyFill="1" applyBorder="1" applyAlignment="1" applyProtection="1">
      <alignment horizontal="left" vertical="center"/>
      <protection locked="0"/>
    </xf>
    <xf numFmtId="49" fontId="5" fillId="18" borderId="114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48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14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5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51" xfId="6" applyNumberFormat="1" applyFont="1" applyFill="1" applyBorder="1" applyAlignment="1" applyProtection="1">
      <alignment horizontal="right" vertical="center"/>
      <protection locked="0"/>
    </xf>
    <xf numFmtId="10" fontId="5" fillId="0" borderId="1151" xfId="18" applyNumberFormat="1" applyFont="1" applyFill="1" applyBorder="1" applyAlignment="1" applyProtection="1">
      <alignment horizontal="right" vertical="center"/>
      <protection locked="0"/>
    </xf>
    <xf numFmtId="3" fontId="8" fillId="0" borderId="1152" xfId="6" applyNumberFormat="1" applyFont="1" applyFill="1" applyBorder="1" applyAlignment="1" applyProtection="1">
      <alignment horizontal="center" vertical="center"/>
      <protection locked="0"/>
    </xf>
    <xf numFmtId="3" fontId="5" fillId="0" borderId="1152" xfId="6" applyNumberFormat="1" applyFont="1" applyFill="1" applyBorder="1" applyAlignment="1" applyProtection="1">
      <alignment horizontal="center" vertical="center"/>
      <protection locked="0"/>
    </xf>
    <xf numFmtId="0" fontId="5" fillId="0" borderId="1152" xfId="6" applyNumberFormat="1" applyFont="1" applyFill="1" applyBorder="1" applyAlignment="1" applyProtection="1">
      <alignment horizontal="center" vertical="center"/>
      <protection locked="0"/>
    </xf>
    <xf numFmtId="0" fontId="5" fillId="0" borderId="1152" xfId="6" applyNumberFormat="1" applyFont="1" applyFill="1" applyBorder="1" applyAlignment="1" applyProtection="1">
      <alignment horizontal="left" vertical="center"/>
      <protection locked="0"/>
    </xf>
    <xf numFmtId="49" fontId="5" fillId="18" borderId="75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5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54" xfId="6" applyNumberFormat="1" applyFont="1" applyFill="1" applyBorder="1" applyAlignment="1" applyProtection="1">
      <alignment horizontal="right" vertical="center"/>
      <protection locked="0"/>
    </xf>
    <xf numFmtId="10" fontId="5" fillId="0" borderId="1154" xfId="18" applyNumberFormat="1" applyFont="1" applyFill="1" applyBorder="1" applyAlignment="1" applyProtection="1">
      <alignment horizontal="right" vertical="center"/>
      <protection locked="0"/>
    </xf>
    <xf numFmtId="3" fontId="8" fillId="0" borderId="1155" xfId="6" applyNumberFormat="1" applyFont="1" applyFill="1" applyBorder="1" applyAlignment="1" applyProtection="1">
      <alignment horizontal="center" vertical="center"/>
      <protection locked="0"/>
    </xf>
    <xf numFmtId="3" fontId="5" fillId="0" borderId="1155" xfId="6" applyNumberFormat="1" applyFont="1" applyFill="1" applyBorder="1" applyAlignment="1" applyProtection="1">
      <alignment horizontal="center" vertical="center"/>
      <protection locked="0"/>
    </xf>
    <xf numFmtId="0" fontId="5" fillId="0" borderId="1155" xfId="6" applyNumberFormat="1" applyFont="1" applyFill="1" applyBorder="1" applyAlignment="1" applyProtection="1">
      <alignment horizontal="center" vertical="center"/>
      <protection locked="0"/>
    </xf>
    <xf numFmtId="0" fontId="5" fillId="0" borderId="1155" xfId="6" applyNumberFormat="1" applyFont="1" applyFill="1" applyBorder="1" applyAlignment="1" applyProtection="1">
      <alignment horizontal="left" vertical="center"/>
      <protection locked="0"/>
    </xf>
    <xf numFmtId="49" fontId="5" fillId="18" borderId="115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57" xfId="6" applyNumberFormat="1" applyFont="1" applyFill="1" applyBorder="1" applyAlignment="1" applyProtection="1">
      <alignment horizontal="right" vertical="center"/>
      <protection locked="0"/>
    </xf>
    <xf numFmtId="10" fontId="5" fillId="0" borderId="1157" xfId="18" applyNumberFormat="1" applyFont="1" applyFill="1" applyBorder="1" applyAlignment="1" applyProtection="1">
      <alignment horizontal="right" vertical="center"/>
      <protection locked="0"/>
    </xf>
    <xf numFmtId="3" fontId="8" fillId="0" borderId="1158" xfId="6" applyNumberFormat="1" applyFont="1" applyFill="1" applyBorder="1" applyAlignment="1" applyProtection="1">
      <alignment horizontal="center" vertical="center"/>
      <protection locked="0"/>
    </xf>
    <xf numFmtId="3" fontId="5" fillId="0" borderId="1158" xfId="6" applyNumberFormat="1" applyFont="1" applyFill="1" applyBorder="1" applyAlignment="1" applyProtection="1">
      <alignment horizontal="center" vertical="center"/>
      <protection locked="0"/>
    </xf>
    <xf numFmtId="0" fontId="5" fillId="0" borderId="1158" xfId="6" applyNumberFormat="1" applyFont="1" applyFill="1" applyBorder="1" applyAlignment="1" applyProtection="1">
      <alignment horizontal="center" vertical="center"/>
      <protection locked="0"/>
    </xf>
    <xf numFmtId="0" fontId="5" fillId="0" borderId="1158" xfId="6" applyNumberFormat="1" applyFont="1" applyFill="1" applyBorder="1" applyAlignment="1" applyProtection="1">
      <alignment horizontal="left" vertical="center"/>
      <protection locked="0"/>
    </xf>
    <xf numFmtId="49" fontId="5" fillId="18" borderId="115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6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61" xfId="6" applyNumberFormat="1" applyFont="1" applyFill="1" applyBorder="1" applyAlignment="1" applyProtection="1">
      <alignment horizontal="right" vertical="center"/>
      <protection locked="0"/>
    </xf>
    <xf numFmtId="10" fontId="5" fillId="0" borderId="1161" xfId="18" applyNumberFormat="1" applyFont="1" applyFill="1" applyBorder="1" applyAlignment="1" applyProtection="1">
      <alignment horizontal="right" vertical="center"/>
      <protection locked="0"/>
    </xf>
    <xf numFmtId="3" fontId="8" fillId="0" borderId="1162" xfId="6" applyNumberFormat="1" applyFont="1" applyFill="1" applyBorder="1" applyAlignment="1" applyProtection="1">
      <alignment horizontal="center" vertical="center"/>
      <protection locked="0"/>
    </xf>
    <xf numFmtId="3" fontId="5" fillId="0" borderId="1162" xfId="6" applyNumberFormat="1" applyFont="1" applyFill="1" applyBorder="1" applyAlignment="1" applyProtection="1">
      <alignment horizontal="center" vertical="center"/>
      <protection locked="0"/>
    </xf>
    <xf numFmtId="0" fontId="5" fillId="0" borderId="1162" xfId="6" applyNumberFormat="1" applyFont="1" applyFill="1" applyBorder="1" applyAlignment="1" applyProtection="1">
      <alignment horizontal="center" vertical="center"/>
      <protection locked="0"/>
    </xf>
    <xf numFmtId="0" fontId="5" fillId="0" borderId="1162" xfId="6" applyNumberFormat="1" applyFont="1" applyFill="1" applyBorder="1" applyAlignment="1" applyProtection="1">
      <alignment horizontal="left" vertical="center"/>
      <protection locked="0"/>
    </xf>
    <xf numFmtId="49" fontId="5" fillId="18" borderId="116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6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65" xfId="6" applyNumberFormat="1" applyFont="1" applyFill="1" applyBorder="1" applyAlignment="1" applyProtection="1">
      <alignment horizontal="right" vertical="center"/>
      <protection locked="0"/>
    </xf>
    <xf numFmtId="10" fontId="5" fillId="0" borderId="1165" xfId="18" applyNumberFormat="1" applyFont="1" applyFill="1" applyBorder="1" applyAlignment="1" applyProtection="1">
      <alignment horizontal="right" vertical="center"/>
      <protection locked="0"/>
    </xf>
    <xf numFmtId="3" fontId="8" fillId="0" borderId="1166" xfId="6" applyNumberFormat="1" applyFont="1" applyFill="1" applyBorder="1" applyAlignment="1" applyProtection="1">
      <alignment horizontal="center" vertical="center"/>
      <protection locked="0"/>
    </xf>
    <xf numFmtId="3" fontId="5" fillId="0" borderId="1166" xfId="6" applyNumberFormat="1" applyFont="1" applyFill="1" applyBorder="1" applyAlignment="1" applyProtection="1">
      <alignment horizontal="center" vertical="center"/>
      <protection locked="0"/>
    </xf>
    <xf numFmtId="0" fontId="5" fillId="0" borderId="1166" xfId="6" applyNumberFormat="1" applyFont="1" applyFill="1" applyBorder="1" applyAlignment="1" applyProtection="1">
      <alignment horizontal="center" vertical="center"/>
      <protection locked="0"/>
    </xf>
    <xf numFmtId="0" fontId="5" fillId="0" borderId="1166" xfId="6" applyNumberFormat="1" applyFont="1" applyFill="1" applyBorder="1" applyAlignment="1" applyProtection="1">
      <alignment horizontal="left" vertical="center"/>
      <protection locked="0"/>
    </xf>
    <xf numFmtId="3" fontId="5" fillId="0" borderId="1168" xfId="6" applyNumberFormat="1" applyFont="1" applyFill="1" applyBorder="1" applyAlignment="1" applyProtection="1">
      <alignment horizontal="right" vertical="center"/>
      <protection locked="0"/>
    </xf>
    <xf numFmtId="4" fontId="5" fillId="0" borderId="1168" xfId="6" applyNumberFormat="1" applyFont="1" applyFill="1" applyBorder="1" applyAlignment="1" applyProtection="1">
      <alignment horizontal="right" vertical="center"/>
      <protection locked="0"/>
    </xf>
    <xf numFmtId="10" fontId="5" fillId="0" borderId="1168" xfId="18" applyNumberFormat="1" applyFont="1" applyFill="1" applyBorder="1" applyAlignment="1" applyProtection="1">
      <alignment horizontal="right" vertical="center"/>
      <protection locked="0"/>
    </xf>
    <xf numFmtId="3" fontId="8" fillId="0" borderId="1169" xfId="6" applyNumberFormat="1" applyFont="1" applyFill="1" applyBorder="1" applyAlignment="1" applyProtection="1">
      <alignment horizontal="center" vertical="center"/>
      <protection locked="0"/>
    </xf>
    <xf numFmtId="3" fontId="5" fillId="0" borderId="1169" xfId="6" applyNumberFormat="1" applyFont="1" applyFill="1" applyBorder="1" applyAlignment="1" applyProtection="1">
      <alignment horizontal="center" vertical="center"/>
      <protection locked="0"/>
    </xf>
    <xf numFmtId="0" fontId="5" fillId="0" borderId="1169" xfId="6" applyNumberFormat="1" applyFont="1" applyFill="1" applyBorder="1" applyAlignment="1" applyProtection="1">
      <alignment horizontal="center" vertical="center"/>
      <protection locked="0"/>
    </xf>
    <xf numFmtId="0" fontId="5" fillId="0" borderId="1169" xfId="6" applyNumberFormat="1" applyFont="1" applyFill="1" applyBorder="1" applyAlignment="1" applyProtection="1">
      <alignment horizontal="left" vertical="center"/>
      <protection locked="0"/>
    </xf>
    <xf numFmtId="49" fontId="5" fillId="18" borderId="117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7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72" xfId="6" applyNumberFormat="1" applyFont="1" applyFill="1" applyBorder="1" applyAlignment="1" applyProtection="1">
      <alignment horizontal="right" vertical="center"/>
      <protection locked="0"/>
    </xf>
    <xf numFmtId="10" fontId="5" fillId="0" borderId="1172" xfId="18" applyNumberFormat="1" applyFont="1" applyFill="1" applyBorder="1" applyAlignment="1" applyProtection="1">
      <alignment horizontal="right" vertical="center"/>
      <protection locked="0"/>
    </xf>
    <xf numFmtId="3" fontId="8" fillId="0" borderId="1173" xfId="6" applyNumberFormat="1" applyFont="1" applyFill="1" applyBorder="1" applyAlignment="1" applyProtection="1">
      <alignment horizontal="center" vertical="center"/>
      <protection locked="0"/>
    </xf>
    <xf numFmtId="3" fontId="5" fillId="0" borderId="1173" xfId="6" applyNumberFormat="1" applyFont="1" applyFill="1" applyBorder="1" applyAlignment="1" applyProtection="1">
      <alignment horizontal="center" vertical="center"/>
      <protection locked="0"/>
    </xf>
    <xf numFmtId="0" fontId="5" fillId="0" borderId="1173" xfId="6" applyNumberFormat="1" applyFont="1" applyFill="1" applyBorder="1" applyAlignment="1" applyProtection="1">
      <alignment horizontal="center" vertical="center"/>
      <protection locked="0"/>
    </xf>
    <xf numFmtId="0" fontId="5" fillId="0" borderId="1173" xfId="6" applyNumberFormat="1" applyFont="1" applyFill="1" applyBorder="1" applyAlignment="1" applyProtection="1">
      <alignment horizontal="left" vertical="center"/>
      <protection locked="0"/>
    </xf>
    <xf numFmtId="49" fontId="5" fillId="18" borderId="117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7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76" xfId="6" applyNumberFormat="1" applyFont="1" applyFill="1" applyBorder="1" applyAlignment="1" applyProtection="1">
      <alignment horizontal="right" vertical="center"/>
      <protection locked="0"/>
    </xf>
    <xf numFmtId="10" fontId="5" fillId="0" borderId="1176" xfId="18" applyNumberFormat="1" applyFont="1" applyFill="1" applyBorder="1" applyAlignment="1" applyProtection="1">
      <alignment horizontal="right" vertical="center"/>
      <protection locked="0"/>
    </xf>
    <xf numFmtId="3" fontId="8" fillId="0" borderId="1177" xfId="6" applyNumberFormat="1" applyFont="1" applyFill="1" applyBorder="1" applyAlignment="1" applyProtection="1">
      <alignment horizontal="center" vertical="center"/>
      <protection locked="0"/>
    </xf>
    <xf numFmtId="3" fontId="5" fillId="0" borderId="1177" xfId="6" applyNumberFormat="1" applyFont="1" applyFill="1" applyBorder="1" applyAlignment="1" applyProtection="1">
      <alignment horizontal="center" vertical="center"/>
      <protection locked="0"/>
    </xf>
    <xf numFmtId="0" fontId="5" fillId="0" borderId="1177" xfId="6" applyNumberFormat="1" applyFont="1" applyFill="1" applyBorder="1" applyAlignment="1" applyProtection="1">
      <alignment horizontal="center" vertical="center"/>
      <protection locked="0"/>
    </xf>
    <xf numFmtId="0" fontId="5" fillId="0" borderId="1177" xfId="6" applyNumberFormat="1" applyFont="1" applyFill="1" applyBorder="1" applyAlignment="1" applyProtection="1">
      <alignment horizontal="left" vertical="center"/>
      <protection locked="0"/>
    </xf>
    <xf numFmtId="10" fontId="8" fillId="2" borderId="95" xfId="18" applyNumberFormat="1" applyFont="1" applyFill="1" applyBorder="1" applyAlignment="1" applyProtection="1">
      <alignment horizontal="right" vertical="center"/>
      <protection locked="0"/>
    </xf>
    <xf numFmtId="0" fontId="14" fillId="0" borderId="1177" xfId="6" applyNumberFormat="1" applyFont="1" applyFill="1" applyBorder="1" applyAlignment="1" applyProtection="1">
      <alignment horizontal="left" vertical="center"/>
      <protection locked="0"/>
    </xf>
    <xf numFmtId="49" fontId="8" fillId="22" borderId="110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115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135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136" xfId="6" applyNumberFormat="1" applyFont="1" applyFill="1" applyBorder="1" applyAlignment="1" applyProtection="1">
      <alignment horizontal="left" vertical="center" wrapText="1"/>
      <protection locked="0"/>
    </xf>
    <xf numFmtId="49" fontId="8" fillId="22" borderId="14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115" xfId="6" applyNumberFormat="1" applyFont="1" applyFill="1" applyBorder="1" applyAlignment="1" applyProtection="1">
      <alignment vertical="center" wrapText="1"/>
      <protection locked="0"/>
    </xf>
    <xf numFmtId="10" fontId="8" fillId="0" borderId="253" xfId="18" applyNumberFormat="1" applyFont="1" applyFill="1" applyBorder="1" applyAlignment="1" applyProtection="1">
      <alignment horizontal="right" vertical="center"/>
      <protection locked="0"/>
    </xf>
    <xf numFmtId="49" fontId="8" fillId="22" borderId="24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14" xfId="6" applyNumberFormat="1" applyFont="1" applyFill="1" applyBorder="1" applyAlignment="1" applyProtection="1">
      <alignment vertical="center" wrapText="1"/>
      <protection locked="0"/>
    </xf>
    <xf numFmtId="10" fontId="5" fillId="0" borderId="1179" xfId="18" applyNumberFormat="1" applyFont="1" applyFill="1" applyBorder="1" applyAlignment="1" applyProtection="1">
      <alignment horizontal="right" vertical="center"/>
      <protection locked="0"/>
    </xf>
    <xf numFmtId="3" fontId="8" fillId="0" borderId="1180" xfId="6" applyNumberFormat="1" applyFont="1" applyFill="1" applyBorder="1" applyAlignment="1" applyProtection="1">
      <alignment horizontal="center" vertical="center"/>
      <protection locked="0"/>
    </xf>
    <xf numFmtId="3" fontId="5" fillId="0" borderId="1180" xfId="6" applyNumberFormat="1" applyFont="1" applyFill="1" applyBorder="1" applyAlignment="1" applyProtection="1">
      <alignment horizontal="center" vertical="center"/>
      <protection locked="0"/>
    </xf>
    <xf numFmtId="0" fontId="5" fillId="0" borderId="1180" xfId="6" applyNumberFormat="1" applyFont="1" applyFill="1" applyBorder="1" applyAlignment="1" applyProtection="1">
      <alignment horizontal="center" vertical="center"/>
      <protection locked="0"/>
    </xf>
    <xf numFmtId="0" fontId="5" fillId="0" borderId="1180" xfId="6" applyNumberFormat="1" applyFont="1" applyFill="1" applyBorder="1" applyAlignment="1" applyProtection="1">
      <alignment horizontal="left" vertical="center"/>
      <protection locked="0"/>
    </xf>
    <xf numFmtId="0" fontId="14" fillId="0" borderId="1180" xfId="6" applyNumberFormat="1" applyFont="1" applyFill="1" applyBorder="1" applyAlignment="1" applyProtection="1">
      <alignment horizontal="left" vertical="center"/>
      <protection locked="0"/>
    </xf>
    <xf numFmtId="10" fontId="5" fillId="0" borderId="1182" xfId="18" applyNumberFormat="1" applyFont="1" applyFill="1" applyBorder="1" applyAlignment="1" applyProtection="1">
      <alignment horizontal="right" vertical="center"/>
      <protection locked="0"/>
    </xf>
    <xf numFmtId="3" fontId="8" fillId="0" borderId="1183" xfId="6" applyNumberFormat="1" applyFont="1" applyFill="1" applyBorder="1" applyAlignment="1" applyProtection="1">
      <alignment horizontal="center" vertical="center"/>
      <protection locked="0"/>
    </xf>
    <xf numFmtId="3" fontId="5" fillId="0" borderId="1183" xfId="6" applyNumberFormat="1" applyFont="1" applyFill="1" applyBorder="1" applyAlignment="1" applyProtection="1">
      <alignment horizontal="center" vertical="center"/>
      <protection locked="0"/>
    </xf>
    <xf numFmtId="0" fontId="5" fillId="0" borderId="1183" xfId="6" applyNumberFormat="1" applyFont="1" applyFill="1" applyBorder="1" applyAlignment="1" applyProtection="1">
      <alignment horizontal="center" vertical="center"/>
      <protection locked="0"/>
    </xf>
    <xf numFmtId="0" fontId="5" fillId="0" borderId="1183" xfId="6" applyNumberFormat="1" applyFont="1" applyFill="1" applyBorder="1" applyAlignment="1" applyProtection="1">
      <alignment horizontal="left" vertical="center"/>
      <protection locked="0"/>
    </xf>
    <xf numFmtId="0" fontId="14" fillId="0" borderId="1183" xfId="6" applyNumberFormat="1" applyFont="1" applyFill="1" applyBorder="1" applyAlignment="1" applyProtection="1">
      <alignment horizontal="left" vertical="center"/>
      <protection locked="0"/>
    </xf>
    <xf numFmtId="49" fontId="5" fillId="18" borderId="118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8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86" xfId="6" applyNumberFormat="1" applyFont="1" applyFill="1" applyBorder="1" applyAlignment="1" applyProtection="1">
      <alignment horizontal="right" vertical="center"/>
      <protection locked="0"/>
    </xf>
    <xf numFmtId="10" fontId="5" fillId="0" borderId="1186" xfId="18" applyNumberFormat="1" applyFont="1" applyFill="1" applyBorder="1" applyAlignment="1" applyProtection="1">
      <alignment horizontal="right" vertical="center"/>
      <protection locked="0"/>
    </xf>
    <xf numFmtId="3" fontId="8" fillId="0" borderId="1187" xfId="6" applyNumberFormat="1" applyFont="1" applyFill="1" applyBorder="1" applyAlignment="1" applyProtection="1">
      <alignment horizontal="center" vertical="center"/>
      <protection locked="0"/>
    </xf>
    <xf numFmtId="3" fontId="5" fillId="0" borderId="1187" xfId="6" applyNumberFormat="1" applyFont="1" applyFill="1" applyBorder="1" applyAlignment="1" applyProtection="1">
      <alignment horizontal="center" vertical="center"/>
      <protection locked="0"/>
    </xf>
    <xf numFmtId="0" fontId="5" fillId="0" borderId="1187" xfId="6" applyNumberFormat="1" applyFont="1" applyFill="1" applyBorder="1" applyAlignment="1" applyProtection="1">
      <alignment horizontal="center" vertical="center"/>
      <protection locked="0"/>
    </xf>
    <xf numFmtId="49" fontId="5" fillId="18" borderId="118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90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7" xfId="6" applyNumberFormat="1" applyFont="1" applyFill="1" applyBorder="1" applyAlignment="1" applyProtection="1">
      <alignment vertical="center" wrapText="1"/>
      <protection locked="0"/>
    </xf>
    <xf numFmtId="49" fontId="5" fillId="0" borderId="79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19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92" xfId="6" applyNumberFormat="1" applyFont="1" applyFill="1" applyBorder="1" applyAlignment="1" applyProtection="1">
      <alignment horizontal="right" vertical="center"/>
      <protection locked="0"/>
    </xf>
    <xf numFmtId="4" fontId="5" fillId="0" borderId="1192" xfId="6" applyNumberFormat="1" applyFont="1" applyFill="1" applyBorder="1" applyAlignment="1" applyProtection="1">
      <alignment horizontal="right" vertical="center"/>
      <protection locked="0"/>
    </xf>
    <xf numFmtId="10" fontId="5" fillId="0" borderId="7" xfId="18" applyNumberFormat="1" applyFont="1" applyFill="1" applyBorder="1" applyAlignment="1" applyProtection="1">
      <alignment horizontal="right" vertical="center"/>
      <protection locked="0"/>
    </xf>
    <xf numFmtId="3" fontId="5" fillId="0" borderId="1193" xfId="6" applyNumberFormat="1" applyFont="1" applyFill="1" applyBorder="1" applyAlignment="1" applyProtection="1">
      <alignment horizontal="center" vertical="center"/>
      <protection locked="0"/>
    </xf>
    <xf numFmtId="3" fontId="5" fillId="0" borderId="1194" xfId="6" applyNumberFormat="1" applyFont="1" applyFill="1" applyBorder="1" applyAlignment="1" applyProtection="1">
      <alignment horizontal="center" vertical="center"/>
      <protection locked="0"/>
    </xf>
    <xf numFmtId="49" fontId="14" fillId="22" borderId="24" xfId="6" applyNumberFormat="1" applyFont="1" applyFill="1" applyBorder="1" applyAlignment="1" applyProtection="1">
      <alignment horizontal="center" vertical="center" wrapText="1"/>
      <protection locked="0"/>
    </xf>
    <xf numFmtId="10" fontId="5" fillId="0" borderId="1196" xfId="18" applyNumberFormat="1" applyFont="1" applyFill="1" applyBorder="1" applyAlignment="1" applyProtection="1">
      <alignment horizontal="right" vertical="center"/>
      <protection locked="0"/>
    </xf>
    <xf numFmtId="3" fontId="5" fillId="0" borderId="1197" xfId="6" applyNumberFormat="1" applyFont="1" applyFill="1" applyBorder="1" applyAlignment="1" applyProtection="1">
      <alignment horizontal="center" vertical="center"/>
      <protection locked="0"/>
    </xf>
    <xf numFmtId="3" fontId="5" fillId="0" borderId="1198" xfId="6" applyNumberFormat="1" applyFont="1" applyFill="1" applyBorder="1" applyAlignment="1" applyProtection="1">
      <alignment horizontal="center" vertical="center"/>
      <protection locked="0"/>
    </xf>
    <xf numFmtId="49" fontId="5" fillId="18" borderId="119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20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01" xfId="6" applyNumberFormat="1" applyFont="1" applyFill="1" applyBorder="1" applyAlignment="1" applyProtection="1">
      <alignment horizontal="right" vertical="center"/>
      <protection locked="0"/>
    </xf>
    <xf numFmtId="3" fontId="5" fillId="0" borderId="1196" xfId="6" applyNumberFormat="1" applyFont="1" applyFill="1" applyBorder="1" applyAlignment="1" applyProtection="1">
      <alignment horizontal="right" vertical="center"/>
      <protection locked="0"/>
    </xf>
    <xf numFmtId="4" fontId="5" fillId="0" borderId="1196" xfId="6" applyNumberFormat="1" applyFont="1" applyFill="1" applyBorder="1" applyAlignment="1" applyProtection="1">
      <alignment horizontal="right" vertical="center"/>
      <protection locked="0"/>
    </xf>
    <xf numFmtId="3" fontId="8" fillId="0" borderId="1202" xfId="6" applyNumberFormat="1" applyFont="1" applyFill="1" applyBorder="1" applyAlignment="1" applyProtection="1">
      <alignment horizontal="center" vertical="center"/>
      <protection locked="0"/>
    </xf>
    <xf numFmtId="3" fontId="5" fillId="0" borderId="1202" xfId="6" applyNumberFormat="1" applyFont="1" applyFill="1" applyBorder="1" applyAlignment="1" applyProtection="1">
      <alignment horizontal="center" vertical="center"/>
      <protection locked="0"/>
    </xf>
    <xf numFmtId="0" fontId="5" fillId="0" borderId="1202" xfId="6" applyNumberFormat="1" applyFont="1" applyFill="1" applyBorder="1" applyAlignment="1" applyProtection="1">
      <alignment horizontal="center" vertical="center"/>
      <protection locked="0"/>
    </xf>
    <xf numFmtId="49" fontId="8" fillId="0" borderId="755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20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5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05" xfId="6" applyNumberFormat="1" applyFont="1" applyFill="1" applyBorder="1" applyAlignment="1" applyProtection="1">
      <alignment horizontal="right" vertical="center"/>
      <protection locked="0"/>
    </xf>
    <xf numFmtId="3" fontId="8" fillId="0" borderId="1206" xfId="6" applyNumberFormat="1" applyFont="1" applyFill="1" applyBorder="1" applyAlignment="1" applyProtection="1">
      <alignment horizontal="center" vertical="center"/>
      <protection locked="0"/>
    </xf>
    <xf numFmtId="3" fontId="5" fillId="0" borderId="1206" xfId="6" applyNumberFormat="1" applyFont="1" applyFill="1" applyBorder="1" applyAlignment="1" applyProtection="1">
      <alignment horizontal="center" vertical="center"/>
      <protection locked="0"/>
    </xf>
    <xf numFmtId="0" fontId="5" fillId="0" borderId="1206" xfId="6" applyNumberFormat="1" applyFont="1" applyFill="1" applyBorder="1" applyAlignment="1" applyProtection="1">
      <alignment horizontal="center" vertical="center"/>
      <protection locked="0"/>
    </xf>
    <xf numFmtId="49" fontId="5" fillId="18" borderId="120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208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1209" xfId="6" applyNumberFormat="1" applyFont="1" applyFill="1" applyBorder="1" applyAlignment="1" applyProtection="1">
      <alignment horizontal="right" vertical="center"/>
      <protection locked="0"/>
    </xf>
    <xf numFmtId="3" fontId="8" fillId="0" borderId="1210" xfId="6" applyNumberFormat="1" applyFont="1" applyFill="1" applyBorder="1" applyAlignment="1" applyProtection="1">
      <alignment horizontal="center" vertical="center"/>
      <protection locked="0"/>
    </xf>
    <xf numFmtId="3" fontId="5" fillId="0" borderId="1210" xfId="6" applyNumberFormat="1" applyFont="1" applyFill="1" applyBorder="1" applyAlignment="1" applyProtection="1">
      <alignment horizontal="center" vertical="center"/>
      <protection locked="0"/>
    </xf>
    <xf numFmtId="0" fontId="5" fillId="0" borderId="1210" xfId="6" applyNumberFormat="1" applyFont="1" applyFill="1" applyBorder="1" applyAlignment="1" applyProtection="1">
      <alignment horizontal="center" vertical="center"/>
      <protection locked="0"/>
    </xf>
    <xf numFmtId="3" fontId="5" fillId="0" borderId="1212" xfId="6" applyNumberFormat="1" applyFont="1" applyFill="1" applyBorder="1" applyAlignment="1" applyProtection="1">
      <alignment horizontal="right" vertical="center"/>
      <protection locked="0"/>
    </xf>
    <xf numFmtId="4" fontId="5" fillId="0" borderId="1212" xfId="6" applyNumberFormat="1" applyFont="1" applyFill="1" applyBorder="1" applyAlignment="1" applyProtection="1">
      <alignment horizontal="right" vertical="center"/>
      <protection locked="0"/>
    </xf>
    <xf numFmtId="3" fontId="8" fillId="0" borderId="1213" xfId="6" applyNumberFormat="1" applyFont="1" applyFill="1" applyBorder="1" applyAlignment="1" applyProtection="1">
      <alignment horizontal="center" vertical="center"/>
      <protection locked="0"/>
    </xf>
    <xf numFmtId="3" fontId="5" fillId="0" borderId="1213" xfId="6" applyNumberFormat="1" applyFont="1" applyFill="1" applyBorder="1" applyAlignment="1" applyProtection="1">
      <alignment horizontal="center" vertical="center"/>
      <protection locked="0"/>
    </xf>
    <xf numFmtId="0" fontId="5" fillId="0" borderId="1213" xfId="6" applyNumberFormat="1" applyFont="1" applyFill="1" applyBorder="1" applyAlignment="1" applyProtection="1">
      <alignment horizontal="center" vertical="center"/>
      <protection locked="0"/>
    </xf>
    <xf numFmtId="0" fontId="5" fillId="0" borderId="1213" xfId="6" applyNumberFormat="1" applyFont="1" applyFill="1" applyBorder="1" applyAlignment="1" applyProtection="1">
      <alignment horizontal="left" vertical="center"/>
      <protection locked="0"/>
    </xf>
    <xf numFmtId="0" fontId="14" fillId="0" borderId="1213" xfId="6" applyNumberFormat="1" applyFont="1" applyFill="1" applyBorder="1" applyAlignment="1" applyProtection="1">
      <alignment horizontal="left" vertical="center"/>
      <protection locked="0"/>
    </xf>
    <xf numFmtId="49" fontId="5" fillId="0" borderId="121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21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16" xfId="6" applyNumberFormat="1" applyFont="1" applyFill="1" applyBorder="1" applyAlignment="1" applyProtection="1">
      <alignment horizontal="right" vertical="center"/>
      <protection locked="0"/>
    </xf>
    <xf numFmtId="3" fontId="8" fillId="0" borderId="1217" xfId="6" applyNumberFormat="1" applyFont="1" applyFill="1" applyBorder="1" applyAlignment="1" applyProtection="1">
      <alignment horizontal="center" vertical="center"/>
      <protection locked="0"/>
    </xf>
    <xf numFmtId="3" fontId="5" fillId="0" borderId="1217" xfId="6" applyNumberFormat="1" applyFont="1" applyFill="1" applyBorder="1" applyAlignment="1" applyProtection="1">
      <alignment horizontal="center" vertical="center"/>
      <protection locked="0"/>
    </xf>
    <xf numFmtId="0" fontId="5" fillId="0" borderId="1217" xfId="6" applyNumberFormat="1" applyFont="1" applyFill="1" applyBorder="1" applyAlignment="1" applyProtection="1">
      <alignment horizontal="center" vertical="center"/>
      <protection locked="0"/>
    </xf>
    <xf numFmtId="0" fontId="5" fillId="0" borderId="1217" xfId="6" applyNumberFormat="1" applyFont="1" applyFill="1" applyBorder="1" applyAlignment="1" applyProtection="1">
      <alignment horizontal="left" vertical="center"/>
      <protection locked="0"/>
    </xf>
    <xf numFmtId="0" fontId="14" fillId="0" borderId="1217" xfId="6" applyNumberFormat="1" applyFont="1" applyFill="1" applyBorder="1" applyAlignment="1" applyProtection="1">
      <alignment horizontal="left" vertical="center"/>
      <protection locked="0"/>
    </xf>
    <xf numFmtId="49" fontId="5" fillId="0" borderId="1218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21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20" xfId="6" applyNumberFormat="1" applyFont="1" applyFill="1" applyBorder="1" applyAlignment="1" applyProtection="1">
      <alignment horizontal="right" vertical="center"/>
      <protection locked="0"/>
    </xf>
    <xf numFmtId="3" fontId="8" fillId="0" borderId="1221" xfId="6" applyNumberFormat="1" applyFont="1" applyFill="1" applyBorder="1" applyAlignment="1" applyProtection="1">
      <alignment horizontal="center" vertical="center"/>
      <protection locked="0"/>
    </xf>
    <xf numFmtId="3" fontId="5" fillId="0" borderId="1221" xfId="6" applyNumberFormat="1" applyFont="1" applyFill="1" applyBorder="1" applyAlignment="1" applyProtection="1">
      <alignment horizontal="center" vertical="center"/>
      <protection locked="0"/>
    </xf>
    <xf numFmtId="0" fontId="5" fillId="0" borderId="1221" xfId="6" applyNumberFormat="1" applyFont="1" applyFill="1" applyBorder="1" applyAlignment="1" applyProtection="1">
      <alignment horizontal="center" vertical="center"/>
      <protection locked="0"/>
    </xf>
    <xf numFmtId="0" fontId="5" fillId="0" borderId="1221" xfId="6" applyNumberFormat="1" applyFont="1" applyFill="1" applyBorder="1" applyAlignment="1" applyProtection="1">
      <alignment horizontal="left" vertical="center"/>
      <protection locked="0"/>
    </xf>
    <xf numFmtId="0" fontId="14" fillId="0" borderId="1221" xfId="6" applyNumberFormat="1" applyFont="1" applyFill="1" applyBorder="1" applyAlignment="1" applyProtection="1">
      <alignment horizontal="left" vertical="center"/>
      <protection locked="0"/>
    </xf>
    <xf numFmtId="49" fontId="5" fillId="0" borderId="1222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22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24" xfId="6" applyNumberFormat="1" applyFont="1" applyFill="1" applyBorder="1" applyAlignment="1" applyProtection="1">
      <alignment horizontal="right" vertical="center"/>
      <protection locked="0"/>
    </xf>
    <xf numFmtId="3" fontId="8" fillId="0" borderId="1225" xfId="6" applyNumberFormat="1" applyFont="1" applyFill="1" applyBorder="1" applyAlignment="1" applyProtection="1">
      <alignment horizontal="center" vertical="center"/>
      <protection locked="0"/>
    </xf>
    <xf numFmtId="3" fontId="5" fillId="0" borderId="1225" xfId="6" applyNumberFormat="1" applyFont="1" applyFill="1" applyBorder="1" applyAlignment="1" applyProtection="1">
      <alignment horizontal="center" vertical="center"/>
      <protection locked="0"/>
    </xf>
    <xf numFmtId="0" fontId="5" fillId="0" borderId="1225" xfId="6" applyNumberFormat="1" applyFont="1" applyFill="1" applyBorder="1" applyAlignment="1" applyProtection="1">
      <alignment horizontal="center" vertical="center"/>
      <protection locked="0"/>
    </xf>
    <xf numFmtId="0" fontId="5" fillId="0" borderId="1225" xfId="6" applyNumberFormat="1" applyFont="1" applyFill="1" applyBorder="1" applyAlignment="1" applyProtection="1">
      <alignment horizontal="left" vertical="center"/>
      <protection locked="0"/>
    </xf>
    <xf numFmtId="0" fontId="14" fillId="0" borderId="1225" xfId="6" applyNumberFormat="1" applyFont="1" applyFill="1" applyBorder="1" applyAlignment="1" applyProtection="1">
      <alignment horizontal="left" vertical="center"/>
      <protection locked="0"/>
    </xf>
    <xf numFmtId="49" fontId="5" fillId="0" borderId="520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52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26" xfId="6" applyNumberFormat="1" applyFont="1" applyFill="1" applyBorder="1" applyAlignment="1" applyProtection="1">
      <alignment horizontal="right" vertical="center"/>
      <protection locked="0"/>
    </xf>
    <xf numFmtId="3" fontId="5" fillId="0" borderId="1227" xfId="6" applyNumberFormat="1" applyFont="1" applyFill="1" applyBorder="1" applyAlignment="1" applyProtection="1">
      <alignment horizontal="right" vertical="center"/>
      <protection locked="0"/>
    </xf>
    <xf numFmtId="4" fontId="5" fillId="0" borderId="1227" xfId="6" applyNumberFormat="1" applyFont="1" applyFill="1" applyBorder="1" applyAlignment="1" applyProtection="1">
      <alignment horizontal="right" vertical="center"/>
      <protection locked="0"/>
    </xf>
    <xf numFmtId="10" fontId="5" fillId="0" borderId="1227" xfId="18" applyNumberFormat="1" applyFont="1" applyFill="1" applyBorder="1" applyAlignment="1" applyProtection="1">
      <alignment horizontal="right" vertical="center"/>
      <protection locked="0"/>
    </xf>
    <xf numFmtId="49" fontId="5" fillId="0" borderId="1228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229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23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31" xfId="6" applyNumberFormat="1" applyFont="1" applyFill="1" applyBorder="1" applyAlignment="1" applyProtection="1">
      <alignment horizontal="right" vertical="center"/>
      <protection locked="0"/>
    </xf>
    <xf numFmtId="3" fontId="8" fillId="0" borderId="1232" xfId="6" applyNumberFormat="1" applyFont="1" applyFill="1" applyBorder="1" applyAlignment="1" applyProtection="1">
      <alignment horizontal="center" vertical="center"/>
      <protection locked="0"/>
    </xf>
    <xf numFmtId="3" fontId="5" fillId="0" borderId="1232" xfId="6" applyNumberFormat="1" applyFont="1" applyFill="1" applyBorder="1" applyAlignment="1" applyProtection="1">
      <alignment horizontal="center" vertical="center"/>
      <protection locked="0"/>
    </xf>
    <xf numFmtId="0" fontId="5" fillId="0" borderId="1232" xfId="6" applyNumberFormat="1" applyFont="1" applyFill="1" applyBorder="1" applyAlignment="1" applyProtection="1">
      <alignment horizontal="center" vertical="center"/>
      <protection locked="0"/>
    </xf>
    <xf numFmtId="0" fontId="5" fillId="0" borderId="1232" xfId="6" applyNumberFormat="1" applyFont="1" applyFill="1" applyBorder="1" applyAlignment="1" applyProtection="1">
      <alignment horizontal="left" vertical="center"/>
      <protection locked="0"/>
    </xf>
    <xf numFmtId="0" fontId="14" fillId="0" borderId="1232" xfId="6" applyNumberFormat="1" applyFont="1" applyFill="1" applyBorder="1" applyAlignment="1" applyProtection="1">
      <alignment horizontal="left" vertical="center"/>
      <protection locked="0"/>
    </xf>
    <xf numFmtId="49" fontId="5" fillId="0" borderId="1233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23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35" xfId="6" applyNumberFormat="1" applyFont="1" applyFill="1" applyBorder="1" applyAlignment="1" applyProtection="1">
      <alignment horizontal="right" vertical="center"/>
      <protection locked="0"/>
    </xf>
    <xf numFmtId="3" fontId="8" fillId="0" borderId="1236" xfId="6" applyNumberFormat="1" applyFont="1" applyFill="1" applyBorder="1" applyAlignment="1" applyProtection="1">
      <alignment horizontal="center" vertical="center"/>
      <protection locked="0"/>
    </xf>
    <xf numFmtId="3" fontId="5" fillId="0" borderId="1236" xfId="6" applyNumberFormat="1" applyFont="1" applyFill="1" applyBorder="1" applyAlignment="1" applyProtection="1">
      <alignment horizontal="center" vertical="center"/>
      <protection locked="0"/>
    </xf>
    <xf numFmtId="0" fontId="5" fillId="0" borderId="1236" xfId="6" applyNumberFormat="1" applyFont="1" applyFill="1" applyBorder="1" applyAlignment="1" applyProtection="1">
      <alignment horizontal="center" vertical="center"/>
      <protection locked="0"/>
    </xf>
    <xf numFmtId="0" fontId="5" fillId="0" borderId="1236" xfId="6" applyNumberFormat="1" applyFont="1" applyFill="1" applyBorder="1" applyAlignment="1" applyProtection="1">
      <alignment horizontal="left" vertical="center"/>
      <protection locked="0"/>
    </xf>
    <xf numFmtId="0" fontId="14" fillId="0" borderId="1236" xfId="6" applyNumberFormat="1" applyFont="1" applyFill="1" applyBorder="1" applyAlignment="1" applyProtection="1">
      <alignment horizontal="left" vertical="center"/>
      <protection locked="0"/>
    </xf>
    <xf numFmtId="3" fontId="8" fillId="0" borderId="253" xfId="6" applyNumberFormat="1" applyFont="1" applyFill="1" applyBorder="1" applyAlignment="1" applyProtection="1">
      <alignment vertical="center"/>
      <protection locked="0"/>
    </xf>
    <xf numFmtId="4" fontId="8" fillId="0" borderId="253" xfId="6" applyNumberFormat="1" applyFont="1" applyFill="1" applyBorder="1" applyAlignment="1" applyProtection="1">
      <alignment vertical="center"/>
      <protection locked="0"/>
    </xf>
    <xf numFmtId="3" fontId="5" fillId="0" borderId="1235" xfId="6" applyNumberFormat="1" applyFont="1" applyFill="1" applyBorder="1" applyAlignment="1" applyProtection="1">
      <alignment vertical="center"/>
      <protection locked="0"/>
    </xf>
    <xf numFmtId="4" fontId="5" fillId="0" borderId="1235" xfId="6" applyNumberFormat="1" applyFont="1" applyFill="1" applyBorder="1" applyAlignment="1" applyProtection="1">
      <alignment vertical="center"/>
      <protection locked="0"/>
    </xf>
    <xf numFmtId="49" fontId="5" fillId="0" borderId="1238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23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21" xfId="6" applyNumberFormat="1" applyFont="1" applyFill="1" applyBorder="1" applyAlignment="1" applyProtection="1">
      <alignment vertical="center"/>
      <protection locked="0"/>
    </xf>
    <xf numFmtId="4" fontId="5" fillId="0" borderId="1021" xfId="6" applyNumberFormat="1" applyFont="1" applyFill="1" applyBorder="1" applyAlignment="1" applyProtection="1">
      <alignment vertical="center"/>
      <protection locked="0"/>
    </xf>
    <xf numFmtId="49" fontId="5" fillId="0" borderId="1240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241" xfId="0" applyNumberFormat="1" applyFont="1" applyBorder="1" applyAlignment="1">
      <alignment vertical="center" wrapText="1"/>
    </xf>
    <xf numFmtId="3" fontId="5" fillId="0" borderId="1242" xfId="6" applyNumberFormat="1" applyFont="1" applyFill="1" applyBorder="1" applyAlignment="1" applyProtection="1">
      <alignment horizontal="right" vertical="center"/>
      <protection locked="0"/>
    </xf>
    <xf numFmtId="3" fontId="8" fillId="0" borderId="1243" xfId="6" applyNumberFormat="1" applyFont="1" applyFill="1" applyBorder="1" applyAlignment="1" applyProtection="1">
      <alignment horizontal="center" vertical="center"/>
      <protection locked="0"/>
    </xf>
    <xf numFmtId="3" fontId="5" fillId="0" borderId="1243" xfId="6" applyNumberFormat="1" applyFont="1" applyFill="1" applyBorder="1" applyAlignment="1" applyProtection="1">
      <alignment horizontal="center" vertical="center"/>
      <protection locked="0"/>
    </xf>
    <xf numFmtId="0" fontId="5" fillId="0" borderId="1243" xfId="6" applyNumberFormat="1" applyFont="1" applyFill="1" applyBorder="1" applyAlignment="1" applyProtection="1">
      <alignment horizontal="center" vertical="center"/>
      <protection locked="0"/>
    </xf>
    <xf numFmtId="0" fontId="5" fillId="0" borderId="1243" xfId="6" applyNumberFormat="1" applyFont="1" applyFill="1" applyBorder="1" applyAlignment="1" applyProtection="1">
      <alignment horizontal="left" vertical="center"/>
      <protection locked="0"/>
    </xf>
    <xf numFmtId="0" fontId="14" fillId="0" borderId="1243" xfId="6" applyNumberFormat="1" applyFont="1" applyFill="1" applyBorder="1" applyAlignment="1" applyProtection="1">
      <alignment horizontal="left" vertical="center"/>
      <protection locked="0"/>
    </xf>
    <xf numFmtId="49" fontId="5" fillId="0" borderId="903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24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45" xfId="6" applyNumberFormat="1" applyFont="1" applyFill="1" applyBorder="1" applyAlignment="1" applyProtection="1">
      <alignment horizontal="right" vertical="center"/>
      <protection locked="0"/>
    </xf>
    <xf numFmtId="3" fontId="8" fillId="0" borderId="1246" xfId="6" applyNumberFormat="1" applyFont="1" applyFill="1" applyBorder="1" applyAlignment="1" applyProtection="1">
      <alignment horizontal="center" vertical="center"/>
      <protection locked="0"/>
    </xf>
    <xf numFmtId="3" fontId="5" fillId="0" borderId="1246" xfId="6" applyNumberFormat="1" applyFont="1" applyFill="1" applyBorder="1" applyAlignment="1" applyProtection="1">
      <alignment horizontal="center" vertical="center"/>
      <protection locked="0"/>
    </xf>
    <xf numFmtId="0" fontId="5" fillId="0" borderId="1246" xfId="6" applyNumberFormat="1" applyFont="1" applyFill="1" applyBorder="1" applyAlignment="1" applyProtection="1">
      <alignment horizontal="center" vertical="center"/>
      <protection locked="0"/>
    </xf>
    <xf numFmtId="0" fontId="5" fillId="0" borderId="1246" xfId="6" applyNumberFormat="1" applyFont="1" applyFill="1" applyBorder="1" applyAlignment="1" applyProtection="1">
      <alignment horizontal="left" vertical="center"/>
      <protection locked="0"/>
    </xf>
    <xf numFmtId="0" fontId="14" fillId="0" borderId="1246" xfId="6" applyNumberFormat="1" applyFont="1" applyFill="1" applyBorder="1" applyAlignment="1" applyProtection="1">
      <alignment horizontal="left" vertical="center"/>
      <protection locked="0"/>
    </xf>
    <xf numFmtId="49" fontId="5" fillId="0" borderId="0" xfId="6" applyNumberFormat="1" applyFont="1" applyFill="1" applyBorder="1" applyAlignment="1" applyProtection="1">
      <alignment horizontal="left" vertical="center" wrapText="1"/>
      <protection locked="0"/>
    </xf>
    <xf numFmtId="3" fontId="58" fillId="6" borderId="1248" xfId="6" applyNumberFormat="1" applyFont="1" applyFill="1" applyBorder="1" applyAlignment="1" applyProtection="1">
      <alignment horizontal="right" vertical="center"/>
      <protection locked="0"/>
    </xf>
    <xf numFmtId="4" fontId="58" fillId="6" borderId="1248" xfId="6" applyNumberFormat="1" applyFont="1" applyFill="1" applyBorder="1" applyAlignment="1" applyProtection="1">
      <alignment horizontal="right" vertical="center"/>
      <protection locked="0"/>
    </xf>
    <xf numFmtId="10" fontId="5" fillId="6" borderId="1021" xfId="18" applyNumberFormat="1" applyFont="1" applyFill="1" applyBorder="1" applyAlignment="1" applyProtection="1">
      <alignment horizontal="right" vertical="center"/>
      <protection locked="0"/>
    </xf>
    <xf numFmtId="3" fontId="8" fillId="0" borderId="1249" xfId="6" applyNumberFormat="1" applyFont="1" applyFill="1" applyBorder="1" applyAlignment="1" applyProtection="1">
      <alignment horizontal="center" vertical="center"/>
      <protection locked="0"/>
    </xf>
    <xf numFmtId="3" fontId="5" fillId="0" borderId="1249" xfId="6" applyNumberFormat="1" applyFont="1" applyFill="1" applyBorder="1" applyAlignment="1" applyProtection="1">
      <alignment horizontal="center" vertical="center"/>
      <protection locked="0"/>
    </xf>
    <xf numFmtId="0" fontId="5" fillId="0" borderId="1249" xfId="6" applyNumberFormat="1" applyFont="1" applyFill="1" applyBorder="1" applyAlignment="1" applyProtection="1">
      <alignment horizontal="center" vertical="center"/>
      <protection locked="0"/>
    </xf>
    <xf numFmtId="0" fontId="5" fillId="0" borderId="1249" xfId="6" applyNumberFormat="1" applyFont="1" applyFill="1" applyBorder="1" applyAlignment="1" applyProtection="1">
      <alignment horizontal="left" vertical="center"/>
      <protection locked="0"/>
    </xf>
    <xf numFmtId="0" fontId="14" fillId="0" borderId="1249" xfId="6" applyNumberFormat="1" applyFont="1" applyFill="1" applyBorder="1" applyAlignment="1" applyProtection="1">
      <alignment horizontal="left" vertical="center"/>
      <protection locked="0"/>
    </xf>
    <xf numFmtId="49" fontId="5" fillId="6" borderId="1250" xfId="6" applyNumberFormat="1" applyFont="1" applyFill="1" applyBorder="1" applyAlignment="1" applyProtection="1">
      <alignment horizontal="center" vertical="center" wrapText="1"/>
      <protection locked="0"/>
    </xf>
    <xf numFmtId="49" fontId="5" fillId="6" borderId="1251" xfId="6" applyNumberFormat="1" applyFont="1" applyFill="1" applyBorder="1" applyAlignment="1" applyProtection="1">
      <alignment horizontal="left" vertical="center" wrapText="1"/>
      <protection locked="0"/>
    </xf>
    <xf numFmtId="3" fontId="5" fillId="6" borderId="1248" xfId="6" applyNumberFormat="1" applyFont="1" applyFill="1" applyBorder="1" applyAlignment="1" applyProtection="1">
      <alignment horizontal="right" vertical="center"/>
      <protection locked="0"/>
    </xf>
    <xf numFmtId="3" fontId="60" fillId="6" borderId="1248" xfId="6" applyNumberFormat="1" applyFont="1" applyFill="1" applyBorder="1" applyAlignment="1" applyProtection="1">
      <alignment horizontal="right" vertical="center"/>
      <protection locked="0"/>
    </xf>
    <xf numFmtId="4" fontId="5" fillId="6" borderId="1252" xfId="6" applyNumberFormat="1" applyFont="1" applyFill="1" applyBorder="1" applyAlignment="1" applyProtection="1">
      <alignment horizontal="right" vertical="center"/>
      <protection locked="0"/>
    </xf>
    <xf numFmtId="10" fontId="5" fillId="6" borderId="1252" xfId="18" applyNumberFormat="1" applyFont="1" applyFill="1" applyBorder="1" applyAlignment="1" applyProtection="1">
      <alignment horizontal="right" vertical="center"/>
      <protection locked="0"/>
    </xf>
    <xf numFmtId="3" fontId="5" fillId="0" borderId="1254" xfId="6" applyNumberFormat="1" applyFont="1" applyFill="1" applyBorder="1" applyAlignment="1" applyProtection="1">
      <alignment horizontal="right" vertical="center"/>
      <protection locked="0"/>
    </xf>
    <xf numFmtId="4" fontId="5" fillId="0" borderId="1254" xfId="6" applyNumberFormat="1" applyFont="1" applyFill="1" applyBorder="1" applyAlignment="1" applyProtection="1">
      <alignment horizontal="right" vertical="center"/>
      <protection locked="0"/>
    </xf>
    <xf numFmtId="3" fontId="8" fillId="0" borderId="1255" xfId="6" applyNumberFormat="1" applyFont="1" applyFill="1" applyBorder="1" applyAlignment="1" applyProtection="1">
      <alignment horizontal="center" vertical="center"/>
      <protection locked="0"/>
    </xf>
    <xf numFmtId="3" fontId="58" fillId="0" borderId="1257" xfId="6" applyNumberFormat="1" applyFont="1" applyFill="1" applyBorder="1" applyAlignment="1" applyProtection="1">
      <alignment horizontal="right" vertical="center"/>
      <protection locked="0"/>
    </xf>
    <xf numFmtId="4" fontId="58" fillId="0" borderId="1257" xfId="6" applyNumberFormat="1" applyFont="1" applyFill="1" applyBorder="1" applyAlignment="1" applyProtection="1">
      <alignment horizontal="right" vertical="center"/>
      <protection locked="0"/>
    </xf>
    <xf numFmtId="3" fontId="8" fillId="0" borderId="1258" xfId="6" applyNumberFormat="1" applyFont="1" applyFill="1" applyBorder="1" applyAlignment="1" applyProtection="1">
      <alignment horizontal="center" vertical="center"/>
      <protection locked="0"/>
    </xf>
    <xf numFmtId="49" fontId="71" fillId="18" borderId="125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26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61" xfId="7" applyNumberFormat="1" applyFont="1" applyBorder="1" applyAlignment="1">
      <alignment horizontal="right" vertical="center"/>
    </xf>
    <xf numFmtId="3" fontId="8" fillId="0" borderId="1262" xfId="6" applyNumberFormat="1" applyFont="1" applyFill="1" applyBorder="1" applyAlignment="1" applyProtection="1">
      <alignment horizontal="center" vertical="center"/>
      <protection locked="0"/>
    </xf>
    <xf numFmtId="49" fontId="71" fillId="18" borderId="126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26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65" xfId="7" applyNumberFormat="1" applyFont="1" applyBorder="1" applyAlignment="1">
      <alignment horizontal="right" vertical="center"/>
    </xf>
    <xf numFmtId="3" fontId="8" fillId="0" borderId="1266" xfId="6" applyNumberFormat="1" applyFont="1" applyFill="1" applyBorder="1" applyAlignment="1" applyProtection="1">
      <alignment horizontal="center" vertical="center"/>
      <protection locked="0"/>
    </xf>
    <xf numFmtId="49" fontId="71" fillId="18" borderId="126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26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69" xfId="7" applyNumberFormat="1" applyFont="1" applyBorder="1" applyAlignment="1">
      <alignment horizontal="right" vertical="center"/>
    </xf>
    <xf numFmtId="3" fontId="8" fillId="0" borderId="1270" xfId="6" applyNumberFormat="1" applyFont="1" applyFill="1" applyBorder="1" applyAlignment="1" applyProtection="1">
      <alignment horizontal="center" vertical="center"/>
      <protection locked="0"/>
    </xf>
    <xf numFmtId="49" fontId="71" fillId="18" borderId="127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27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73" xfId="7" applyNumberFormat="1" applyFont="1" applyBorder="1" applyAlignment="1">
      <alignment horizontal="right" vertical="center"/>
    </xf>
    <xf numFmtId="3" fontId="8" fillId="0" borderId="1274" xfId="6" applyNumberFormat="1" applyFont="1" applyFill="1" applyBorder="1" applyAlignment="1" applyProtection="1">
      <alignment horizontal="center" vertical="center"/>
      <protection locked="0"/>
    </xf>
    <xf numFmtId="49" fontId="71" fillId="18" borderId="127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27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77" xfId="7" applyNumberFormat="1" applyFont="1" applyBorder="1" applyAlignment="1">
      <alignment horizontal="right" vertical="center"/>
    </xf>
    <xf numFmtId="3" fontId="8" fillId="0" borderId="1278" xfId="6" applyNumberFormat="1" applyFont="1" applyFill="1" applyBorder="1" applyAlignment="1" applyProtection="1">
      <alignment horizontal="center" vertical="center"/>
      <protection locked="0"/>
    </xf>
    <xf numFmtId="49" fontId="71" fillId="18" borderId="127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28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81" xfId="7" applyNumberFormat="1" applyFont="1" applyBorder="1" applyAlignment="1">
      <alignment horizontal="right" vertical="center"/>
    </xf>
    <xf numFmtId="3" fontId="5" fillId="0" borderId="1282" xfId="7" applyNumberFormat="1" applyFont="1" applyBorder="1" applyAlignment="1">
      <alignment horizontal="right" vertical="center"/>
    </xf>
    <xf numFmtId="4" fontId="5" fillId="0" borderId="1282" xfId="7" applyNumberFormat="1" applyFont="1" applyBorder="1" applyAlignment="1">
      <alignment horizontal="right" vertical="center"/>
    </xf>
    <xf numFmtId="10" fontId="5" fillId="0" borderId="1282" xfId="18" applyNumberFormat="1" applyFont="1" applyFill="1" applyBorder="1" applyAlignment="1" applyProtection="1">
      <alignment horizontal="right" vertical="center"/>
      <protection locked="0"/>
    </xf>
    <xf numFmtId="3" fontId="8" fillId="0" borderId="1283" xfId="6" applyNumberFormat="1" applyFont="1" applyFill="1" applyBorder="1" applyAlignment="1" applyProtection="1">
      <alignment horizontal="center" vertical="center"/>
      <protection locked="0"/>
    </xf>
    <xf numFmtId="49" fontId="73" fillId="21" borderId="7" xfId="6" applyNumberFormat="1" applyFont="1" applyFill="1" applyBorder="1" applyAlignment="1" applyProtection="1">
      <alignment horizontal="center" vertical="center" wrapText="1"/>
      <protection locked="0"/>
    </xf>
    <xf numFmtId="49" fontId="73" fillId="21" borderId="520" xfId="6" applyNumberFormat="1" applyFont="1" applyFill="1" applyBorder="1" applyAlignment="1" applyProtection="1">
      <alignment horizontal="center" vertical="center" wrapText="1"/>
      <protection locked="0"/>
    </xf>
    <xf numFmtId="49" fontId="73" fillId="21" borderId="52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85" xfId="6" applyNumberFormat="1" applyFont="1" applyFill="1" applyBorder="1" applyAlignment="1" applyProtection="1">
      <alignment horizontal="right" vertical="center"/>
      <protection locked="0"/>
    </xf>
    <xf numFmtId="4" fontId="5" fillId="0" borderId="1285" xfId="6" applyNumberFormat="1" applyFont="1" applyFill="1" applyBorder="1" applyAlignment="1" applyProtection="1">
      <alignment horizontal="right" vertical="center"/>
      <protection locked="0"/>
    </xf>
    <xf numFmtId="3" fontId="8" fillId="0" borderId="1286" xfId="6" applyNumberFormat="1" applyFont="1" applyFill="1" applyBorder="1" applyAlignment="1" applyProtection="1">
      <alignment horizontal="center" vertical="center"/>
      <protection locked="0"/>
    </xf>
    <xf numFmtId="3" fontId="58" fillId="0" borderId="1288" xfId="6" applyNumberFormat="1" applyFont="1" applyFill="1" applyBorder="1" applyAlignment="1" applyProtection="1">
      <alignment horizontal="right" vertical="center"/>
      <protection locked="0"/>
    </xf>
    <xf numFmtId="4" fontId="58" fillId="0" borderId="1288" xfId="6" applyNumberFormat="1" applyFont="1" applyFill="1" applyBorder="1" applyAlignment="1" applyProtection="1">
      <alignment horizontal="right" vertical="center"/>
      <protection locked="0"/>
    </xf>
    <xf numFmtId="3" fontId="8" fillId="0" borderId="1289" xfId="6" applyNumberFormat="1" applyFont="1" applyFill="1" applyBorder="1" applyAlignment="1" applyProtection="1">
      <alignment horizontal="center" vertical="center"/>
      <protection locked="0"/>
    </xf>
    <xf numFmtId="49" fontId="71" fillId="18" borderId="129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29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92" xfId="6" applyNumberFormat="1" applyFont="1" applyFill="1" applyBorder="1" applyAlignment="1" applyProtection="1">
      <alignment horizontal="right" vertical="center"/>
      <protection locked="0"/>
    </xf>
    <xf numFmtId="3" fontId="8" fillId="0" borderId="1293" xfId="6" applyNumberFormat="1" applyFont="1" applyFill="1" applyBorder="1" applyAlignment="1" applyProtection="1">
      <alignment horizontal="center" vertical="center"/>
      <protection locked="0"/>
    </xf>
    <xf numFmtId="3" fontId="5" fillId="0" borderId="1293" xfId="6" applyNumberFormat="1" applyFont="1" applyFill="1" applyBorder="1" applyAlignment="1" applyProtection="1">
      <alignment horizontal="center" vertical="center"/>
      <protection locked="0"/>
    </xf>
    <xf numFmtId="0" fontId="5" fillId="0" borderId="1293" xfId="6" applyNumberFormat="1" applyFont="1" applyFill="1" applyBorder="1" applyAlignment="1" applyProtection="1">
      <alignment horizontal="center" vertical="center"/>
      <protection locked="0"/>
    </xf>
    <xf numFmtId="0" fontId="5" fillId="0" borderId="1293" xfId="6" applyNumberFormat="1" applyFont="1" applyFill="1" applyBorder="1" applyAlignment="1" applyProtection="1">
      <alignment horizontal="left" vertical="center"/>
      <protection locked="0"/>
    </xf>
    <xf numFmtId="0" fontId="14" fillId="0" borderId="1293" xfId="6" applyNumberFormat="1" applyFont="1" applyFill="1" applyBorder="1" applyAlignment="1" applyProtection="1">
      <alignment horizontal="left" vertical="center"/>
      <protection locked="0"/>
    </xf>
    <xf numFmtId="3" fontId="58" fillId="0" borderId="1295" xfId="6" applyNumberFormat="1" applyFont="1" applyFill="1" applyBorder="1" applyAlignment="1" applyProtection="1">
      <alignment horizontal="right" vertical="center"/>
      <protection locked="0"/>
    </xf>
    <xf numFmtId="4" fontId="58" fillId="0" borderId="1295" xfId="6" applyNumberFormat="1" applyFont="1" applyFill="1" applyBorder="1" applyAlignment="1" applyProtection="1">
      <alignment horizontal="right" vertical="center"/>
      <protection locked="0"/>
    </xf>
    <xf numFmtId="3" fontId="8" fillId="0" borderId="1296" xfId="6" applyNumberFormat="1" applyFont="1" applyFill="1" applyBorder="1" applyAlignment="1" applyProtection="1">
      <alignment horizontal="center" vertical="center"/>
      <protection locked="0"/>
    </xf>
    <xf numFmtId="3" fontId="5" fillId="0" borderId="1296" xfId="6" applyNumberFormat="1" applyFont="1" applyFill="1" applyBorder="1" applyAlignment="1" applyProtection="1">
      <alignment horizontal="center" vertical="center"/>
      <protection locked="0"/>
    </xf>
    <xf numFmtId="0" fontId="5" fillId="0" borderId="1296" xfId="6" applyNumberFormat="1" applyFont="1" applyFill="1" applyBorder="1" applyAlignment="1" applyProtection="1">
      <alignment horizontal="center" vertical="center"/>
      <protection locked="0"/>
    </xf>
    <xf numFmtId="0" fontId="5" fillId="0" borderId="1296" xfId="6" applyNumberFormat="1" applyFont="1" applyFill="1" applyBorder="1" applyAlignment="1" applyProtection="1">
      <alignment horizontal="left" vertical="center"/>
      <protection locked="0"/>
    </xf>
    <xf numFmtId="0" fontId="14" fillId="0" borderId="1296" xfId="6" applyNumberFormat="1" applyFont="1" applyFill="1" applyBorder="1" applyAlignment="1" applyProtection="1">
      <alignment horizontal="left" vertical="center"/>
      <protection locked="0"/>
    </xf>
    <xf numFmtId="49" fontId="71" fillId="18" borderId="129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29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99" xfId="7" applyNumberFormat="1" applyFont="1" applyBorder="1" applyAlignment="1">
      <alignment horizontal="right" vertical="center"/>
    </xf>
    <xf numFmtId="3" fontId="8" fillId="0" borderId="1300" xfId="6" applyNumberFormat="1" applyFont="1" applyFill="1" applyBorder="1" applyAlignment="1" applyProtection="1">
      <alignment horizontal="center" vertical="center"/>
      <protection locked="0"/>
    </xf>
    <xf numFmtId="3" fontId="5" fillId="0" borderId="1300" xfId="6" applyNumberFormat="1" applyFont="1" applyFill="1" applyBorder="1" applyAlignment="1" applyProtection="1">
      <alignment horizontal="center" vertical="center"/>
      <protection locked="0"/>
    </xf>
    <xf numFmtId="0" fontId="5" fillId="0" borderId="1300" xfId="6" applyNumberFormat="1" applyFont="1" applyFill="1" applyBorder="1" applyAlignment="1" applyProtection="1">
      <alignment horizontal="center" vertical="center"/>
      <protection locked="0"/>
    </xf>
    <xf numFmtId="0" fontId="5" fillId="0" borderId="1300" xfId="6" applyNumberFormat="1" applyFont="1" applyFill="1" applyBorder="1" applyAlignment="1" applyProtection="1">
      <alignment horizontal="left" vertical="center"/>
      <protection locked="0"/>
    </xf>
    <xf numFmtId="0" fontId="14" fillId="0" borderId="1300" xfId="6" applyNumberFormat="1" applyFont="1" applyFill="1" applyBorder="1" applyAlignment="1" applyProtection="1">
      <alignment horizontal="left" vertical="center"/>
      <protection locked="0"/>
    </xf>
    <xf numFmtId="49" fontId="71" fillId="18" borderId="130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0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03" xfId="7" applyNumberFormat="1" applyFont="1" applyBorder="1" applyAlignment="1">
      <alignment horizontal="right" vertical="center"/>
    </xf>
    <xf numFmtId="3" fontId="8" fillId="0" borderId="1304" xfId="6" applyNumberFormat="1" applyFont="1" applyFill="1" applyBorder="1" applyAlignment="1" applyProtection="1">
      <alignment horizontal="center" vertical="center"/>
      <protection locked="0"/>
    </xf>
    <xf numFmtId="3" fontId="5" fillId="0" borderId="1304" xfId="6" applyNumberFormat="1" applyFont="1" applyFill="1" applyBorder="1" applyAlignment="1" applyProtection="1">
      <alignment horizontal="center" vertical="center"/>
      <protection locked="0"/>
    </xf>
    <xf numFmtId="0" fontId="5" fillId="0" borderId="1304" xfId="6" applyNumberFormat="1" applyFont="1" applyFill="1" applyBorder="1" applyAlignment="1" applyProtection="1">
      <alignment horizontal="center" vertical="center"/>
      <protection locked="0"/>
    </xf>
    <xf numFmtId="0" fontId="5" fillId="0" borderId="1304" xfId="6" applyNumberFormat="1" applyFont="1" applyFill="1" applyBorder="1" applyAlignment="1" applyProtection="1">
      <alignment horizontal="left" vertical="center"/>
      <protection locked="0"/>
    </xf>
    <xf numFmtId="0" fontId="14" fillId="0" borderId="1304" xfId="6" applyNumberFormat="1" applyFont="1" applyFill="1" applyBorder="1" applyAlignment="1" applyProtection="1">
      <alignment horizontal="left" vertical="center"/>
      <protection locked="0"/>
    </xf>
    <xf numFmtId="49" fontId="71" fillId="0" borderId="130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0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07" xfId="7" applyNumberFormat="1" applyFont="1" applyBorder="1" applyAlignment="1">
      <alignment horizontal="right" vertical="center"/>
    </xf>
    <xf numFmtId="3" fontId="8" fillId="0" borderId="1308" xfId="6" applyNumberFormat="1" applyFont="1" applyFill="1" applyBorder="1" applyAlignment="1" applyProtection="1">
      <alignment horizontal="center" vertical="center"/>
      <protection locked="0"/>
    </xf>
    <xf numFmtId="3" fontId="5" fillId="0" borderId="1308" xfId="6" applyNumberFormat="1" applyFont="1" applyFill="1" applyBorder="1" applyAlignment="1" applyProtection="1">
      <alignment horizontal="center" vertical="center"/>
      <protection locked="0"/>
    </xf>
    <xf numFmtId="0" fontId="5" fillId="0" borderId="1308" xfId="6" applyNumberFormat="1" applyFont="1" applyFill="1" applyBorder="1" applyAlignment="1" applyProtection="1">
      <alignment horizontal="center" vertical="center"/>
      <protection locked="0"/>
    </xf>
    <xf numFmtId="0" fontId="5" fillId="0" borderId="1308" xfId="6" applyNumberFormat="1" applyFont="1" applyFill="1" applyBorder="1" applyAlignment="1" applyProtection="1">
      <alignment horizontal="left" vertical="center"/>
      <protection locked="0"/>
    </xf>
    <xf numFmtId="0" fontId="14" fillId="0" borderId="1308" xfId="6" applyNumberFormat="1" applyFont="1" applyFill="1" applyBorder="1" applyAlignment="1" applyProtection="1">
      <alignment horizontal="left" vertical="center"/>
      <protection locked="0"/>
    </xf>
    <xf numFmtId="49" fontId="71" fillId="18" borderId="130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1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11" xfId="7" applyNumberFormat="1" applyFont="1" applyBorder="1" applyAlignment="1">
      <alignment horizontal="right" vertical="center"/>
    </xf>
    <xf numFmtId="3" fontId="8" fillId="0" borderId="1312" xfId="6" applyNumberFormat="1" applyFont="1" applyFill="1" applyBorder="1" applyAlignment="1" applyProtection="1">
      <alignment horizontal="center" vertical="center"/>
      <protection locked="0"/>
    </xf>
    <xf numFmtId="3" fontId="5" fillId="0" borderId="1312" xfId="6" applyNumberFormat="1" applyFont="1" applyFill="1" applyBorder="1" applyAlignment="1" applyProtection="1">
      <alignment horizontal="center" vertical="center"/>
      <protection locked="0"/>
    </xf>
    <xf numFmtId="0" fontId="5" fillId="0" borderId="1312" xfId="6" applyNumberFormat="1" applyFont="1" applyFill="1" applyBorder="1" applyAlignment="1" applyProtection="1">
      <alignment horizontal="center" vertical="center"/>
      <protection locked="0"/>
    </xf>
    <xf numFmtId="0" fontId="5" fillId="0" borderId="1312" xfId="6" applyNumberFormat="1" applyFont="1" applyFill="1" applyBorder="1" applyAlignment="1" applyProtection="1">
      <alignment horizontal="left" vertical="center"/>
      <protection locked="0"/>
    </xf>
    <xf numFmtId="0" fontId="14" fillId="0" borderId="1312" xfId="6" applyNumberFormat="1" applyFont="1" applyFill="1" applyBorder="1" applyAlignment="1" applyProtection="1">
      <alignment horizontal="left" vertical="center"/>
      <protection locked="0"/>
    </xf>
    <xf numFmtId="49" fontId="71" fillId="18" borderId="131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1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15" xfId="7" applyNumberFormat="1" applyFont="1" applyBorder="1" applyAlignment="1">
      <alignment horizontal="right" vertical="center"/>
    </xf>
    <xf numFmtId="3" fontId="8" fillId="0" borderId="1316" xfId="6" applyNumberFormat="1" applyFont="1" applyFill="1" applyBorder="1" applyAlignment="1" applyProtection="1">
      <alignment horizontal="center" vertical="center"/>
      <protection locked="0"/>
    </xf>
    <xf numFmtId="3" fontId="5" fillId="0" borderId="1316" xfId="6" applyNumberFormat="1" applyFont="1" applyFill="1" applyBorder="1" applyAlignment="1" applyProtection="1">
      <alignment horizontal="center" vertical="center"/>
      <protection locked="0"/>
    </xf>
    <xf numFmtId="0" fontId="5" fillId="0" borderId="1316" xfId="6" applyNumberFormat="1" applyFont="1" applyFill="1" applyBorder="1" applyAlignment="1" applyProtection="1">
      <alignment horizontal="center" vertical="center"/>
      <protection locked="0"/>
    </xf>
    <xf numFmtId="0" fontId="5" fillId="0" borderId="1316" xfId="6" applyNumberFormat="1" applyFont="1" applyFill="1" applyBorder="1" applyAlignment="1" applyProtection="1">
      <alignment horizontal="left" vertical="center"/>
      <protection locked="0"/>
    </xf>
    <xf numFmtId="0" fontId="14" fillId="0" borderId="1316" xfId="6" applyNumberFormat="1" applyFont="1" applyFill="1" applyBorder="1" applyAlignment="1" applyProtection="1">
      <alignment horizontal="left" vertical="center"/>
      <protection locked="0"/>
    </xf>
    <xf numFmtId="49" fontId="71" fillId="18" borderId="665" xfId="6" applyNumberFormat="1" applyFont="1" applyFill="1" applyBorder="1" applyAlignment="1" applyProtection="1">
      <alignment vertical="center" wrapText="1"/>
      <protection locked="0"/>
    </xf>
    <xf numFmtId="49" fontId="71" fillId="18" borderId="1317" xfId="6" applyNumberFormat="1" applyFont="1" applyFill="1" applyBorder="1" applyAlignment="1" applyProtection="1">
      <alignment vertical="center" wrapText="1"/>
      <protection locked="0"/>
    </xf>
    <xf numFmtId="3" fontId="5" fillId="0" borderId="1315" xfId="6" applyNumberFormat="1" applyFont="1" applyFill="1" applyBorder="1" applyAlignment="1" applyProtection="1">
      <alignment horizontal="right" vertical="center"/>
      <protection locked="0"/>
    </xf>
    <xf numFmtId="49" fontId="71" fillId="18" borderId="131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1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20" xfId="6" applyNumberFormat="1" applyFont="1" applyFill="1" applyBorder="1" applyAlignment="1" applyProtection="1">
      <alignment horizontal="right" vertical="center"/>
      <protection locked="0"/>
    </xf>
    <xf numFmtId="3" fontId="8" fillId="0" borderId="1321" xfId="6" applyNumberFormat="1" applyFont="1" applyFill="1" applyBorder="1" applyAlignment="1" applyProtection="1">
      <alignment horizontal="center" vertical="center"/>
      <protection locked="0"/>
    </xf>
    <xf numFmtId="3" fontId="5" fillId="0" borderId="1321" xfId="6" applyNumberFormat="1" applyFont="1" applyFill="1" applyBorder="1" applyAlignment="1" applyProtection="1">
      <alignment horizontal="center" vertical="center"/>
      <protection locked="0"/>
    </xf>
    <xf numFmtId="0" fontId="5" fillId="0" borderId="1321" xfId="6" applyNumberFormat="1" applyFont="1" applyFill="1" applyBorder="1" applyAlignment="1" applyProtection="1">
      <alignment horizontal="center" vertical="center"/>
      <protection locked="0"/>
    </xf>
    <xf numFmtId="0" fontId="5" fillId="0" borderId="1321" xfId="6" applyNumberFormat="1" applyFont="1" applyFill="1" applyBorder="1" applyAlignment="1" applyProtection="1">
      <alignment horizontal="left" vertical="center"/>
      <protection locked="0"/>
    </xf>
    <xf numFmtId="0" fontId="14" fillId="0" borderId="1321" xfId="6" applyNumberFormat="1" applyFont="1" applyFill="1" applyBorder="1" applyAlignment="1" applyProtection="1">
      <alignment horizontal="left" vertical="center"/>
      <protection locked="0"/>
    </xf>
    <xf numFmtId="3" fontId="5" fillId="0" borderId="1323" xfId="6" applyNumberFormat="1" applyFont="1" applyFill="1" applyBorder="1" applyAlignment="1" applyProtection="1">
      <alignment horizontal="center" vertical="center"/>
      <protection locked="0"/>
    </xf>
    <xf numFmtId="3" fontId="5" fillId="0" borderId="1324" xfId="6" applyNumberFormat="1" applyFont="1" applyFill="1" applyBorder="1" applyAlignment="1" applyProtection="1">
      <alignment horizontal="center" vertical="center"/>
      <protection locked="0"/>
    </xf>
    <xf numFmtId="49" fontId="71" fillId="18" borderId="132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26" xfId="6" applyNumberFormat="1" applyFont="1" applyFill="1" applyBorder="1" applyAlignment="1" applyProtection="1">
      <alignment horizontal="left" vertical="center" wrapText="1"/>
      <protection locked="0"/>
    </xf>
    <xf numFmtId="3" fontId="12" fillId="0" borderId="1327" xfId="7" applyNumberFormat="1" applyBorder="1" applyAlignment="1">
      <alignment vertical="center"/>
    </xf>
    <xf numFmtId="3" fontId="12" fillId="0" borderId="1021" xfId="7" applyNumberFormat="1" applyBorder="1" applyAlignment="1">
      <alignment vertical="center"/>
    </xf>
    <xf numFmtId="4" fontId="12" fillId="0" borderId="1021" xfId="7" applyNumberFormat="1" applyBorder="1" applyAlignment="1">
      <alignment vertical="center"/>
    </xf>
    <xf numFmtId="3" fontId="8" fillId="0" borderId="1328" xfId="6" applyNumberFormat="1" applyFont="1" applyFill="1" applyBorder="1" applyAlignment="1" applyProtection="1">
      <alignment horizontal="center" vertical="center"/>
      <protection locked="0"/>
    </xf>
    <xf numFmtId="3" fontId="5" fillId="0" borderId="1328" xfId="6" applyNumberFormat="1" applyFont="1" applyFill="1" applyBorder="1" applyAlignment="1" applyProtection="1">
      <alignment horizontal="center" vertical="center"/>
      <protection locked="0"/>
    </xf>
    <xf numFmtId="0" fontId="5" fillId="0" borderId="1328" xfId="6" applyNumberFormat="1" applyFont="1" applyFill="1" applyBorder="1" applyAlignment="1" applyProtection="1">
      <alignment horizontal="center" vertical="center"/>
      <protection locked="0"/>
    </xf>
    <xf numFmtId="3" fontId="5" fillId="0" borderId="1328" xfId="6" applyNumberFormat="1" applyFont="1" applyFill="1" applyBorder="1" applyAlignment="1" applyProtection="1">
      <alignment horizontal="left" vertical="center"/>
      <protection locked="0"/>
    </xf>
    <xf numFmtId="0" fontId="5" fillId="0" borderId="1328" xfId="6" applyNumberFormat="1" applyFont="1" applyFill="1" applyBorder="1" applyAlignment="1" applyProtection="1">
      <alignment horizontal="left" vertical="center"/>
      <protection locked="0"/>
    </xf>
    <xf numFmtId="0" fontId="14" fillId="0" borderId="1328" xfId="6" applyNumberFormat="1" applyFont="1" applyFill="1" applyBorder="1" applyAlignment="1" applyProtection="1">
      <alignment horizontal="left" vertical="center"/>
      <protection locked="0"/>
    </xf>
    <xf numFmtId="49" fontId="71" fillId="18" borderId="132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30" xfId="6" applyNumberFormat="1" applyFont="1" applyFill="1" applyBorder="1" applyAlignment="1" applyProtection="1">
      <alignment horizontal="left" vertical="center" wrapText="1"/>
      <protection locked="0"/>
    </xf>
    <xf numFmtId="3" fontId="12" fillId="0" borderId="1331" xfId="7" applyNumberFormat="1" applyBorder="1" applyAlignment="1">
      <alignment vertical="center"/>
    </xf>
    <xf numFmtId="3" fontId="8" fillId="0" borderId="1332" xfId="6" applyNumberFormat="1" applyFont="1" applyFill="1" applyBorder="1" applyAlignment="1" applyProtection="1">
      <alignment horizontal="center" vertical="center"/>
      <protection locked="0"/>
    </xf>
    <xf numFmtId="3" fontId="5" fillId="0" borderId="1332" xfId="6" applyNumberFormat="1" applyFont="1" applyFill="1" applyBorder="1" applyAlignment="1" applyProtection="1">
      <alignment horizontal="center" vertical="center"/>
      <protection locked="0"/>
    </xf>
    <xf numFmtId="0" fontId="5" fillId="0" borderId="1332" xfId="6" applyNumberFormat="1" applyFont="1" applyFill="1" applyBorder="1" applyAlignment="1" applyProtection="1">
      <alignment horizontal="center" vertical="center"/>
      <protection locked="0"/>
    </xf>
    <xf numFmtId="0" fontId="5" fillId="0" borderId="1332" xfId="6" applyNumberFormat="1" applyFont="1" applyFill="1" applyBorder="1" applyAlignment="1" applyProtection="1">
      <alignment horizontal="left" vertical="center"/>
      <protection locked="0"/>
    </xf>
    <xf numFmtId="0" fontId="14" fillId="0" borderId="1332" xfId="6" applyNumberFormat="1" applyFont="1" applyFill="1" applyBorder="1" applyAlignment="1" applyProtection="1">
      <alignment horizontal="left" vertical="center"/>
      <protection locked="0"/>
    </xf>
    <xf numFmtId="49" fontId="71" fillId="18" borderId="133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34" xfId="6" applyNumberFormat="1" applyFont="1" applyFill="1" applyBorder="1" applyAlignment="1" applyProtection="1">
      <alignment horizontal="left" vertical="center" wrapText="1"/>
      <protection locked="0"/>
    </xf>
    <xf numFmtId="3" fontId="12" fillId="0" borderId="1335" xfId="7" applyNumberFormat="1" applyBorder="1" applyAlignment="1">
      <alignment vertical="center"/>
    </xf>
    <xf numFmtId="3" fontId="8" fillId="0" borderId="1336" xfId="6" applyNumberFormat="1" applyFont="1" applyFill="1" applyBorder="1" applyAlignment="1" applyProtection="1">
      <alignment horizontal="center" vertical="center"/>
      <protection locked="0"/>
    </xf>
    <xf numFmtId="3" fontId="5" fillId="0" borderId="1336" xfId="6" applyNumberFormat="1" applyFont="1" applyFill="1" applyBorder="1" applyAlignment="1" applyProtection="1">
      <alignment horizontal="center" vertical="center"/>
      <protection locked="0"/>
    </xf>
    <xf numFmtId="0" fontId="5" fillId="0" borderId="1336" xfId="6" applyNumberFormat="1" applyFont="1" applyFill="1" applyBorder="1" applyAlignment="1" applyProtection="1">
      <alignment horizontal="center" vertical="center"/>
      <protection locked="0"/>
    </xf>
    <xf numFmtId="0" fontId="5" fillId="0" borderId="1336" xfId="6" applyNumberFormat="1" applyFont="1" applyFill="1" applyBorder="1" applyAlignment="1" applyProtection="1">
      <alignment horizontal="left" vertical="center"/>
      <protection locked="0"/>
    </xf>
    <xf numFmtId="0" fontId="14" fillId="0" borderId="1336" xfId="6" applyNumberFormat="1" applyFont="1" applyFill="1" applyBorder="1" applyAlignment="1" applyProtection="1">
      <alignment horizontal="left" vertical="center"/>
      <protection locked="0"/>
    </xf>
    <xf numFmtId="49" fontId="71" fillId="18" borderId="133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38" xfId="6" applyNumberFormat="1" applyFont="1" applyFill="1" applyBorder="1" applyAlignment="1" applyProtection="1">
      <alignment horizontal="left" vertical="center" wrapText="1"/>
      <protection locked="0"/>
    </xf>
    <xf numFmtId="3" fontId="12" fillId="0" borderId="1339" xfId="7" applyNumberFormat="1" applyBorder="1" applyAlignment="1">
      <alignment vertical="center"/>
    </xf>
    <xf numFmtId="3" fontId="8" fillId="0" borderId="1340" xfId="6" applyNumberFormat="1" applyFont="1" applyFill="1" applyBorder="1" applyAlignment="1" applyProtection="1">
      <alignment horizontal="center" vertical="center"/>
      <protection locked="0"/>
    </xf>
    <xf numFmtId="3" fontId="5" fillId="0" borderId="1340" xfId="6" applyNumberFormat="1" applyFont="1" applyFill="1" applyBorder="1" applyAlignment="1" applyProtection="1">
      <alignment horizontal="center" vertical="center"/>
      <protection locked="0"/>
    </xf>
    <xf numFmtId="0" fontId="5" fillId="0" borderId="1340" xfId="6" applyNumberFormat="1" applyFont="1" applyFill="1" applyBorder="1" applyAlignment="1" applyProtection="1">
      <alignment horizontal="center" vertical="center"/>
      <protection locked="0"/>
    </xf>
    <xf numFmtId="0" fontId="5" fillId="0" borderId="1340" xfId="6" applyNumberFormat="1" applyFont="1" applyFill="1" applyBorder="1" applyAlignment="1" applyProtection="1">
      <alignment horizontal="left" vertical="center"/>
      <protection locked="0"/>
    </xf>
    <xf numFmtId="0" fontId="14" fillId="0" borderId="1340" xfId="6" applyNumberFormat="1" applyFont="1" applyFill="1" applyBorder="1" applyAlignment="1" applyProtection="1">
      <alignment horizontal="left" vertical="center"/>
      <protection locked="0"/>
    </xf>
    <xf numFmtId="49" fontId="71" fillId="18" borderId="134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42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34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44" xfId="6" applyNumberFormat="1" applyFont="1" applyFill="1" applyBorder="1" applyAlignment="1" applyProtection="1">
      <alignment horizontal="left" vertical="center" wrapText="1"/>
      <protection locked="0"/>
    </xf>
    <xf numFmtId="3" fontId="12" fillId="0" borderId="1345" xfId="7" applyNumberFormat="1" applyBorder="1" applyAlignment="1">
      <alignment vertical="center"/>
    </xf>
    <xf numFmtId="3" fontId="8" fillId="0" borderId="1346" xfId="6" applyNumberFormat="1" applyFont="1" applyFill="1" applyBorder="1" applyAlignment="1" applyProtection="1">
      <alignment horizontal="center" vertical="center"/>
      <protection locked="0"/>
    </xf>
    <xf numFmtId="3" fontId="5" fillId="0" borderId="1346" xfId="6" applyNumberFormat="1" applyFont="1" applyFill="1" applyBorder="1" applyAlignment="1" applyProtection="1">
      <alignment horizontal="center" vertical="center"/>
      <protection locked="0"/>
    </xf>
    <xf numFmtId="0" fontId="5" fillId="0" borderId="1346" xfId="6" applyNumberFormat="1" applyFont="1" applyFill="1" applyBorder="1" applyAlignment="1" applyProtection="1">
      <alignment horizontal="center" vertical="center"/>
      <protection locked="0"/>
    </xf>
    <xf numFmtId="0" fontId="5" fillId="0" borderId="1346" xfId="6" applyNumberFormat="1" applyFont="1" applyFill="1" applyBorder="1" applyAlignment="1" applyProtection="1">
      <alignment horizontal="left" vertical="center"/>
      <protection locked="0"/>
    </xf>
    <xf numFmtId="0" fontId="14" fillId="0" borderId="1346" xfId="6" applyNumberFormat="1" applyFont="1" applyFill="1" applyBorder="1" applyAlignment="1" applyProtection="1">
      <alignment horizontal="left" vertical="center"/>
      <protection locked="0"/>
    </xf>
    <xf numFmtId="49" fontId="14" fillId="18" borderId="665" xfId="6" applyNumberFormat="1" applyFont="1" applyFill="1" applyBorder="1" applyAlignment="1" applyProtection="1">
      <alignment vertical="center" wrapText="1"/>
      <protection locked="0"/>
    </xf>
    <xf numFmtId="49" fontId="14" fillId="18" borderId="1031" xfId="6" applyNumberFormat="1" applyFont="1" applyFill="1" applyBorder="1" applyAlignment="1" applyProtection="1">
      <alignment vertical="center" wrapText="1"/>
      <protection locked="0"/>
    </xf>
    <xf numFmtId="49" fontId="71" fillId="18" borderId="101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4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48" xfId="6" applyNumberFormat="1" applyFont="1" applyFill="1" applyBorder="1" applyAlignment="1" applyProtection="1">
      <alignment horizontal="right" vertical="center"/>
      <protection locked="0"/>
    </xf>
    <xf numFmtId="3" fontId="8" fillId="0" borderId="1349" xfId="6" applyNumberFormat="1" applyFont="1" applyFill="1" applyBorder="1" applyAlignment="1" applyProtection="1">
      <alignment horizontal="center" vertical="center"/>
      <protection locked="0"/>
    </xf>
    <xf numFmtId="3" fontId="5" fillId="0" borderId="1349" xfId="6" applyNumberFormat="1" applyFont="1" applyFill="1" applyBorder="1" applyAlignment="1" applyProtection="1">
      <alignment horizontal="center" vertical="center"/>
      <protection locked="0"/>
    </xf>
    <xf numFmtId="0" fontId="5" fillId="0" borderId="1349" xfId="6" applyNumberFormat="1" applyFont="1" applyFill="1" applyBorder="1" applyAlignment="1" applyProtection="1">
      <alignment horizontal="center" vertical="center"/>
      <protection locked="0"/>
    </xf>
    <xf numFmtId="0" fontId="5" fillId="0" borderId="1349" xfId="6" applyNumberFormat="1" applyFont="1" applyFill="1" applyBorder="1" applyAlignment="1" applyProtection="1">
      <alignment horizontal="left" vertical="center"/>
      <protection locked="0"/>
    </xf>
    <xf numFmtId="0" fontId="14" fillId="0" borderId="1349" xfId="6" applyNumberFormat="1" applyFont="1" applyFill="1" applyBorder="1" applyAlignment="1" applyProtection="1">
      <alignment horizontal="left" vertical="center"/>
      <protection locked="0"/>
    </xf>
    <xf numFmtId="0" fontId="71" fillId="0" borderId="1349" xfId="6" applyNumberFormat="1" applyFont="1" applyFill="1" applyBorder="1" applyAlignment="1" applyProtection="1">
      <alignment horizontal="left" vertical="center"/>
      <protection locked="0"/>
    </xf>
    <xf numFmtId="49" fontId="71" fillId="18" borderId="135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5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52" xfId="6" applyNumberFormat="1" applyFont="1" applyFill="1" applyBorder="1" applyAlignment="1" applyProtection="1">
      <alignment horizontal="right" vertical="center"/>
      <protection locked="0"/>
    </xf>
    <xf numFmtId="3" fontId="8" fillId="0" borderId="1353" xfId="6" applyNumberFormat="1" applyFont="1" applyFill="1" applyBorder="1" applyAlignment="1" applyProtection="1">
      <alignment horizontal="center" vertical="center"/>
      <protection locked="0"/>
    </xf>
    <xf numFmtId="3" fontId="5" fillId="0" borderId="1353" xfId="6" applyNumberFormat="1" applyFont="1" applyFill="1" applyBorder="1" applyAlignment="1" applyProtection="1">
      <alignment horizontal="center" vertical="center"/>
      <protection locked="0"/>
    </xf>
    <xf numFmtId="0" fontId="5" fillId="0" borderId="1353" xfId="6" applyNumberFormat="1" applyFont="1" applyFill="1" applyBorder="1" applyAlignment="1" applyProtection="1">
      <alignment horizontal="center" vertical="center"/>
      <protection locked="0"/>
    </xf>
    <xf numFmtId="3" fontId="5" fillId="0" borderId="1353" xfId="6" applyNumberFormat="1" applyFont="1" applyFill="1" applyBorder="1" applyAlignment="1" applyProtection="1">
      <alignment horizontal="left" vertical="center"/>
      <protection locked="0"/>
    </xf>
    <xf numFmtId="0" fontId="5" fillId="0" borderId="1353" xfId="6" applyNumberFormat="1" applyFont="1" applyFill="1" applyBorder="1" applyAlignment="1" applyProtection="1">
      <alignment horizontal="left" vertical="center"/>
      <protection locked="0"/>
    </xf>
    <xf numFmtId="0" fontId="71" fillId="0" borderId="1353" xfId="6" applyNumberFormat="1" applyFont="1" applyFill="1" applyBorder="1" applyAlignment="1" applyProtection="1">
      <alignment horizontal="left" vertical="center"/>
      <protection locked="0"/>
    </xf>
    <xf numFmtId="49" fontId="71" fillId="18" borderId="135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5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56" xfId="6" applyNumberFormat="1" applyFont="1" applyFill="1" applyBorder="1" applyAlignment="1" applyProtection="1">
      <alignment horizontal="right" vertical="center"/>
      <protection locked="0"/>
    </xf>
    <xf numFmtId="3" fontId="5" fillId="0" borderId="1357" xfId="6" applyNumberFormat="1" applyFont="1" applyFill="1" applyBorder="1" applyAlignment="1" applyProtection="1">
      <alignment horizontal="right" vertical="center"/>
      <protection locked="0"/>
    </xf>
    <xf numFmtId="4" fontId="5" fillId="0" borderId="1357" xfId="6" applyNumberFormat="1" applyFont="1" applyFill="1" applyBorder="1" applyAlignment="1" applyProtection="1">
      <alignment horizontal="right" vertical="center"/>
      <protection locked="0"/>
    </xf>
    <xf numFmtId="10" fontId="5" fillId="0" borderId="1357" xfId="18" applyNumberFormat="1" applyFont="1" applyFill="1" applyBorder="1" applyAlignment="1" applyProtection="1">
      <alignment horizontal="right" vertical="center"/>
      <protection locked="0"/>
    </xf>
    <xf numFmtId="3" fontId="8" fillId="0" borderId="1358" xfId="6" applyNumberFormat="1" applyFont="1" applyFill="1" applyBorder="1" applyAlignment="1" applyProtection="1">
      <alignment horizontal="center" vertical="center"/>
      <protection locked="0"/>
    </xf>
    <xf numFmtId="3" fontId="5" fillId="0" borderId="1358" xfId="6" applyNumberFormat="1" applyFont="1" applyFill="1" applyBorder="1" applyAlignment="1" applyProtection="1">
      <alignment horizontal="center" vertical="center"/>
      <protection locked="0"/>
    </xf>
    <xf numFmtId="0" fontId="5" fillId="0" borderId="1358" xfId="6" applyNumberFormat="1" applyFont="1" applyFill="1" applyBorder="1" applyAlignment="1" applyProtection="1">
      <alignment horizontal="center" vertical="center"/>
      <protection locked="0"/>
    </xf>
    <xf numFmtId="0" fontId="5" fillId="0" borderId="1358" xfId="6" applyNumberFormat="1" applyFont="1" applyFill="1" applyBorder="1" applyAlignment="1" applyProtection="1">
      <alignment horizontal="left" vertical="center"/>
      <protection locked="0"/>
    </xf>
    <xf numFmtId="0" fontId="71" fillId="0" borderId="1358" xfId="6" applyNumberFormat="1" applyFont="1" applyFill="1" applyBorder="1" applyAlignment="1" applyProtection="1">
      <alignment horizontal="left" vertical="center"/>
      <protection locked="0"/>
    </xf>
    <xf numFmtId="3" fontId="5" fillId="0" borderId="1359" xfId="6" applyNumberFormat="1" applyFont="1" applyFill="1" applyBorder="1" applyAlignment="1" applyProtection="1">
      <alignment horizontal="right" vertical="center"/>
      <protection locked="0"/>
    </xf>
    <xf numFmtId="4" fontId="5" fillId="0" borderId="1359" xfId="6" applyNumberFormat="1" applyFont="1" applyFill="1" applyBorder="1" applyAlignment="1" applyProtection="1">
      <alignment horizontal="right" vertical="center"/>
      <protection locked="0"/>
    </xf>
    <xf numFmtId="10" fontId="5" fillId="0" borderId="1359" xfId="18" applyNumberFormat="1" applyFont="1" applyFill="1" applyBorder="1" applyAlignment="1" applyProtection="1">
      <alignment horizontal="right" vertical="center"/>
      <protection locked="0"/>
    </xf>
    <xf numFmtId="49" fontId="71" fillId="18" borderId="136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6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62" xfId="6" applyNumberFormat="1" applyFont="1" applyFill="1" applyBorder="1" applyAlignment="1" applyProtection="1">
      <alignment horizontal="right" vertical="center"/>
      <protection locked="0"/>
    </xf>
    <xf numFmtId="3" fontId="8" fillId="0" borderId="1363" xfId="6" applyNumberFormat="1" applyFont="1" applyFill="1" applyBorder="1" applyAlignment="1" applyProtection="1">
      <alignment horizontal="center" vertical="center"/>
      <protection locked="0"/>
    </xf>
    <xf numFmtId="3" fontId="5" fillId="0" borderId="1363" xfId="6" applyNumberFormat="1" applyFont="1" applyFill="1" applyBorder="1" applyAlignment="1" applyProtection="1">
      <alignment horizontal="center" vertical="center"/>
      <protection locked="0"/>
    </xf>
    <xf numFmtId="0" fontId="5" fillId="0" borderId="1363" xfId="6" applyNumberFormat="1" applyFont="1" applyFill="1" applyBorder="1" applyAlignment="1" applyProtection="1">
      <alignment horizontal="center" vertical="center"/>
      <protection locked="0"/>
    </xf>
    <xf numFmtId="0" fontId="5" fillId="0" borderId="1363" xfId="6" applyNumberFormat="1" applyFont="1" applyFill="1" applyBorder="1" applyAlignment="1" applyProtection="1">
      <alignment horizontal="left" vertical="center"/>
      <protection locked="0"/>
    </xf>
    <xf numFmtId="0" fontId="71" fillId="0" borderId="1363" xfId="6" applyNumberFormat="1" applyFont="1" applyFill="1" applyBorder="1" applyAlignment="1" applyProtection="1">
      <alignment horizontal="left" vertical="center"/>
      <protection locked="0"/>
    </xf>
    <xf numFmtId="49" fontId="71" fillId="18" borderId="136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65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22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69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36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6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68" xfId="6" applyNumberFormat="1" applyFont="1" applyFill="1" applyBorder="1" applyAlignment="1" applyProtection="1">
      <alignment horizontal="right" vertical="center"/>
      <protection locked="0"/>
    </xf>
    <xf numFmtId="3" fontId="8" fillId="0" borderId="1369" xfId="6" applyNumberFormat="1" applyFont="1" applyFill="1" applyBorder="1" applyAlignment="1" applyProtection="1">
      <alignment horizontal="center" vertical="center"/>
      <protection locked="0"/>
    </xf>
    <xf numFmtId="3" fontId="5" fillId="0" borderId="1369" xfId="6" applyNumberFormat="1" applyFont="1" applyFill="1" applyBorder="1" applyAlignment="1" applyProtection="1">
      <alignment horizontal="center" vertical="center"/>
      <protection locked="0"/>
    </xf>
    <xf numFmtId="0" fontId="5" fillId="0" borderId="1369" xfId="6" applyNumberFormat="1" applyFont="1" applyFill="1" applyBorder="1" applyAlignment="1" applyProtection="1">
      <alignment horizontal="center" vertical="center"/>
      <protection locked="0"/>
    </xf>
    <xf numFmtId="0" fontId="5" fillId="0" borderId="1369" xfId="6" applyNumberFormat="1" applyFont="1" applyFill="1" applyBorder="1" applyAlignment="1" applyProtection="1">
      <alignment horizontal="left" vertical="center"/>
      <protection locked="0"/>
    </xf>
    <xf numFmtId="0" fontId="71" fillId="0" borderId="1369" xfId="6" applyNumberFormat="1" applyFont="1" applyFill="1" applyBorder="1" applyAlignment="1" applyProtection="1">
      <alignment horizontal="left" vertical="center"/>
      <protection locked="0"/>
    </xf>
    <xf numFmtId="49" fontId="71" fillId="18" borderId="137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7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72" xfId="6" applyNumberFormat="1" applyFont="1" applyFill="1" applyBorder="1" applyAlignment="1" applyProtection="1">
      <alignment horizontal="right" vertical="center"/>
      <protection locked="0"/>
    </xf>
    <xf numFmtId="3" fontId="8" fillId="0" borderId="1373" xfId="6" applyNumberFormat="1" applyFont="1" applyFill="1" applyBorder="1" applyAlignment="1" applyProtection="1">
      <alignment horizontal="center" vertical="center"/>
      <protection locked="0"/>
    </xf>
    <xf numFmtId="3" fontId="5" fillId="0" borderId="1373" xfId="6" applyNumberFormat="1" applyFont="1" applyFill="1" applyBorder="1" applyAlignment="1" applyProtection="1">
      <alignment horizontal="center" vertical="center"/>
      <protection locked="0"/>
    </xf>
    <xf numFmtId="0" fontId="5" fillId="0" borderId="1373" xfId="6" applyNumberFormat="1" applyFont="1" applyFill="1" applyBorder="1" applyAlignment="1" applyProtection="1">
      <alignment horizontal="center" vertical="center"/>
      <protection locked="0"/>
    </xf>
    <xf numFmtId="0" fontId="5" fillId="0" borderId="1373" xfId="6" applyNumberFormat="1" applyFont="1" applyFill="1" applyBorder="1" applyAlignment="1" applyProtection="1">
      <alignment horizontal="left" vertical="center"/>
      <protection locked="0"/>
    </xf>
    <xf numFmtId="0" fontId="71" fillId="0" borderId="1373" xfId="6" applyNumberFormat="1" applyFont="1" applyFill="1" applyBorder="1" applyAlignment="1" applyProtection="1">
      <alignment horizontal="left" vertical="center"/>
      <protection locked="0"/>
    </xf>
    <xf numFmtId="49" fontId="71" fillId="18" borderId="137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7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76" xfId="6" applyNumberFormat="1" applyFont="1" applyFill="1" applyBorder="1" applyAlignment="1" applyProtection="1">
      <alignment horizontal="right" vertical="center"/>
      <protection locked="0"/>
    </xf>
    <xf numFmtId="3" fontId="8" fillId="0" borderId="1377" xfId="6" applyNumberFormat="1" applyFont="1" applyFill="1" applyBorder="1" applyAlignment="1" applyProtection="1">
      <alignment horizontal="center" vertical="center"/>
      <protection locked="0"/>
    </xf>
    <xf numFmtId="3" fontId="5" fillId="0" borderId="1377" xfId="6" applyNumberFormat="1" applyFont="1" applyFill="1" applyBorder="1" applyAlignment="1" applyProtection="1">
      <alignment horizontal="center" vertical="center"/>
      <protection locked="0"/>
    </xf>
    <xf numFmtId="0" fontId="5" fillId="0" borderId="1377" xfId="6" applyNumberFormat="1" applyFont="1" applyFill="1" applyBorder="1" applyAlignment="1" applyProtection="1">
      <alignment horizontal="center" vertical="center"/>
      <protection locked="0"/>
    </xf>
    <xf numFmtId="0" fontId="5" fillId="0" borderId="1377" xfId="6" applyNumberFormat="1" applyFont="1" applyFill="1" applyBorder="1" applyAlignment="1" applyProtection="1">
      <alignment horizontal="left" vertical="center"/>
      <protection locked="0"/>
    </xf>
    <xf numFmtId="0" fontId="71" fillId="0" borderId="1377" xfId="6" applyNumberFormat="1" applyFont="1" applyFill="1" applyBorder="1" applyAlignment="1" applyProtection="1">
      <alignment horizontal="left" vertical="center"/>
      <protection locked="0"/>
    </xf>
    <xf numFmtId="49" fontId="71" fillId="18" borderId="137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7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80" xfId="6" applyNumberFormat="1" applyFont="1" applyFill="1" applyBorder="1" applyAlignment="1" applyProtection="1">
      <alignment horizontal="right" vertical="center"/>
      <protection locked="0"/>
    </xf>
    <xf numFmtId="3" fontId="8" fillId="0" borderId="1381" xfId="6" applyNumberFormat="1" applyFont="1" applyFill="1" applyBorder="1" applyAlignment="1" applyProtection="1">
      <alignment horizontal="center" vertical="center"/>
      <protection locked="0"/>
    </xf>
    <xf numFmtId="3" fontId="5" fillId="0" borderId="1381" xfId="6" applyNumberFormat="1" applyFont="1" applyFill="1" applyBorder="1" applyAlignment="1" applyProtection="1">
      <alignment horizontal="center" vertical="center"/>
      <protection locked="0"/>
    </xf>
    <xf numFmtId="0" fontId="5" fillId="0" borderId="1381" xfId="6" applyNumberFormat="1" applyFont="1" applyFill="1" applyBorder="1" applyAlignment="1" applyProtection="1">
      <alignment horizontal="center" vertical="center"/>
      <protection locked="0"/>
    </xf>
    <xf numFmtId="0" fontId="5" fillId="0" borderId="1381" xfId="6" applyNumberFormat="1" applyFont="1" applyFill="1" applyBorder="1" applyAlignment="1" applyProtection="1">
      <alignment horizontal="left" vertical="center"/>
      <protection locked="0"/>
    </xf>
    <xf numFmtId="0" fontId="71" fillId="0" borderId="1381" xfId="6" applyNumberFormat="1" applyFont="1" applyFill="1" applyBorder="1" applyAlignment="1" applyProtection="1">
      <alignment horizontal="left" vertical="center"/>
      <protection locked="0"/>
    </xf>
    <xf numFmtId="49" fontId="71" fillId="18" borderId="138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8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84" xfId="6" applyNumberFormat="1" applyFont="1" applyFill="1" applyBorder="1" applyAlignment="1" applyProtection="1">
      <alignment horizontal="right" vertical="center"/>
      <protection locked="0"/>
    </xf>
    <xf numFmtId="3" fontId="8" fillId="0" borderId="1385" xfId="6" applyNumberFormat="1" applyFont="1" applyFill="1" applyBorder="1" applyAlignment="1" applyProtection="1">
      <alignment horizontal="center" vertical="center"/>
      <protection locked="0"/>
    </xf>
    <xf numFmtId="3" fontId="5" fillId="0" borderId="1385" xfId="6" applyNumberFormat="1" applyFont="1" applyFill="1" applyBorder="1" applyAlignment="1" applyProtection="1">
      <alignment horizontal="center" vertical="center"/>
      <protection locked="0"/>
    </xf>
    <xf numFmtId="0" fontId="5" fillId="0" borderId="1385" xfId="6" applyNumberFormat="1" applyFont="1" applyFill="1" applyBorder="1" applyAlignment="1" applyProtection="1">
      <alignment horizontal="center" vertical="center"/>
      <protection locked="0"/>
    </xf>
    <xf numFmtId="0" fontId="5" fillId="0" borderId="1385" xfId="6" applyNumberFormat="1" applyFont="1" applyFill="1" applyBorder="1" applyAlignment="1" applyProtection="1">
      <alignment horizontal="left" vertical="center"/>
      <protection locked="0"/>
    </xf>
    <xf numFmtId="0" fontId="71" fillId="0" borderId="1385" xfId="6" applyNumberFormat="1" applyFont="1" applyFill="1" applyBorder="1" applyAlignment="1" applyProtection="1">
      <alignment horizontal="left" vertical="center"/>
      <protection locked="0"/>
    </xf>
    <xf numFmtId="49" fontId="71" fillId="18" borderId="138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8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88" xfId="6" applyNumberFormat="1" applyFont="1" applyFill="1" applyBorder="1" applyAlignment="1" applyProtection="1">
      <alignment horizontal="right" vertical="center"/>
      <protection locked="0"/>
    </xf>
    <xf numFmtId="3" fontId="8" fillId="0" borderId="1389" xfId="6" applyNumberFormat="1" applyFont="1" applyFill="1" applyBorder="1" applyAlignment="1" applyProtection="1">
      <alignment horizontal="center" vertical="center"/>
      <protection locked="0"/>
    </xf>
    <xf numFmtId="3" fontId="5" fillId="0" borderId="1389" xfId="6" applyNumberFormat="1" applyFont="1" applyFill="1" applyBorder="1" applyAlignment="1" applyProtection="1">
      <alignment horizontal="center" vertical="center"/>
      <protection locked="0"/>
    </xf>
    <xf numFmtId="0" fontId="5" fillId="0" borderId="1389" xfId="6" applyNumberFormat="1" applyFont="1" applyFill="1" applyBorder="1" applyAlignment="1" applyProtection="1">
      <alignment horizontal="center" vertical="center"/>
      <protection locked="0"/>
    </xf>
    <xf numFmtId="0" fontId="5" fillId="0" borderId="1389" xfId="6" applyNumberFormat="1" applyFont="1" applyFill="1" applyBorder="1" applyAlignment="1" applyProtection="1">
      <alignment horizontal="left" vertical="center"/>
      <protection locked="0"/>
    </xf>
    <xf numFmtId="0" fontId="71" fillId="0" borderId="1389" xfId="6" applyNumberFormat="1" applyFont="1" applyFill="1" applyBorder="1" applyAlignment="1" applyProtection="1">
      <alignment horizontal="left" vertical="center"/>
      <protection locked="0"/>
    </xf>
    <xf numFmtId="49" fontId="71" fillId="18" borderId="139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9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92" xfId="6" applyNumberFormat="1" applyFont="1" applyFill="1" applyBorder="1" applyAlignment="1" applyProtection="1">
      <alignment horizontal="right" vertical="center"/>
      <protection locked="0"/>
    </xf>
    <xf numFmtId="3" fontId="8" fillId="0" borderId="1393" xfId="6" applyNumberFormat="1" applyFont="1" applyFill="1" applyBorder="1" applyAlignment="1" applyProtection="1">
      <alignment horizontal="center" vertical="center"/>
      <protection locked="0"/>
    </xf>
    <xf numFmtId="3" fontId="5" fillId="0" borderId="1393" xfId="6" applyNumberFormat="1" applyFont="1" applyFill="1" applyBorder="1" applyAlignment="1" applyProtection="1">
      <alignment horizontal="center" vertical="center"/>
      <protection locked="0"/>
    </xf>
    <xf numFmtId="0" fontId="5" fillId="0" borderId="1393" xfId="6" applyNumberFormat="1" applyFont="1" applyFill="1" applyBorder="1" applyAlignment="1" applyProtection="1">
      <alignment horizontal="center" vertical="center"/>
      <protection locked="0"/>
    </xf>
    <xf numFmtId="0" fontId="5" fillId="0" borderId="1393" xfId="6" applyNumberFormat="1" applyFont="1" applyFill="1" applyBorder="1" applyAlignment="1" applyProtection="1">
      <alignment horizontal="left" vertical="center"/>
      <protection locked="0"/>
    </xf>
    <xf numFmtId="0" fontId="71" fillId="0" borderId="1393" xfId="6" applyNumberFormat="1" applyFont="1" applyFill="1" applyBorder="1" applyAlignment="1" applyProtection="1">
      <alignment horizontal="left" vertical="center"/>
      <protection locked="0"/>
    </xf>
    <xf numFmtId="49" fontId="71" fillId="18" borderId="139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9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96" xfId="6" applyNumberFormat="1" applyFont="1" applyFill="1" applyBorder="1" applyAlignment="1" applyProtection="1">
      <alignment horizontal="right" vertical="center"/>
      <protection locked="0"/>
    </xf>
    <xf numFmtId="3" fontId="8" fillId="0" borderId="1397" xfId="6" applyNumberFormat="1" applyFont="1" applyFill="1" applyBorder="1" applyAlignment="1" applyProtection="1">
      <alignment horizontal="center" vertical="center"/>
      <protection locked="0"/>
    </xf>
    <xf numFmtId="3" fontId="5" fillId="0" borderId="1397" xfId="6" applyNumberFormat="1" applyFont="1" applyFill="1" applyBorder="1" applyAlignment="1" applyProtection="1">
      <alignment horizontal="center" vertical="center"/>
      <protection locked="0"/>
    </xf>
    <xf numFmtId="0" fontId="5" fillId="0" borderId="1397" xfId="6" applyNumberFormat="1" applyFont="1" applyFill="1" applyBorder="1" applyAlignment="1" applyProtection="1">
      <alignment horizontal="center" vertical="center"/>
      <protection locked="0"/>
    </xf>
    <xf numFmtId="0" fontId="5" fillId="0" borderId="1397" xfId="6" applyNumberFormat="1" applyFont="1" applyFill="1" applyBorder="1" applyAlignment="1" applyProtection="1">
      <alignment horizontal="left" vertical="center"/>
      <protection locked="0"/>
    </xf>
    <xf numFmtId="0" fontId="71" fillId="0" borderId="1397" xfId="6" applyNumberFormat="1" applyFont="1" applyFill="1" applyBorder="1" applyAlignment="1" applyProtection="1">
      <alignment horizontal="left" vertical="center"/>
      <protection locked="0"/>
    </xf>
    <xf numFmtId="49" fontId="71" fillId="18" borderId="139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9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00" xfId="6" applyNumberFormat="1" applyFont="1" applyFill="1" applyBorder="1" applyAlignment="1" applyProtection="1">
      <alignment horizontal="right" vertical="center"/>
      <protection locked="0"/>
    </xf>
    <xf numFmtId="3" fontId="8" fillId="0" borderId="1401" xfId="6" applyNumberFormat="1" applyFont="1" applyFill="1" applyBorder="1" applyAlignment="1" applyProtection="1">
      <alignment horizontal="center" vertical="center"/>
      <protection locked="0"/>
    </xf>
    <xf numFmtId="3" fontId="5" fillId="0" borderId="1401" xfId="6" applyNumberFormat="1" applyFont="1" applyFill="1" applyBorder="1" applyAlignment="1" applyProtection="1">
      <alignment horizontal="center" vertical="center"/>
      <protection locked="0"/>
    </xf>
    <xf numFmtId="0" fontId="5" fillId="0" borderId="1401" xfId="6" applyNumberFormat="1" applyFont="1" applyFill="1" applyBorder="1" applyAlignment="1" applyProtection="1">
      <alignment horizontal="center" vertical="center"/>
      <protection locked="0"/>
    </xf>
    <xf numFmtId="0" fontId="5" fillId="0" borderId="1401" xfId="6" applyNumberFormat="1" applyFont="1" applyFill="1" applyBorder="1" applyAlignment="1" applyProtection="1">
      <alignment horizontal="left" vertical="center"/>
      <protection locked="0"/>
    </xf>
    <xf numFmtId="0" fontId="71" fillId="0" borderId="1401" xfId="6" applyNumberFormat="1" applyFont="1" applyFill="1" applyBorder="1" applyAlignment="1" applyProtection="1">
      <alignment horizontal="left" vertical="center"/>
      <protection locked="0"/>
    </xf>
    <xf numFmtId="49" fontId="71" fillId="18" borderId="140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0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04" xfId="6" applyNumberFormat="1" applyFont="1" applyFill="1" applyBorder="1" applyAlignment="1" applyProtection="1">
      <alignment horizontal="right" vertical="center"/>
      <protection locked="0"/>
    </xf>
    <xf numFmtId="3" fontId="8" fillId="0" borderId="1405" xfId="6" applyNumberFormat="1" applyFont="1" applyFill="1" applyBorder="1" applyAlignment="1" applyProtection="1">
      <alignment horizontal="center" vertical="center"/>
      <protection locked="0"/>
    </xf>
    <xf numFmtId="3" fontId="5" fillId="0" borderId="1405" xfId="6" applyNumberFormat="1" applyFont="1" applyFill="1" applyBorder="1" applyAlignment="1" applyProtection="1">
      <alignment horizontal="center" vertical="center"/>
      <protection locked="0"/>
    </xf>
    <xf numFmtId="0" fontId="5" fillId="0" borderId="1405" xfId="6" applyNumberFormat="1" applyFont="1" applyFill="1" applyBorder="1" applyAlignment="1" applyProtection="1">
      <alignment horizontal="center" vertical="center"/>
      <protection locked="0"/>
    </xf>
    <xf numFmtId="0" fontId="5" fillId="0" borderId="1405" xfId="6" applyNumberFormat="1" applyFont="1" applyFill="1" applyBorder="1" applyAlignment="1" applyProtection="1">
      <alignment horizontal="left" vertical="center"/>
      <protection locked="0"/>
    </xf>
    <xf numFmtId="0" fontId="71" fillId="0" borderId="1405" xfId="6" applyNumberFormat="1" applyFont="1" applyFill="1" applyBorder="1" applyAlignment="1" applyProtection="1">
      <alignment horizontal="left" vertical="center"/>
      <protection locked="0"/>
    </xf>
    <xf numFmtId="49" fontId="71" fillId="18" borderId="140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0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08" xfId="6" applyNumberFormat="1" applyFont="1" applyFill="1" applyBorder="1" applyAlignment="1" applyProtection="1">
      <alignment horizontal="right" vertical="center"/>
      <protection locked="0"/>
    </xf>
    <xf numFmtId="3" fontId="8" fillId="0" borderId="1409" xfId="6" applyNumberFormat="1" applyFont="1" applyFill="1" applyBorder="1" applyAlignment="1" applyProtection="1">
      <alignment horizontal="center" vertical="center"/>
      <protection locked="0"/>
    </xf>
    <xf numFmtId="3" fontId="5" fillId="0" borderId="1409" xfId="6" applyNumberFormat="1" applyFont="1" applyFill="1" applyBorder="1" applyAlignment="1" applyProtection="1">
      <alignment horizontal="center" vertical="center"/>
      <protection locked="0"/>
    </xf>
    <xf numFmtId="0" fontId="5" fillId="0" borderId="1409" xfId="6" applyNumberFormat="1" applyFont="1" applyFill="1" applyBorder="1" applyAlignment="1" applyProtection="1">
      <alignment horizontal="center" vertical="center"/>
      <protection locked="0"/>
    </xf>
    <xf numFmtId="0" fontId="5" fillId="0" borderId="1409" xfId="6" applyNumberFormat="1" applyFont="1" applyFill="1" applyBorder="1" applyAlignment="1" applyProtection="1">
      <alignment horizontal="left" vertical="center"/>
      <protection locked="0"/>
    </xf>
    <xf numFmtId="0" fontId="71" fillId="0" borderId="1409" xfId="6" applyNumberFormat="1" applyFont="1" applyFill="1" applyBorder="1" applyAlignment="1" applyProtection="1">
      <alignment horizontal="left" vertical="center"/>
      <protection locked="0"/>
    </xf>
    <xf numFmtId="49" fontId="71" fillId="18" borderId="1017" xfId="6" applyNumberFormat="1" applyFont="1" applyFill="1" applyBorder="1" applyAlignment="1" applyProtection="1">
      <alignment horizontal="left" vertical="center" wrapText="1"/>
      <protection locked="0"/>
    </xf>
    <xf numFmtId="49" fontId="14" fillId="18" borderId="0" xfId="6" applyNumberFormat="1" applyFont="1" applyFill="1" applyBorder="1" applyAlignment="1" applyProtection="1">
      <alignment vertical="center" wrapText="1"/>
      <protection locked="0"/>
    </xf>
    <xf numFmtId="0" fontId="14" fillId="0" borderId="1409" xfId="6" applyNumberFormat="1" applyFont="1" applyFill="1" applyBorder="1" applyAlignment="1" applyProtection="1">
      <alignment horizontal="left" vertical="center"/>
      <protection locked="0"/>
    </xf>
    <xf numFmtId="3" fontId="71" fillId="0" borderId="1411" xfId="6" applyNumberFormat="1" applyFont="1" applyFill="1" applyBorder="1" applyAlignment="1" applyProtection="1">
      <alignment horizontal="right" vertical="center"/>
      <protection locked="0"/>
    </xf>
    <xf numFmtId="4" fontId="71" fillId="0" borderId="1411" xfId="6" applyNumberFormat="1" applyFont="1" applyFill="1" applyBorder="1" applyAlignment="1" applyProtection="1">
      <alignment horizontal="right" vertical="center"/>
      <protection locked="0"/>
    </xf>
    <xf numFmtId="3" fontId="8" fillId="0" borderId="1412" xfId="6" applyNumberFormat="1" applyFont="1" applyFill="1" applyBorder="1" applyAlignment="1" applyProtection="1">
      <alignment horizontal="center" vertical="center"/>
      <protection locked="0"/>
    </xf>
    <xf numFmtId="3" fontId="5" fillId="0" borderId="1412" xfId="6" applyNumberFormat="1" applyFont="1" applyFill="1" applyBorder="1" applyAlignment="1" applyProtection="1">
      <alignment horizontal="center" vertical="center"/>
      <protection locked="0"/>
    </xf>
    <xf numFmtId="0" fontId="5" fillId="0" borderId="1412" xfId="6" applyNumberFormat="1" applyFont="1" applyFill="1" applyBorder="1" applyAlignment="1" applyProtection="1">
      <alignment horizontal="center" vertical="center"/>
      <protection locked="0"/>
    </xf>
    <xf numFmtId="0" fontId="5" fillId="0" borderId="1412" xfId="6" applyNumberFormat="1" applyFont="1" applyFill="1" applyBorder="1" applyAlignment="1" applyProtection="1">
      <alignment horizontal="left" vertical="center"/>
      <protection locked="0"/>
    </xf>
    <xf numFmtId="0" fontId="14" fillId="0" borderId="1412" xfId="6" applyNumberFormat="1" applyFont="1" applyFill="1" applyBorder="1" applyAlignment="1" applyProtection="1">
      <alignment horizontal="left" vertical="center"/>
      <protection locked="0"/>
    </xf>
    <xf numFmtId="3" fontId="5" fillId="0" borderId="1411" xfId="6" applyNumberFormat="1" applyFont="1" applyFill="1" applyBorder="1" applyAlignment="1" applyProtection="1">
      <alignment horizontal="right" vertical="center"/>
      <protection locked="0"/>
    </xf>
    <xf numFmtId="49" fontId="71" fillId="0" borderId="1413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101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14" xfId="6" applyNumberFormat="1" applyFont="1" applyFill="1" applyBorder="1" applyAlignment="1" applyProtection="1">
      <alignment horizontal="right" vertical="center"/>
      <protection locked="0"/>
    </xf>
    <xf numFmtId="3" fontId="8" fillId="0" borderId="1415" xfId="6" applyNumberFormat="1" applyFont="1" applyFill="1" applyBorder="1" applyAlignment="1" applyProtection="1">
      <alignment horizontal="center" vertical="center"/>
      <protection locked="0"/>
    </xf>
    <xf numFmtId="3" fontId="5" fillId="0" borderId="1415" xfId="6" applyNumberFormat="1" applyFont="1" applyFill="1" applyBorder="1" applyAlignment="1" applyProtection="1">
      <alignment horizontal="center" vertical="center"/>
      <protection locked="0"/>
    </xf>
    <xf numFmtId="0" fontId="5" fillId="0" borderId="1415" xfId="6" applyNumberFormat="1" applyFont="1" applyFill="1" applyBorder="1" applyAlignment="1" applyProtection="1">
      <alignment horizontal="center" vertical="center"/>
      <protection locked="0"/>
    </xf>
    <xf numFmtId="0" fontId="5" fillId="0" borderId="1415" xfId="6" applyNumberFormat="1" applyFont="1" applyFill="1" applyBorder="1" applyAlignment="1" applyProtection="1">
      <alignment horizontal="left" vertical="center"/>
      <protection locked="0"/>
    </xf>
    <xf numFmtId="0" fontId="14" fillId="0" borderId="1415" xfId="6" applyNumberFormat="1" applyFont="1" applyFill="1" applyBorder="1" applyAlignment="1" applyProtection="1">
      <alignment horizontal="left" vertical="center"/>
      <protection locked="0"/>
    </xf>
    <xf numFmtId="3" fontId="71" fillId="0" borderId="253" xfId="6" applyNumberFormat="1" applyFont="1" applyFill="1" applyBorder="1" applyAlignment="1" applyProtection="1">
      <alignment horizontal="right" vertical="center"/>
      <protection locked="0"/>
    </xf>
    <xf numFmtId="4" fontId="71" fillId="0" borderId="253" xfId="6" applyNumberFormat="1" applyFont="1" applyFill="1" applyBorder="1" applyAlignment="1" applyProtection="1">
      <alignment horizontal="right" vertical="center"/>
      <protection locked="0"/>
    </xf>
    <xf numFmtId="0" fontId="71" fillId="0" borderId="1415" xfId="6" applyNumberFormat="1" applyFont="1" applyFill="1" applyBorder="1" applyAlignment="1" applyProtection="1">
      <alignment horizontal="left" vertical="center"/>
      <protection locked="0"/>
    </xf>
    <xf numFmtId="49" fontId="71" fillId="0" borderId="784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1416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417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1418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141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20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1421" xfId="18" applyNumberFormat="1" applyFont="1" applyFill="1" applyBorder="1" applyAlignment="1" applyProtection="1">
      <alignment horizontal="right" vertical="center"/>
      <protection locked="0"/>
    </xf>
    <xf numFmtId="49" fontId="71" fillId="18" borderId="142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2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24" xfId="6" applyNumberFormat="1" applyFont="1" applyFill="1" applyBorder="1" applyAlignment="1" applyProtection="1">
      <alignment horizontal="center" vertical="center"/>
      <protection locked="0"/>
    </xf>
    <xf numFmtId="3" fontId="5" fillId="0" borderId="1425" xfId="6" applyNumberFormat="1" applyFont="1" applyFill="1" applyBorder="1" applyAlignment="1" applyProtection="1">
      <alignment horizontal="center" vertical="center"/>
      <protection locked="0"/>
    </xf>
    <xf numFmtId="49" fontId="71" fillId="18" borderId="142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27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42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2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30" xfId="6" applyNumberFormat="1" applyFont="1" applyFill="1" applyBorder="1" applyAlignment="1" applyProtection="1">
      <alignment horizontal="center" vertical="center"/>
      <protection locked="0"/>
    </xf>
    <xf numFmtId="3" fontId="5" fillId="0" borderId="1431" xfId="6" applyNumberFormat="1" applyFont="1" applyFill="1" applyBorder="1" applyAlignment="1" applyProtection="1">
      <alignment horizontal="center" vertical="center"/>
      <protection locked="0"/>
    </xf>
    <xf numFmtId="49" fontId="71" fillId="18" borderId="143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33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43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3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36" xfId="6" applyNumberFormat="1" applyFont="1" applyFill="1" applyBorder="1" applyAlignment="1" applyProtection="1">
      <alignment horizontal="center" vertical="center"/>
      <protection locked="0"/>
    </xf>
    <xf numFmtId="3" fontId="5" fillId="0" borderId="1437" xfId="6" applyNumberFormat="1" applyFont="1" applyFill="1" applyBorder="1" applyAlignment="1" applyProtection="1">
      <alignment horizontal="center" vertical="center"/>
      <protection locked="0"/>
    </xf>
    <xf numFmtId="49" fontId="71" fillId="18" borderId="143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39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44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4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42" xfId="6" applyNumberFormat="1" applyFont="1" applyFill="1" applyBorder="1" applyAlignment="1" applyProtection="1">
      <alignment horizontal="center" vertical="center"/>
      <protection locked="0"/>
    </xf>
    <xf numFmtId="3" fontId="5" fillId="0" borderId="1443" xfId="6" applyNumberFormat="1" applyFont="1" applyFill="1" applyBorder="1" applyAlignment="1" applyProtection="1">
      <alignment horizontal="center" vertical="center"/>
      <protection locked="0"/>
    </xf>
    <xf numFmtId="49" fontId="71" fillId="18" borderId="144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45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1446" xfId="18" applyNumberFormat="1" applyFont="1" applyFill="1" applyBorder="1" applyAlignment="1" applyProtection="1">
      <alignment horizontal="right" vertical="center"/>
      <protection locked="0"/>
    </xf>
    <xf numFmtId="49" fontId="71" fillId="18" borderId="144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48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44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50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1451" xfId="18" applyNumberFormat="1" applyFont="1" applyFill="1" applyBorder="1" applyAlignment="1" applyProtection="1">
      <alignment horizontal="right" vertical="center"/>
      <protection locked="0"/>
    </xf>
    <xf numFmtId="3" fontId="8" fillId="0" borderId="1452" xfId="6" applyNumberFormat="1" applyFont="1" applyFill="1" applyBorder="1" applyAlignment="1" applyProtection="1">
      <alignment horizontal="center" vertical="center"/>
      <protection locked="0"/>
    </xf>
    <xf numFmtId="3" fontId="5" fillId="0" borderId="1452" xfId="6" applyNumberFormat="1" applyFont="1" applyFill="1" applyBorder="1" applyAlignment="1" applyProtection="1">
      <alignment horizontal="center" vertical="center"/>
      <protection locked="0"/>
    </xf>
    <xf numFmtId="0" fontId="5" fillId="0" borderId="1452" xfId="6" applyNumberFormat="1" applyFont="1" applyFill="1" applyBorder="1" applyAlignment="1" applyProtection="1">
      <alignment horizontal="center" vertical="center"/>
      <protection locked="0"/>
    </xf>
    <xf numFmtId="0" fontId="5" fillId="0" borderId="1452" xfId="6" applyNumberFormat="1" applyFont="1" applyFill="1" applyBorder="1" applyAlignment="1" applyProtection="1">
      <alignment horizontal="left" vertical="center"/>
      <protection locked="0"/>
    </xf>
    <xf numFmtId="0" fontId="71" fillId="0" borderId="1452" xfId="6" applyNumberFormat="1" applyFont="1" applyFill="1" applyBorder="1" applyAlignment="1" applyProtection="1">
      <alignment horizontal="left" vertical="center"/>
      <protection locked="0"/>
    </xf>
    <xf numFmtId="49" fontId="71" fillId="18" borderId="79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5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5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55" xfId="6" applyNumberFormat="1" applyFont="1" applyFill="1" applyBorder="1" applyAlignment="1" applyProtection="1">
      <alignment horizontal="center" vertical="center"/>
      <protection locked="0"/>
    </xf>
    <xf numFmtId="49" fontId="71" fillId="18" borderId="1456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45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37" xfId="6" applyNumberFormat="1" applyFont="1" applyFill="1" applyBorder="1" applyAlignment="1" applyProtection="1">
      <alignment horizontal="left" vertical="center" wrapText="1"/>
      <protection locked="0"/>
    </xf>
    <xf numFmtId="0" fontId="14" fillId="0" borderId="1452" xfId="6" applyNumberFormat="1" applyFont="1" applyFill="1" applyBorder="1" applyAlignment="1" applyProtection="1">
      <alignment horizontal="left" vertical="center"/>
      <protection locked="0"/>
    </xf>
    <xf numFmtId="3" fontId="8" fillId="0" borderId="1459" xfId="6" applyNumberFormat="1" applyFont="1" applyFill="1" applyBorder="1" applyAlignment="1" applyProtection="1">
      <alignment horizontal="right" vertical="center"/>
      <protection locked="0"/>
    </xf>
    <xf numFmtId="4" fontId="8" fillId="0" borderId="1459" xfId="6" applyNumberFormat="1" applyFont="1" applyFill="1" applyBorder="1" applyAlignment="1" applyProtection="1">
      <alignment horizontal="right" vertical="center"/>
      <protection locked="0"/>
    </xf>
    <xf numFmtId="3" fontId="8" fillId="0" borderId="1460" xfId="6" applyNumberFormat="1" applyFont="1" applyFill="1" applyBorder="1" applyAlignment="1" applyProtection="1">
      <alignment horizontal="center" vertical="center"/>
      <protection locked="0"/>
    </xf>
    <xf numFmtId="3" fontId="5" fillId="0" borderId="1460" xfId="6" applyNumberFormat="1" applyFont="1" applyFill="1" applyBorder="1" applyAlignment="1" applyProtection="1">
      <alignment horizontal="center" vertical="center"/>
      <protection locked="0"/>
    </xf>
    <xf numFmtId="0" fontId="5" fillId="0" borderId="1460" xfId="6" applyNumberFormat="1" applyFont="1" applyFill="1" applyBorder="1" applyAlignment="1" applyProtection="1">
      <alignment horizontal="center" vertical="center"/>
      <protection locked="0"/>
    </xf>
    <xf numFmtId="0" fontId="5" fillId="0" borderId="1460" xfId="6" applyNumberFormat="1" applyFont="1" applyFill="1" applyBorder="1" applyAlignment="1" applyProtection="1">
      <alignment horizontal="left" vertical="center"/>
      <protection locked="0"/>
    </xf>
    <xf numFmtId="0" fontId="71" fillId="0" borderId="1460" xfId="6" applyNumberFormat="1" applyFont="1" applyFill="1" applyBorder="1" applyAlignment="1" applyProtection="1">
      <alignment horizontal="left" vertical="center"/>
      <protection locked="0"/>
    </xf>
    <xf numFmtId="3" fontId="5" fillId="0" borderId="1462" xfId="6" applyNumberFormat="1" applyFont="1" applyFill="1" applyBorder="1" applyAlignment="1" applyProtection="1">
      <alignment horizontal="right" vertical="center"/>
      <protection locked="0"/>
    </xf>
    <xf numFmtId="4" fontId="5" fillId="0" borderId="1462" xfId="6" applyNumberFormat="1" applyFont="1" applyFill="1" applyBorder="1" applyAlignment="1" applyProtection="1">
      <alignment horizontal="right" vertical="center"/>
      <protection locked="0"/>
    </xf>
    <xf numFmtId="10" fontId="5" fillId="0" borderId="1463" xfId="18" applyNumberFormat="1" applyFont="1" applyFill="1" applyBorder="1" applyAlignment="1" applyProtection="1">
      <alignment horizontal="right" vertical="center"/>
      <protection locked="0"/>
    </xf>
    <xf numFmtId="3" fontId="8" fillId="0" borderId="1464" xfId="6" applyNumberFormat="1" applyFont="1" applyFill="1" applyBorder="1" applyAlignment="1" applyProtection="1">
      <alignment horizontal="center" vertical="center"/>
      <protection locked="0"/>
    </xf>
    <xf numFmtId="3" fontId="5" fillId="0" borderId="1464" xfId="6" applyNumberFormat="1" applyFont="1" applyFill="1" applyBorder="1" applyAlignment="1" applyProtection="1">
      <alignment horizontal="center" vertical="center"/>
      <protection locked="0"/>
    </xf>
    <xf numFmtId="3" fontId="5" fillId="0" borderId="1465" xfId="6" applyNumberFormat="1" applyFont="1" applyFill="1" applyBorder="1" applyAlignment="1" applyProtection="1">
      <alignment horizontal="center" vertical="center"/>
      <protection locked="0"/>
    </xf>
    <xf numFmtId="0" fontId="5" fillId="0" borderId="1464" xfId="6" applyNumberFormat="1" applyFont="1" applyFill="1" applyBorder="1" applyAlignment="1" applyProtection="1">
      <alignment horizontal="center" vertical="center"/>
      <protection locked="0"/>
    </xf>
    <xf numFmtId="0" fontId="5" fillId="0" borderId="1464" xfId="6" applyNumberFormat="1" applyFont="1" applyFill="1" applyBorder="1" applyAlignment="1" applyProtection="1">
      <alignment horizontal="left" vertical="center"/>
      <protection locked="0"/>
    </xf>
    <xf numFmtId="0" fontId="71" fillId="0" borderId="1464" xfId="6" applyNumberFormat="1" applyFont="1" applyFill="1" applyBorder="1" applyAlignment="1" applyProtection="1">
      <alignment horizontal="left" vertical="center"/>
      <protection locked="0"/>
    </xf>
    <xf numFmtId="49" fontId="71" fillId="18" borderId="146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6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68" xfId="6" applyNumberFormat="1" applyFont="1" applyFill="1" applyBorder="1" applyAlignment="1" applyProtection="1">
      <alignment horizontal="right" vertical="center"/>
      <protection locked="0"/>
    </xf>
    <xf numFmtId="3" fontId="5" fillId="0" borderId="1463" xfId="6" applyNumberFormat="1" applyFont="1" applyFill="1" applyBorder="1" applyAlignment="1" applyProtection="1">
      <alignment horizontal="right" vertical="center"/>
      <protection locked="0"/>
    </xf>
    <xf numFmtId="4" fontId="5" fillId="0" borderId="1463" xfId="6" applyNumberFormat="1" applyFont="1" applyFill="1" applyBorder="1" applyAlignment="1" applyProtection="1">
      <alignment horizontal="right" vertical="center"/>
      <protection locked="0"/>
    </xf>
    <xf numFmtId="3" fontId="8" fillId="0" borderId="1469" xfId="6" applyNumberFormat="1" applyFont="1" applyFill="1" applyBorder="1" applyAlignment="1" applyProtection="1">
      <alignment horizontal="center" vertical="center"/>
      <protection locked="0"/>
    </xf>
    <xf numFmtId="3" fontId="5" fillId="0" borderId="1469" xfId="6" applyNumberFormat="1" applyFont="1" applyFill="1" applyBorder="1" applyAlignment="1" applyProtection="1">
      <alignment horizontal="center" vertical="center"/>
      <protection locked="0"/>
    </xf>
    <xf numFmtId="0" fontId="5" fillId="0" borderId="1469" xfId="6" applyNumberFormat="1" applyFont="1" applyFill="1" applyBorder="1" applyAlignment="1" applyProtection="1">
      <alignment horizontal="center" vertical="center"/>
      <protection locked="0"/>
    </xf>
    <xf numFmtId="0" fontId="5" fillId="0" borderId="1469" xfId="6" applyNumberFormat="1" applyFont="1" applyFill="1" applyBorder="1" applyAlignment="1" applyProtection="1">
      <alignment horizontal="left" vertical="center"/>
      <protection locked="0"/>
    </xf>
    <xf numFmtId="0" fontId="71" fillId="0" borderId="1469" xfId="6" applyNumberFormat="1" applyFont="1" applyFill="1" applyBorder="1" applyAlignment="1" applyProtection="1">
      <alignment horizontal="left" vertical="center"/>
      <protection locked="0"/>
    </xf>
    <xf numFmtId="49" fontId="71" fillId="18" borderId="147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71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47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7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74" xfId="6" applyNumberFormat="1" applyFont="1" applyFill="1" applyBorder="1" applyAlignment="1" applyProtection="1">
      <alignment horizontal="right" vertical="center"/>
      <protection locked="0"/>
    </xf>
    <xf numFmtId="3" fontId="8" fillId="0" borderId="1475" xfId="6" applyNumberFormat="1" applyFont="1" applyFill="1" applyBorder="1" applyAlignment="1" applyProtection="1">
      <alignment horizontal="center" vertical="center"/>
      <protection locked="0"/>
    </xf>
    <xf numFmtId="3" fontId="5" fillId="0" borderId="1475" xfId="6" applyNumberFormat="1" applyFont="1" applyFill="1" applyBorder="1" applyAlignment="1" applyProtection="1">
      <alignment horizontal="center" vertical="center"/>
      <protection locked="0"/>
    </xf>
    <xf numFmtId="0" fontId="5" fillId="0" borderId="1475" xfId="6" applyNumberFormat="1" applyFont="1" applyFill="1" applyBorder="1" applyAlignment="1" applyProtection="1">
      <alignment horizontal="center" vertical="center"/>
      <protection locked="0"/>
    </xf>
    <xf numFmtId="0" fontId="5" fillId="0" borderId="1475" xfId="6" applyNumberFormat="1" applyFont="1" applyFill="1" applyBorder="1" applyAlignment="1" applyProtection="1">
      <alignment horizontal="left" vertical="center"/>
      <protection locked="0"/>
    </xf>
    <xf numFmtId="0" fontId="71" fillId="0" borderId="1475" xfId="6" applyNumberFormat="1" applyFont="1" applyFill="1" applyBorder="1" applyAlignment="1" applyProtection="1">
      <alignment horizontal="left" vertical="center"/>
      <protection locked="0"/>
    </xf>
    <xf numFmtId="49" fontId="71" fillId="18" borderId="147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7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78" xfId="6" applyNumberFormat="1" applyFont="1" applyFill="1" applyBorder="1" applyAlignment="1" applyProtection="1">
      <alignment horizontal="right" vertical="center"/>
      <protection locked="0"/>
    </xf>
    <xf numFmtId="3" fontId="8" fillId="0" borderId="1479" xfId="6" applyNumberFormat="1" applyFont="1" applyFill="1" applyBorder="1" applyAlignment="1" applyProtection="1">
      <alignment horizontal="center" vertical="center"/>
      <protection locked="0"/>
    </xf>
    <xf numFmtId="3" fontId="5" fillId="0" borderId="1479" xfId="6" applyNumberFormat="1" applyFont="1" applyFill="1" applyBorder="1" applyAlignment="1" applyProtection="1">
      <alignment horizontal="center" vertical="center"/>
      <protection locked="0"/>
    </xf>
    <xf numFmtId="0" fontId="5" fillId="0" borderId="1479" xfId="6" applyNumberFormat="1" applyFont="1" applyFill="1" applyBorder="1" applyAlignment="1" applyProtection="1">
      <alignment horizontal="center" vertical="center"/>
      <protection locked="0"/>
    </xf>
    <xf numFmtId="0" fontId="5" fillId="0" borderId="1479" xfId="6" applyNumberFormat="1" applyFont="1" applyFill="1" applyBorder="1" applyAlignment="1" applyProtection="1">
      <alignment horizontal="left" vertical="center"/>
      <protection locked="0"/>
    </xf>
    <xf numFmtId="0" fontId="71" fillId="0" borderId="1479" xfId="6" applyNumberFormat="1" applyFont="1" applyFill="1" applyBorder="1" applyAlignment="1" applyProtection="1">
      <alignment horizontal="left" vertical="center"/>
      <protection locked="0"/>
    </xf>
    <xf numFmtId="0" fontId="1" fillId="0" borderId="1317" xfId="0" applyFont="1" applyBorder="1" applyAlignment="1">
      <alignment vertical="center"/>
    </xf>
    <xf numFmtId="3" fontId="58" fillId="0" borderId="1480" xfId="6" applyNumberFormat="1" applyFont="1" applyFill="1" applyBorder="1" applyAlignment="1" applyProtection="1">
      <alignment horizontal="right" vertical="center"/>
      <protection locked="0"/>
    </xf>
    <xf numFmtId="4" fontId="58" fillId="0" borderId="1480" xfId="6" applyNumberFormat="1" applyFont="1" applyFill="1" applyBorder="1" applyAlignment="1" applyProtection="1">
      <alignment horizontal="right" vertical="center"/>
      <protection locked="0"/>
    </xf>
    <xf numFmtId="49" fontId="71" fillId="0" borderId="1481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1482" xfId="0" applyFont="1" applyBorder="1" applyAlignment="1">
      <alignment horizontal="left" vertical="center" wrapText="1"/>
    </xf>
    <xf numFmtId="3" fontId="5" fillId="0" borderId="1483" xfId="6" applyNumberFormat="1" applyFont="1" applyFill="1" applyBorder="1" applyAlignment="1" applyProtection="1">
      <alignment horizontal="right" vertical="center"/>
      <protection locked="0"/>
    </xf>
    <xf numFmtId="3" fontId="8" fillId="0" borderId="1484" xfId="6" applyNumberFormat="1" applyFont="1" applyFill="1" applyBorder="1" applyAlignment="1" applyProtection="1">
      <alignment horizontal="center" vertical="center"/>
      <protection locked="0"/>
    </xf>
    <xf numFmtId="3" fontId="5" fillId="0" borderId="1484" xfId="6" applyNumberFormat="1" applyFont="1" applyFill="1" applyBorder="1" applyAlignment="1" applyProtection="1">
      <alignment horizontal="center" vertical="center"/>
      <protection locked="0"/>
    </xf>
    <xf numFmtId="0" fontId="5" fillId="0" borderId="1484" xfId="6" applyNumberFormat="1" applyFont="1" applyFill="1" applyBorder="1" applyAlignment="1" applyProtection="1">
      <alignment horizontal="center" vertical="center"/>
      <protection locked="0"/>
    </xf>
    <xf numFmtId="0" fontId="5" fillId="0" borderId="1484" xfId="6" applyNumberFormat="1" applyFont="1" applyFill="1" applyBorder="1" applyAlignment="1" applyProtection="1">
      <alignment horizontal="left" vertical="center"/>
      <protection locked="0"/>
    </xf>
    <xf numFmtId="0" fontId="71" fillId="0" borderId="1484" xfId="6" applyNumberFormat="1" applyFont="1" applyFill="1" applyBorder="1" applyAlignment="1" applyProtection="1">
      <alignment horizontal="left" vertical="center"/>
      <protection locked="0"/>
    </xf>
    <xf numFmtId="49" fontId="71" fillId="0" borderId="1485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148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87" xfId="6" applyNumberFormat="1" applyFont="1" applyFill="1" applyBorder="1" applyAlignment="1" applyProtection="1">
      <alignment horizontal="right" vertical="center"/>
      <protection locked="0"/>
    </xf>
    <xf numFmtId="3" fontId="8" fillId="0" borderId="1488" xfId="6" applyNumberFormat="1" applyFont="1" applyFill="1" applyBorder="1" applyAlignment="1" applyProtection="1">
      <alignment horizontal="center" vertical="center"/>
      <protection locked="0"/>
    </xf>
    <xf numFmtId="3" fontId="5" fillId="0" borderId="1488" xfId="6" applyNumberFormat="1" applyFont="1" applyFill="1" applyBorder="1" applyAlignment="1" applyProtection="1">
      <alignment horizontal="center" vertical="center"/>
      <protection locked="0"/>
    </xf>
    <xf numFmtId="0" fontId="5" fillId="0" borderId="1488" xfId="6" applyNumberFormat="1" applyFont="1" applyFill="1" applyBorder="1" applyAlignment="1" applyProtection="1">
      <alignment horizontal="center" vertical="center"/>
      <protection locked="0"/>
    </xf>
    <xf numFmtId="0" fontId="5" fillId="0" borderId="1488" xfId="6" applyNumberFormat="1" applyFont="1" applyFill="1" applyBorder="1" applyAlignment="1" applyProtection="1">
      <alignment horizontal="left" vertical="center"/>
      <protection locked="0"/>
    </xf>
    <xf numFmtId="0" fontId="71" fillId="0" borderId="1488" xfId="6" applyNumberFormat="1" applyFont="1" applyFill="1" applyBorder="1" applyAlignment="1" applyProtection="1">
      <alignment horizontal="left" vertical="center"/>
      <protection locked="0"/>
    </xf>
    <xf numFmtId="3" fontId="5" fillId="0" borderId="1490" xfId="6" applyNumberFormat="1" applyFont="1" applyFill="1" applyBorder="1" applyAlignment="1" applyProtection="1">
      <alignment horizontal="right" vertical="center"/>
      <protection locked="0"/>
    </xf>
    <xf numFmtId="4" fontId="5" fillId="0" borderId="1490" xfId="6" applyNumberFormat="1" applyFont="1" applyFill="1" applyBorder="1" applyAlignment="1" applyProtection="1">
      <alignment horizontal="right" vertical="center"/>
      <protection locked="0"/>
    </xf>
    <xf numFmtId="3" fontId="8" fillId="0" borderId="1491" xfId="6" applyNumberFormat="1" applyFont="1" applyFill="1" applyBorder="1" applyAlignment="1" applyProtection="1">
      <alignment horizontal="center" vertical="center"/>
      <protection locked="0"/>
    </xf>
    <xf numFmtId="3" fontId="5" fillId="0" borderId="1491" xfId="6" applyNumberFormat="1" applyFont="1" applyFill="1" applyBorder="1" applyAlignment="1" applyProtection="1">
      <alignment horizontal="center" vertical="center"/>
      <protection locked="0"/>
    </xf>
    <xf numFmtId="0" fontId="5" fillId="0" borderId="1491" xfId="6" applyNumberFormat="1" applyFont="1" applyFill="1" applyBorder="1" applyAlignment="1" applyProtection="1">
      <alignment horizontal="center" vertical="center"/>
      <protection locked="0"/>
    </xf>
    <xf numFmtId="0" fontId="5" fillId="0" borderId="1491" xfId="6" applyNumberFormat="1" applyFont="1" applyFill="1" applyBorder="1" applyAlignment="1" applyProtection="1">
      <alignment horizontal="left" vertical="center"/>
      <protection locked="0"/>
    </xf>
    <xf numFmtId="0" fontId="71" fillId="0" borderId="1491" xfId="6" applyNumberFormat="1" applyFont="1" applyFill="1" applyBorder="1" applyAlignment="1" applyProtection="1">
      <alignment horizontal="left" vertical="center"/>
      <protection locked="0"/>
    </xf>
    <xf numFmtId="3" fontId="58" fillId="0" borderId="1493" xfId="6" applyNumberFormat="1" applyFont="1" applyFill="1" applyBorder="1" applyAlignment="1" applyProtection="1">
      <alignment horizontal="right" vertical="center"/>
      <protection locked="0"/>
    </xf>
    <xf numFmtId="4" fontId="58" fillId="0" borderId="1493" xfId="6" applyNumberFormat="1" applyFont="1" applyFill="1" applyBorder="1" applyAlignment="1" applyProtection="1">
      <alignment horizontal="right" vertical="center"/>
      <protection locked="0"/>
    </xf>
    <xf numFmtId="3" fontId="8" fillId="0" borderId="1494" xfId="6" applyNumberFormat="1" applyFont="1" applyFill="1" applyBorder="1" applyAlignment="1" applyProtection="1">
      <alignment horizontal="center" vertical="center"/>
      <protection locked="0"/>
    </xf>
    <xf numFmtId="3" fontId="5" fillId="0" borderId="1494" xfId="6" applyNumberFormat="1" applyFont="1" applyFill="1" applyBorder="1" applyAlignment="1" applyProtection="1">
      <alignment horizontal="center" vertical="center"/>
      <protection locked="0"/>
    </xf>
    <xf numFmtId="0" fontId="5" fillId="0" borderId="1494" xfId="6" applyNumberFormat="1" applyFont="1" applyFill="1" applyBorder="1" applyAlignment="1" applyProtection="1">
      <alignment horizontal="center" vertical="center"/>
      <protection locked="0"/>
    </xf>
    <xf numFmtId="0" fontId="5" fillId="0" borderId="1494" xfId="6" applyNumberFormat="1" applyFont="1" applyFill="1" applyBorder="1" applyAlignment="1" applyProtection="1">
      <alignment horizontal="left" vertical="center"/>
      <protection locked="0"/>
    </xf>
    <xf numFmtId="0" fontId="71" fillId="0" borderId="1494" xfId="6" applyNumberFormat="1" applyFont="1" applyFill="1" applyBorder="1" applyAlignment="1" applyProtection="1">
      <alignment horizontal="left" vertical="center"/>
      <protection locked="0"/>
    </xf>
    <xf numFmtId="49" fontId="71" fillId="18" borderId="149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9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97" xfId="6" applyNumberFormat="1" applyFont="1" applyFill="1" applyBorder="1" applyAlignment="1" applyProtection="1">
      <alignment horizontal="right" vertical="center"/>
      <protection locked="0"/>
    </xf>
    <xf numFmtId="3" fontId="8" fillId="0" borderId="1498" xfId="6" applyNumberFormat="1" applyFont="1" applyFill="1" applyBorder="1" applyAlignment="1" applyProtection="1">
      <alignment horizontal="center" vertical="center"/>
      <protection locked="0"/>
    </xf>
    <xf numFmtId="3" fontId="5" fillId="0" borderId="1498" xfId="6" applyNumberFormat="1" applyFont="1" applyFill="1" applyBorder="1" applyAlignment="1" applyProtection="1">
      <alignment horizontal="center" vertical="center"/>
      <protection locked="0"/>
    </xf>
    <xf numFmtId="0" fontId="5" fillId="0" borderId="1498" xfId="6" applyNumberFormat="1" applyFont="1" applyFill="1" applyBorder="1" applyAlignment="1" applyProtection="1">
      <alignment horizontal="center" vertical="center"/>
      <protection locked="0"/>
    </xf>
    <xf numFmtId="0" fontId="5" fillId="0" borderId="1498" xfId="6" applyNumberFormat="1" applyFont="1" applyFill="1" applyBorder="1" applyAlignment="1" applyProtection="1">
      <alignment horizontal="left" vertical="center"/>
      <protection locked="0"/>
    </xf>
    <xf numFmtId="0" fontId="71" fillId="0" borderId="1498" xfId="6" applyNumberFormat="1" applyFont="1" applyFill="1" applyBorder="1" applyAlignment="1" applyProtection="1">
      <alignment horizontal="left" vertical="center"/>
      <protection locked="0"/>
    </xf>
    <xf numFmtId="49" fontId="71" fillId="18" borderId="149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50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01" xfId="6" applyNumberFormat="1" applyFont="1" applyFill="1" applyBorder="1" applyAlignment="1" applyProtection="1">
      <alignment horizontal="right" vertical="center"/>
      <protection locked="0"/>
    </xf>
    <xf numFmtId="3" fontId="8" fillId="0" borderId="1502" xfId="6" applyNumberFormat="1" applyFont="1" applyFill="1" applyBorder="1" applyAlignment="1" applyProtection="1">
      <alignment horizontal="center" vertical="center"/>
      <protection locked="0"/>
    </xf>
    <xf numFmtId="3" fontId="5" fillId="0" borderId="1502" xfId="6" applyNumberFormat="1" applyFont="1" applyFill="1" applyBorder="1" applyAlignment="1" applyProtection="1">
      <alignment horizontal="center" vertical="center"/>
      <protection locked="0"/>
    </xf>
    <xf numFmtId="0" fontId="5" fillId="0" borderId="1502" xfId="6" applyNumberFormat="1" applyFont="1" applyFill="1" applyBorder="1" applyAlignment="1" applyProtection="1">
      <alignment horizontal="center" vertical="center"/>
      <protection locked="0"/>
    </xf>
    <xf numFmtId="0" fontId="5" fillId="0" borderId="1502" xfId="6" applyNumberFormat="1" applyFont="1" applyFill="1" applyBorder="1" applyAlignment="1" applyProtection="1">
      <alignment horizontal="left" vertical="center"/>
      <protection locked="0"/>
    </xf>
    <xf numFmtId="0" fontId="71" fillId="0" borderId="1502" xfId="6" applyNumberFormat="1" applyFont="1" applyFill="1" applyBorder="1" applyAlignment="1" applyProtection="1">
      <alignment horizontal="left" vertical="center"/>
      <protection locked="0"/>
    </xf>
    <xf numFmtId="49" fontId="71" fillId="18" borderId="150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50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05" xfId="6" applyNumberFormat="1" applyFont="1" applyFill="1" applyBorder="1" applyAlignment="1" applyProtection="1">
      <alignment horizontal="right" vertical="center"/>
      <protection locked="0"/>
    </xf>
    <xf numFmtId="3" fontId="8" fillId="0" borderId="1506" xfId="6" applyNumberFormat="1" applyFont="1" applyFill="1" applyBorder="1" applyAlignment="1" applyProtection="1">
      <alignment horizontal="center" vertical="center"/>
      <protection locked="0"/>
    </xf>
    <xf numFmtId="3" fontId="5" fillId="0" borderId="1506" xfId="6" applyNumberFormat="1" applyFont="1" applyFill="1" applyBorder="1" applyAlignment="1" applyProtection="1">
      <alignment horizontal="center" vertical="center"/>
      <protection locked="0"/>
    </xf>
    <xf numFmtId="0" fontId="5" fillId="0" borderId="1506" xfId="6" applyNumberFormat="1" applyFont="1" applyFill="1" applyBorder="1" applyAlignment="1" applyProtection="1">
      <alignment horizontal="center" vertical="center"/>
      <protection locked="0"/>
    </xf>
    <xf numFmtId="0" fontId="5" fillId="0" borderId="1506" xfId="6" applyNumberFormat="1" applyFont="1" applyFill="1" applyBorder="1" applyAlignment="1" applyProtection="1">
      <alignment horizontal="left" vertical="center"/>
      <protection locked="0"/>
    </xf>
    <xf numFmtId="0" fontId="71" fillId="0" borderId="1506" xfId="6" applyNumberFormat="1" applyFont="1" applyFill="1" applyBorder="1" applyAlignment="1" applyProtection="1">
      <alignment horizontal="left" vertical="center"/>
      <protection locked="0"/>
    </xf>
    <xf numFmtId="49" fontId="71" fillId="18" borderId="150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50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09" xfId="6" applyNumberFormat="1" applyFont="1" applyFill="1" applyBorder="1" applyAlignment="1" applyProtection="1">
      <alignment horizontal="right" vertical="center"/>
      <protection locked="0"/>
    </xf>
    <xf numFmtId="3" fontId="8" fillId="0" borderId="1510" xfId="6" applyNumberFormat="1" applyFont="1" applyFill="1" applyBorder="1" applyAlignment="1" applyProtection="1">
      <alignment horizontal="center" vertical="center"/>
      <protection locked="0"/>
    </xf>
    <xf numFmtId="3" fontId="5" fillId="0" borderId="1510" xfId="6" applyNumberFormat="1" applyFont="1" applyFill="1" applyBorder="1" applyAlignment="1" applyProtection="1">
      <alignment horizontal="center" vertical="center"/>
      <protection locked="0"/>
    </xf>
    <xf numFmtId="0" fontId="5" fillId="0" borderId="1510" xfId="6" applyNumberFormat="1" applyFont="1" applyFill="1" applyBorder="1" applyAlignment="1" applyProtection="1">
      <alignment horizontal="center" vertical="center"/>
      <protection locked="0"/>
    </xf>
    <xf numFmtId="0" fontId="5" fillId="0" borderId="1510" xfId="6" applyNumberFormat="1" applyFont="1" applyFill="1" applyBorder="1" applyAlignment="1" applyProtection="1">
      <alignment horizontal="left" vertical="center"/>
      <protection locked="0"/>
    </xf>
    <xf numFmtId="0" fontId="71" fillId="0" borderId="1510" xfId="6" applyNumberFormat="1" applyFont="1" applyFill="1" applyBorder="1" applyAlignment="1" applyProtection="1">
      <alignment horizontal="left" vertical="center"/>
      <protection locked="0"/>
    </xf>
    <xf numFmtId="49" fontId="71" fillId="18" borderId="151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51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81" xfId="6" applyNumberFormat="1" applyFont="1" applyFill="1" applyBorder="1" applyAlignment="1" applyProtection="1">
      <alignment horizontal="right" vertical="center"/>
      <protection locked="0"/>
    </xf>
    <xf numFmtId="3" fontId="5" fillId="0" borderId="1282" xfId="6" applyNumberFormat="1" applyFont="1" applyFill="1" applyBorder="1" applyAlignment="1" applyProtection="1">
      <alignment horizontal="right" vertical="center"/>
      <protection locked="0"/>
    </xf>
    <xf numFmtId="4" fontId="5" fillId="0" borderId="1282" xfId="6" applyNumberFormat="1" applyFont="1" applyFill="1" applyBorder="1" applyAlignment="1" applyProtection="1">
      <alignment horizontal="right" vertical="center"/>
      <protection locked="0"/>
    </xf>
    <xf numFmtId="49" fontId="71" fillId="18" borderId="14" xfId="6" applyNumberFormat="1" applyFont="1" applyFill="1" applyBorder="1" applyAlignment="1" applyProtection="1">
      <alignment vertical="center" wrapText="1"/>
      <protection locked="0"/>
    </xf>
    <xf numFmtId="3" fontId="5" fillId="0" borderId="1514" xfId="6" applyNumberFormat="1" applyFont="1" applyFill="1" applyBorder="1" applyAlignment="1" applyProtection="1">
      <alignment horizontal="right" vertical="center"/>
      <protection locked="0"/>
    </xf>
    <xf numFmtId="4" fontId="5" fillId="0" borderId="1514" xfId="6" applyNumberFormat="1" applyFont="1" applyFill="1" applyBorder="1" applyAlignment="1" applyProtection="1">
      <alignment horizontal="right" vertical="center"/>
      <protection locked="0"/>
    </xf>
    <xf numFmtId="3" fontId="8" fillId="0" borderId="1515" xfId="6" applyNumberFormat="1" applyFont="1" applyFill="1" applyBorder="1" applyAlignment="1" applyProtection="1">
      <alignment horizontal="center" vertical="center"/>
      <protection locked="0"/>
    </xf>
    <xf numFmtId="3" fontId="5" fillId="0" borderId="1515" xfId="6" applyNumberFormat="1" applyFont="1" applyFill="1" applyBorder="1" applyAlignment="1" applyProtection="1">
      <alignment horizontal="center" vertical="center"/>
      <protection locked="0"/>
    </xf>
    <xf numFmtId="0" fontId="5" fillId="0" borderId="1515" xfId="6" applyNumberFormat="1" applyFont="1" applyFill="1" applyBorder="1" applyAlignment="1" applyProtection="1">
      <alignment horizontal="center" vertical="center"/>
      <protection locked="0"/>
    </xf>
    <xf numFmtId="0" fontId="5" fillId="0" borderId="1515" xfId="6" applyNumberFormat="1" applyFont="1" applyFill="1" applyBorder="1" applyAlignment="1" applyProtection="1">
      <alignment horizontal="left" vertical="center"/>
      <protection locked="0"/>
    </xf>
    <xf numFmtId="0" fontId="71" fillId="0" borderId="1515" xfId="6" applyNumberFormat="1" applyFont="1" applyFill="1" applyBorder="1" applyAlignment="1" applyProtection="1">
      <alignment horizontal="left" vertical="center"/>
      <protection locked="0"/>
    </xf>
    <xf numFmtId="3" fontId="58" fillId="0" borderId="1517" xfId="6" applyNumberFormat="1" applyFont="1" applyFill="1" applyBorder="1" applyAlignment="1" applyProtection="1">
      <alignment horizontal="right" vertical="center"/>
      <protection locked="0"/>
    </xf>
    <xf numFmtId="4" fontId="58" fillId="0" borderId="1517" xfId="6" applyNumberFormat="1" applyFont="1" applyFill="1" applyBorder="1" applyAlignment="1" applyProtection="1">
      <alignment horizontal="right" vertical="center"/>
      <protection locked="0"/>
    </xf>
    <xf numFmtId="3" fontId="8" fillId="0" borderId="1518" xfId="6" applyNumberFormat="1" applyFont="1" applyFill="1" applyBorder="1" applyAlignment="1" applyProtection="1">
      <alignment horizontal="center" vertical="center"/>
      <protection locked="0"/>
    </xf>
    <xf numFmtId="3" fontId="5" fillId="0" borderId="1518" xfId="6" applyNumberFormat="1" applyFont="1" applyFill="1" applyBorder="1" applyAlignment="1" applyProtection="1">
      <alignment horizontal="center" vertical="center"/>
      <protection locked="0"/>
    </xf>
    <xf numFmtId="0" fontId="5" fillId="0" borderId="1518" xfId="6" applyNumberFormat="1" applyFont="1" applyFill="1" applyBorder="1" applyAlignment="1" applyProtection="1">
      <alignment horizontal="center" vertical="center"/>
      <protection locked="0"/>
    </xf>
    <xf numFmtId="0" fontId="5" fillId="0" borderId="1518" xfId="6" applyNumberFormat="1" applyFont="1" applyFill="1" applyBorder="1" applyAlignment="1" applyProtection="1">
      <alignment horizontal="left" vertical="center"/>
      <protection locked="0"/>
    </xf>
    <xf numFmtId="0" fontId="71" fillId="0" borderId="1518" xfId="6" applyNumberFormat="1" applyFont="1" applyFill="1" applyBorder="1" applyAlignment="1" applyProtection="1">
      <alignment horizontal="left" vertical="center"/>
      <protection locked="0"/>
    </xf>
    <xf numFmtId="49" fontId="71" fillId="18" borderId="151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52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21" xfId="6" applyNumberFormat="1" applyFont="1" applyFill="1" applyBorder="1" applyAlignment="1" applyProtection="1">
      <alignment horizontal="right" vertical="center"/>
      <protection locked="0"/>
    </xf>
    <xf numFmtId="3" fontId="8" fillId="0" borderId="1522" xfId="6" applyNumberFormat="1" applyFont="1" applyFill="1" applyBorder="1" applyAlignment="1" applyProtection="1">
      <alignment horizontal="center" vertical="center"/>
      <protection locked="0"/>
    </xf>
    <xf numFmtId="3" fontId="5" fillId="0" borderId="1522" xfId="6" applyNumberFormat="1" applyFont="1" applyFill="1" applyBorder="1" applyAlignment="1" applyProtection="1">
      <alignment horizontal="center" vertical="center"/>
      <protection locked="0"/>
    </xf>
    <xf numFmtId="0" fontId="5" fillId="0" borderId="1522" xfId="6" applyNumberFormat="1" applyFont="1" applyFill="1" applyBorder="1" applyAlignment="1" applyProtection="1">
      <alignment horizontal="center" vertical="center"/>
      <protection locked="0"/>
    </xf>
    <xf numFmtId="0" fontId="5" fillId="0" borderId="1522" xfId="6" applyNumberFormat="1" applyFont="1" applyFill="1" applyBorder="1" applyAlignment="1" applyProtection="1">
      <alignment horizontal="left" vertical="center"/>
      <protection locked="0"/>
    </xf>
    <xf numFmtId="0" fontId="71" fillId="0" borderId="1522" xfId="6" applyNumberFormat="1" applyFont="1" applyFill="1" applyBorder="1" applyAlignment="1" applyProtection="1">
      <alignment horizontal="left" vertical="center"/>
      <protection locked="0"/>
    </xf>
    <xf numFmtId="49" fontId="71" fillId="18" borderId="152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52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25" xfId="6" applyNumberFormat="1" applyFont="1" applyFill="1" applyBorder="1" applyAlignment="1" applyProtection="1">
      <alignment horizontal="right" vertical="center"/>
      <protection locked="0"/>
    </xf>
    <xf numFmtId="3" fontId="8" fillId="0" borderId="1526" xfId="6" applyNumberFormat="1" applyFont="1" applyFill="1" applyBorder="1" applyAlignment="1" applyProtection="1">
      <alignment horizontal="center" vertical="center"/>
      <protection locked="0"/>
    </xf>
    <xf numFmtId="3" fontId="5" fillId="0" borderId="1526" xfId="6" applyNumberFormat="1" applyFont="1" applyFill="1" applyBorder="1" applyAlignment="1" applyProtection="1">
      <alignment horizontal="center" vertical="center"/>
      <protection locked="0"/>
    </xf>
    <xf numFmtId="0" fontId="5" fillId="0" borderId="1526" xfId="6" applyNumberFormat="1" applyFont="1" applyFill="1" applyBorder="1" applyAlignment="1" applyProtection="1">
      <alignment horizontal="center" vertical="center"/>
      <protection locked="0"/>
    </xf>
    <xf numFmtId="0" fontId="5" fillId="0" borderId="1526" xfId="6" applyNumberFormat="1" applyFont="1" applyFill="1" applyBorder="1" applyAlignment="1" applyProtection="1">
      <alignment horizontal="left" vertical="center"/>
      <protection locked="0"/>
    </xf>
    <xf numFmtId="0" fontId="71" fillId="0" borderId="1526" xfId="6" applyNumberFormat="1" applyFont="1" applyFill="1" applyBorder="1" applyAlignment="1" applyProtection="1">
      <alignment horizontal="left" vertical="center"/>
      <protection locked="0"/>
    </xf>
    <xf numFmtId="49" fontId="71" fillId="18" borderId="152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52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29" xfId="6" applyNumberFormat="1" applyFont="1" applyFill="1" applyBorder="1" applyAlignment="1" applyProtection="1">
      <alignment horizontal="right" vertical="center"/>
      <protection locked="0"/>
    </xf>
    <xf numFmtId="3" fontId="8" fillId="0" borderId="1530" xfId="6" applyNumberFormat="1" applyFont="1" applyFill="1" applyBorder="1" applyAlignment="1" applyProtection="1">
      <alignment horizontal="center" vertical="center"/>
      <protection locked="0"/>
    </xf>
    <xf numFmtId="3" fontId="5" fillId="0" borderId="1530" xfId="6" applyNumberFormat="1" applyFont="1" applyFill="1" applyBorder="1" applyAlignment="1" applyProtection="1">
      <alignment horizontal="center" vertical="center"/>
      <protection locked="0"/>
    </xf>
    <xf numFmtId="0" fontId="5" fillId="0" borderId="1530" xfId="6" applyNumberFormat="1" applyFont="1" applyFill="1" applyBorder="1" applyAlignment="1" applyProtection="1">
      <alignment horizontal="center" vertical="center"/>
      <protection locked="0"/>
    </xf>
    <xf numFmtId="0" fontId="5" fillId="0" borderId="1530" xfId="6" applyNumberFormat="1" applyFont="1" applyFill="1" applyBorder="1" applyAlignment="1" applyProtection="1">
      <alignment horizontal="left" vertical="center"/>
      <protection locked="0"/>
    </xf>
    <xf numFmtId="0" fontId="71" fillId="0" borderId="1530" xfId="6" applyNumberFormat="1" applyFont="1" applyFill="1" applyBorder="1" applyAlignment="1" applyProtection="1">
      <alignment horizontal="left" vertical="center"/>
      <protection locked="0"/>
    </xf>
    <xf numFmtId="49" fontId="71" fillId="0" borderId="24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1016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153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32" xfId="6" applyNumberFormat="1" applyFont="1" applyFill="1" applyBorder="1" applyAlignment="1" applyProtection="1">
      <alignment horizontal="right" vertical="center"/>
      <protection locked="0"/>
    </xf>
    <xf numFmtId="3" fontId="5" fillId="0" borderId="1533" xfId="6" applyNumberFormat="1" applyFont="1" applyFill="1" applyBorder="1" applyAlignment="1" applyProtection="1">
      <alignment horizontal="center" vertical="center"/>
      <protection locked="0"/>
    </xf>
    <xf numFmtId="3" fontId="8" fillId="0" borderId="1533" xfId="6" applyNumberFormat="1" applyFont="1" applyFill="1" applyBorder="1" applyAlignment="1" applyProtection="1">
      <alignment horizontal="center" vertical="center"/>
      <protection locked="0"/>
    </xf>
    <xf numFmtId="0" fontId="5" fillId="0" borderId="1533" xfId="6" applyNumberFormat="1" applyFont="1" applyFill="1" applyBorder="1" applyAlignment="1" applyProtection="1">
      <alignment horizontal="center" vertical="center"/>
      <protection locked="0"/>
    </xf>
    <xf numFmtId="0" fontId="5" fillId="0" borderId="1533" xfId="6" applyNumberFormat="1" applyFont="1" applyFill="1" applyBorder="1" applyAlignment="1" applyProtection="1">
      <alignment horizontal="left" vertical="center"/>
      <protection locked="0"/>
    </xf>
    <xf numFmtId="0" fontId="71" fillId="0" borderId="1533" xfId="6" applyNumberFormat="1" applyFont="1" applyFill="1" applyBorder="1" applyAlignment="1" applyProtection="1">
      <alignment horizontal="left" vertical="center"/>
      <protection locked="0"/>
    </xf>
    <xf numFmtId="49" fontId="71" fillId="0" borderId="153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35" xfId="6" applyNumberFormat="1" applyFont="1" applyFill="1" applyBorder="1" applyAlignment="1" applyProtection="1">
      <alignment horizontal="right" vertical="center"/>
      <protection locked="0"/>
    </xf>
    <xf numFmtId="3" fontId="5" fillId="0" borderId="1536" xfId="6" applyNumberFormat="1" applyFont="1" applyFill="1" applyBorder="1" applyAlignment="1" applyProtection="1">
      <alignment horizontal="center" vertical="center"/>
      <protection locked="0"/>
    </xf>
    <xf numFmtId="3" fontId="8" fillId="0" borderId="1536" xfId="6" applyNumberFormat="1" applyFont="1" applyFill="1" applyBorder="1" applyAlignment="1" applyProtection="1">
      <alignment horizontal="center" vertical="center"/>
      <protection locked="0"/>
    </xf>
    <xf numFmtId="0" fontId="5" fillId="0" borderId="1536" xfId="6" applyNumberFormat="1" applyFont="1" applyFill="1" applyBorder="1" applyAlignment="1" applyProtection="1">
      <alignment horizontal="center" vertical="center"/>
      <protection locked="0"/>
    </xf>
    <xf numFmtId="0" fontId="5" fillId="0" borderId="1536" xfId="6" applyNumberFormat="1" applyFont="1" applyFill="1" applyBorder="1" applyAlignment="1" applyProtection="1">
      <alignment horizontal="left" vertical="center"/>
      <protection locked="0"/>
    </xf>
    <xf numFmtId="0" fontId="71" fillId="0" borderId="1536" xfId="6" applyNumberFormat="1" applyFont="1" applyFill="1" applyBorder="1" applyAlignment="1" applyProtection="1">
      <alignment horizontal="left" vertical="center"/>
      <protection locked="0"/>
    </xf>
    <xf numFmtId="49" fontId="71" fillId="0" borderId="1228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153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38" xfId="6" applyNumberFormat="1" applyFont="1" applyFill="1" applyBorder="1" applyAlignment="1" applyProtection="1">
      <alignment horizontal="right" vertical="center"/>
      <protection locked="0"/>
    </xf>
    <xf numFmtId="3" fontId="5" fillId="0" borderId="1539" xfId="6" applyNumberFormat="1" applyFont="1" applyFill="1" applyBorder="1" applyAlignment="1" applyProtection="1">
      <alignment horizontal="center" vertical="center"/>
      <protection locked="0"/>
    </xf>
    <xf numFmtId="3" fontId="8" fillId="0" borderId="1539" xfId="6" applyNumberFormat="1" applyFont="1" applyFill="1" applyBorder="1" applyAlignment="1" applyProtection="1">
      <alignment horizontal="center" vertical="center"/>
      <protection locked="0"/>
    </xf>
    <xf numFmtId="0" fontId="5" fillId="0" borderId="1539" xfId="6" applyNumberFormat="1" applyFont="1" applyFill="1" applyBorder="1" applyAlignment="1" applyProtection="1">
      <alignment horizontal="center" vertical="center"/>
      <protection locked="0"/>
    </xf>
    <xf numFmtId="0" fontId="5" fillId="0" borderId="1539" xfId="6" applyNumberFormat="1" applyFont="1" applyFill="1" applyBorder="1" applyAlignment="1" applyProtection="1">
      <alignment horizontal="left" vertical="center"/>
      <protection locked="0"/>
    </xf>
    <xf numFmtId="0" fontId="71" fillId="0" borderId="1539" xfId="6" applyNumberFormat="1" applyFont="1" applyFill="1" applyBorder="1" applyAlignment="1" applyProtection="1">
      <alignment horizontal="left" vertical="center"/>
      <protection locked="0"/>
    </xf>
    <xf numFmtId="49" fontId="71" fillId="0" borderId="1540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154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42" xfId="6" applyNumberFormat="1" applyFont="1" applyFill="1" applyBorder="1" applyAlignment="1" applyProtection="1">
      <alignment horizontal="right" vertical="center"/>
      <protection locked="0"/>
    </xf>
    <xf numFmtId="3" fontId="8" fillId="0" borderId="1543" xfId="6" applyNumberFormat="1" applyFont="1" applyFill="1" applyBorder="1" applyAlignment="1" applyProtection="1">
      <alignment horizontal="center" vertical="center"/>
      <protection locked="0"/>
    </xf>
    <xf numFmtId="3" fontId="5" fillId="0" borderId="1543" xfId="6" applyNumberFormat="1" applyFont="1" applyFill="1" applyBorder="1" applyAlignment="1" applyProtection="1">
      <alignment horizontal="center" vertical="center"/>
      <protection locked="0"/>
    </xf>
    <xf numFmtId="0" fontId="5" fillId="0" borderId="1543" xfId="6" applyNumberFormat="1" applyFont="1" applyFill="1" applyBorder="1" applyAlignment="1" applyProtection="1">
      <alignment horizontal="center" vertical="center"/>
      <protection locked="0"/>
    </xf>
    <xf numFmtId="0" fontId="5" fillId="0" borderId="1543" xfId="6" applyNumberFormat="1" applyFont="1" applyFill="1" applyBorder="1" applyAlignment="1" applyProtection="1">
      <alignment horizontal="left" vertical="center"/>
      <protection locked="0"/>
    </xf>
    <xf numFmtId="0" fontId="71" fillId="0" borderId="1543" xfId="6" applyNumberFormat="1" applyFont="1" applyFill="1" applyBorder="1" applyAlignment="1" applyProtection="1">
      <alignment horizontal="left" vertical="center"/>
      <protection locked="0"/>
    </xf>
    <xf numFmtId="49" fontId="71" fillId="0" borderId="669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544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78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45" xfId="6" applyNumberFormat="1" applyFont="1" applyFill="1" applyBorder="1" applyAlignment="1" applyProtection="1">
      <alignment horizontal="right" vertical="center"/>
      <protection locked="0"/>
    </xf>
    <xf numFmtId="4" fontId="5" fillId="0" borderId="1545" xfId="6" applyNumberFormat="1" applyFont="1" applyFill="1" applyBorder="1" applyAlignment="1" applyProtection="1">
      <alignment horizontal="right" vertical="center"/>
      <protection locked="0"/>
    </xf>
    <xf numFmtId="49" fontId="71" fillId="0" borderId="154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547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548" xfId="6" applyNumberFormat="1" applyFont="1" applyFill="1" applyBorder="1" applyAlignment="1" applyProtection="1">
      <alignment vertical="center" wrapText="1"/>
      <protection locked="0"/>
    </xf>
    <xf numFmtId="49" fontId="71" fillId="0" borderId="1551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155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53" xfId="6" applyNumberFormat="1" applyFont="1" applyFill="1" applyBorder="1" applyAlignment="1" applyProtection="1">
      <alignment horizontal="right" vertical="center"/>
      <protection locked="0"/>
    </xf>
    <xf numFmtId="3" fontId="8" fillId="0" borderId="1554" xfId="6" applyNumberFormat="1" applyFont="1" applyFill="1" applyBorder="1" applyAlignment="1" applyProtection="1">
      <alignment horizontal="center" vertical="center"/>
      <protection locked="0"/>
    </xf>
    <xf numFmtId="3" fontId="5" fillId="0" borderId="1554" xfId="6" applyNumberFormat="1" applyFont="1" applyFill="1" applyBorder="1" applyAlignment="1" applyProtection="1">
      <alignment horizontal="center" vertical="center"/>
      <protection locked="0"/>
    </xf>
    <xf numFmtId="0" fontId="5" fillId="0" borderId="1554" xfId="6" applyNumberFormat="1" applyFont="1" applyFill="1" applyBorder="1" applyAlignment="1" applyProtection="1">
      <alignment horizontal="center" vertical="center"/>
      <protection locked="0"/>
    </xf>
    <xf numFmtId="0" fontId="5" fillId="0" borderId="1554" xfId="6" applyNumberFormat="1" applyFont="1" applyFill="1" applyBorder="1" applyAlignment="1" applyProtection="1">
      <alignment horizontal="left" vertical="center"/>
      <protection locked="0"/>
    </xf>
    <xf numFmtId="0" fontId="71" fillId="0" borderId="1554" xfId="6" applyNumberFormat="1" applyFont="1" applyFill="1" applyBorder="1" applyAlignment="1" applyProtection="1">
      <alignment horizontal="left" vertical="center"/>
      <protection locked="0"/>
    </xf>
    <xf numFmtId="49" fontId="71" fillId="0" borderId="327" xfId="6" applyNumberFormat="1" applyFont="1" applyFill="1" applyBorder="1" applyAlignment="1" applyProtection="1">
      <alignment horizontal="left" vertical="center" wrapText="1"/>
      <protection locked="0"/>
    </xf>
    <xf numFmtId="49" fontId="14" fillId="0" borderId="24" xfId="6" applyNumberFormat="1" applyFont="1" applyFill="1" applyBorder="1" applyAlignment="1" applyProtection="1">
      <alignment horizontal="center" vertical="center" wrapText="1"/>
      <protection locked="0"/>
    </xf>
    <xf numFmtId="49" fontId="14" fillId="0" borderId="24" xfId="6" applyNumberFormat="1" applyFont="1" applyFill="1" applyBorder="1" applyAlignment="1" applyProtection="1">
      <alignment vertical="center" wrapText="1"/>
      <protection locked="0"/>
    </xf>
    <xf numFmtId="49" fontId="14" fillId="0" borderId="27" xfId="6" applyNumberFormat="1" applyFont="1" applyFill="1" applyBorder="1" applyAlignment="1" applyProtection="1">
      <alignment vertical="center" wrapText="1"/>
      <protection locked="0"/>
    </xf>
    <xf numFmtId="0" fontId="14" fillId="0" borderId="1554" xfId="6" applyNumberFormat="1" applyFont="1" applyFill="1" applyBorder="1" applyAlignment="1" applyProtection="1">
      <alignment horizontal="left" vertical="center"/>
      <protection locked="0"/>
    </xf>
    <xf numFmtId="49" fontId="71" fillId="18" borderId="24" xfId="6" applyNumberFormat="1" applyFont="1" applyFill="1" applyBorder="1" applyAlignment="1" applyProtection="1">
      <alignment vertical="center" wrapText="1"/>
      <protection locked="0"/>
    </xf>
    <xf numFmtId="3" fontId="5" fillId="0" borderId="1557" xfId="6" applyNumberFormat="1" applyFont="1" applyFill="1" applyBorder="1" applyAlignment="1" applyProtection="1">
      <alignment horizontal="right" vertical="center"/>
      <protection locked="0"/>
    </xf>
    <xf numFmtId="4" fontId="5" fillId="0" borderId="1557" xfId="6" applyNumberFormat="1" applyFont="1" applyFill="1" applyBorder="1" applyAlignment="1" applyProtection="1">
      <alignment horizontal="right" vertical="center"/>
      <protection locked="0"/>
    </xf>
    <xf numFmtId="3" fontId="8" fillId="0" borderId="1558" xfId="6" applyNumberFormat="1" applyFont="1" applyFill="1" applyBorder="1" applyAlignment="1" applyProtection="1">
      <alignment horizontal="center" vertical="center"/>
      <protection locked="0"/>
    </xf>
    <xf numFmtId="3" fontId="5" fillId="0" borderId="1558" xfId="6" applyNumberFormat="1" applyFont="1" applyFill="1" applyBorder="1" applyAlignment="1" applyProtection="1">
      <alignment horizontal="center" vertical="center"/>
      <protection locked="0"/>
    </xf>
    <xf numFmtId="0" fontId="5" fillId="0" borderId="1558" xfId="6" applyNumberFormat="1" applyFont="1" applyFill="1" applyBorder="1" applyAlignment="1" applyProtection="1">
      <alignment horizontal="center" vertical="center"/>
      <protection locked="0"/>
    </xf>
    <xf numFmtId="0" fontId="5" fillId="0" borderId="1558" xfId="6" applyNumberFormat="1" applyFont="1" applyFill="1" applyBorder="1" applyAlignment="1" applyProtection="1">
      <alignment horizontal="left" vertical="center"/>
      <protection locked="0"/>
    </xf>
    <xf numFmtId="0" fontId="71" fillId="0" borderId="1558" xfId="6" applyNumberFormat="1" applyFont="1" applyFill="1" applyBorder="1" applyAlignment="1" applyProtection="1">
      <alignment horizontal="left" vertical="center"/>
      <protection locked="0"/>
    </xf>
    <xf numFmtId="49" fontId="71" fillId="18" borderId="155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56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61" xfId="6" applyNumberFormat="1" applyFont="1" applyFill="1" applyBorder="1" applyAlignment="1" applyProtection="1">
      <alignment horizontal="right" vertical="center"/>
      <protection locked="0"/>
    </xf>
    <xf numFmtId="3" fontId="8" fillId="0" borderId="1562" xfId="6" applyNumberFormat="1" applyFont="1" applyFill="1" applyBorder="1" applyAlignment="1" applyProtection="1">
      <alignment horizontal="center" vertical="center"/>
      <protection locked="0"/>
    </xf>
    <xf numFmtId="3" fontId="5" fillId="0" borderId="1562" xfId="6" applyNumberFormat="1" applyFont="1" applyFill="1" applyBorder="1" applyAlignment="1" applyProtection="1">
      <alignment horizontal="center" vertical="center"/>
      <protection locked="0"/>
    </xf>
    <xf numFmtId="0" fontId="5" fillId="0" borderId="1562" xfId="6" applyNumberFormat="1" applyFont="1" applyFill="1" applyBorder="1" applyAlignment="1" applyProtection="1">
      <alignment horizontal="center" vertical="center"/>
      <protection locked="0"/>
    </xf>
    <xf numFmtId="0" fontId="5" fillId="0" borderId="1562" xfId="6" applyNumberFormat="1" applyFont="1" applyFill="1" applyBorder="1" applyAlignment="1" applyProtection="1">
      <alignment horizontal="left" vertical="center"/>
      <protection locked="0"/>
    </xf>
    <xf numFmtId="0" fontId="71" fillId="0" borderId="1562" xfId="6" applyNumberFormat="1" applyFont="1" applyFill="1" applyBorder="1" applyAlignment="1" applyProtection="1">
      <alignment horizontal="left" vertical="center"/>
      <protection locked="0"/>
    </xf>
    <xf numFmtId="49" fontId="71" fillId="18" borderId="156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56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65" xfId="6" applyNumberFormat="1" applyFont="1" applyFill="1" applyBorder="1" applyAlignment="1" applyProtection="1">
      <alignment horizontal="right" vertical="center"/>
      <protection locked="0"/>
    </xf>
    <xf numFmtId="3" fontId="8" fillId="0" borderId="1566" xfId="6" applyNumberFormat="1" applyFont="1" applyFill="1" applyBorder="1" applyAlignment="1" applyProtection="1">
      <alignment horizontal="center" vertical="center"/>
      <protection locked="0"/>
    </xf>
    <xf numFmtId="3" fontId="5" fillId="0" borderId="1566" xfId="6" applyNumberFormat="1" applyFont="1" applyFill="1" applyBorder="1" applyAlignment="1" applyProtection="1">
      <alignment horizontal="center" vertical="center"/>
      <protection locked="0"/>
    </xf>
    <xf numFmtId="0" fontId="5" fillId="0" borderId="1566" xfId="6" applyNumberFormat="1" applyFont="1" applyFill="1" applyBorder="1" applyAlignment="1" applyProtection="1">
      <alignment horizontal="center" vertical="center"/>
      <protection locked="0"/>
    </xf>
    <xf numFmtId="0" fontId="5" fillId="0" borderId="1566" xfId="6" applyNumberFormat="1" applyFont="1" applyFill="1" applyBorder="1" applyAlignment="1" applyProtection="1">
      <alignment horizontal="left" vertical="center"/>
      <protection locked="0"/>
    </xf>
    <xf numFmtId="0" fontId="71" fillId="0" borderId="1566" xfId="6" applyNumberFormat="1" applyFont="1" applyFill="1" applyBorder="1" applyAlignment="1" applyProtection="1">
      <alignment horizontal="left" vertical="center"/>
      <protection locked="0"/>
    </xf>
    <xf numFmtId="49" fontId="71" fillId="18" borderId="156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568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56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70" xfId="6" applyNumberFormat="1" applyFont="1" applyFill="1" applyBorder="1" applyAlignment="1" applyProtection="1">
      <alignment horizontal="right" vertical="center"/>
      <protection locked="0"/>
    </xf>
    <xf numFmtId="3" fontId="8" fillId="0" borderId="1571" xfId="6" applyNumberFormat="1" applyFont="1" applyFill="1" applyBorder="1" applyAlignment="1" applyProtection="1">
      <alignment horizontal="center" vertical="center"/>
      <protection locked="0"/>
    </xf>
    <xf numFmtId="3" fontId="5" fillId="0" borderId="1571" xfId="6" applyNumberFormat="1" applyFont="1" applyFill="1" applyBorder="1" applyAlignment="1" applyProtection="1">
      <alignment horizontal="center" vertical="center"/>
      <protection locked="0"/>
    </xf>
    <xf numFmtId="0" fontId="5" fillId="0" borderId="1571" xfId="6" applyNumberFormat="1" applyFont="1" applyFill="1" applyBorder="1" applyAlignment="1" applyProtection="1">
      <alignment horizontal="center" vertical="center"/>
      <protection locked="0"/>
    </xf>
    <xf numFmtId="0" fontId="5" fillId="0" borderId="1571" xfId="6" applyNumberFormat="1" applyFont="1" applyFill="1" applyBorder="1" applyAlignment="1" applyProtection="1">
      <alignment horizontal="left" vertical="center"/>
      <protection locked="0"/>
    </xf>
    <xf numFmtId="0" fontId="71" fillId="0" borderId="1571" xfId="6" applyNumberFormat="1" applyFont="1" applyFill="1" applyBorder="1" applyAlignment="1" applyProtection="1">
      <alignment horizontal="left" vertical="center"/>
      <protection locked="0"/>
    </xf>
    <xf numFmtId="49" fontId="71" fillId="18" borderId="8" xfId="6" applyNumberFormat="1" applyFont="1" applyFill="1" applyBorder="1" applyAlignment="1" applyProtection="1">
      <alignment vertical="center" wrapText="1"/>
      <protection locked="0"/>
    </xf>
    <xf numFmtId="49" fontId="71" fillId="18" borderId="157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57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73" xfId="6" applyNumberFormat="1" applyFont="1" applyFill="1" applyBorder="1" applyAlignment="1" applyProtection="1">
      <alignment horizontal="right" vertical="center"/>
      <protection locked="0"/>
    </xf>
    <xf numFmtId="4" fontId="5" fillId="0" borderId="1573" xfId="6" applyNumberFormat="1" applyFont="1" applyFill="1" applyBorder="1" applyAlignment="1" applyProtection="1">
      <alignment horizontal="right" vertical="center"/>
      <protection locked="0"/>
    </xf>
    <xf numFmtId="10" fontId="5" fillId="0" borderId="1573" xfId="18" applyNumberFormat="1" applyFont="1" applyFill="1" applyBorder="1" applyAlignment="1" applyProtection="1">
      <alignment horizontal="right" vertical="center"/>
      <protection locked="0"/>
    </xf>
    <xf numFmtId="49" fontId="71" fillId="18" borderId="1574" xfId="6" applyNumberFormat="1" applyFont="1" applyFill="1" applyBorder="1" applyAlignment="1" applyProtection="1">
      <alignment vertical="center" wrapText="1"/>
      <protection locked="0"/>
    </xf>
    <xf numFmtId="49" fontId="71" fillId="18" borderId="1463" xfId="6" applyNumberFormat="1" applyFont="1" applyFill="1" applyBorder="1" applyAlignment="1" applyProtection="1">
      <alignment vertical="center" wrapText="1"/>
      <protection locked="0"/>
    </xf>
    <xf numFmtId="3" fontId="8" fillId="0" borderId="1577" xfId="6" applyNumberFormat="1" applyFont="1" applyFill="1" applyBorder="1" applyAlignment="1" applyProtection="1">
      <alignment vertical="center"/>
      <protection locked="0"/>
    </xf>
    <xf numFmtId="4" fontId="8" fillId="0" borderId="1577" xfId="6" applyNumberFormat="1" applyFont="1" applyFill="1" applyBorder="1" applyAlignment="1" applyProtection="1">
      <alignment vertical="center"/>
      <protection locked="0"/>
    </xf>
    <xf numFmtId="3" fontId="8" fillId="0" borderId="1578" xfId="6" applyNumberFormat="1" applyFont="1" applyFill="1" applyBorder="1" applyAlignment="1" applyProtection="1">
      <alignment horizontal="center" vertical="center"/>
      <protection locked="0"/>
    </xf>
    <xf numFmtId="3" fontId="5" fillId="0" borderId="1578" xfId="6" applyNumberFormat="1" applyFont="1" applyFill="1" applyBorder="1" applyAlignment="1" applyProtection="1">
      <alignment horizontal="center" vertical="center"/>
      <protection locked="0"/>
    </xf>
    <xf numFmtId="0" fontId="5" fillId="0" borderId="1578" xfId="6" applyNumberFormat="1" applyFont="1" applyFill="1" applyBorder="1" applyAlignment="1" applyProtection="1">
      <alignment horizontal="center" vertical="center"/>
      <protection locked="0"/>
    </xf>
    <xf numFmtId="0" fontId="5" fillId="0" borderId="1578" xfId="6" applyNumberFormat="1" applyFont="1" applyFill="1" applyBorder="1" applyAlignment="1" applyProtection="1">
      <alignment horizontal="left" vertical="center"/>
      <protection locked="0"/>
    </xf>
    <xf numFmtId="0" fontId="71" fillId="0" borderId="1578" xfId="6" applyNumberFormat="1" applyFont="1" applyFill="1" applyBorder="1" applyAlignment="1" applyProtection="1">
      <alignment horizontal="left" vertical="center"/>
      <protection locked="0"/>
    </xf>
    <xf numFmtId="3" fontId="5" fillId="0" borderId="1577" xfId="6" applyNumberFormat="1" applyFont="1" applyFill="1" applyBorder="1" applyAlignment="1" applyProtection="1">
      <alignment vertical="center"/>
      <protection locked="0"/>
    </xf>
    <xf numFmtId="4" fontId="5" fillId="0" borderId="1577" xfId="6" applyNumberFormat="1" applyFont="1" applyFill="1" applyBorder="1" applyAlignment="1" applyProtection="1">
      <alignment vertical="center"/>
      <protection locked="0"/>
    </xf>
    <xf numFmtId="49" fontId="71" fillId="18" borderId="158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58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83" xfId="6" applyNumberFormat="1" applyFont="1" applyFill="1" applyBorder="1" applyAlignment="1" applyProtection="1">
      <alignment horizontal="right" vertical="center"/>
      <protection locked="0"/>
    </xf>
    <xf numFmtId="3" fontId="8" fillId="0" borderId="1584" xfId="6" applyNumberFormat="1" applyFont="1" applyFill="1" applyBorder="1" applyAlignment="1" applyProtection="1">
      <alignment horizontal="center" vertical="center"/>
      <protection locked="0"/>
    </xf>
    <xf numFmtId="3" fontId="5" fillId="0" borderId="1584" xfId="6" applyNumberFormat="1" applyFont="1" applyFill="1" applyBorder="1" applyAlignment="1" applyProtection="1">
      <alignment horizontal="center" vertical="center"/>
      <protection locked="0"/>
    </xf>
    <xf numFmtId="0" fontId="5" fillId="0" borderId="1584" xfId="6" applyNumberFormat="1" applyFont="1" applyFill="1" applyBorder="1" applyAlignment="1" applyProtection="1">
      <alignment horizontal="center" vertical="center"/>
      <protection locked="0"/>
    </xf>
    <xf numFmtId="0" fontId="5" fillId="0" borderId="1584" xfId="6" applyNumberFormat="1" applyFont="1" applyFill="1" applyBorder="1" applyAlignment="1" applyProtection="1">
      <alignment horizontal="left" vertical="center"/>
      <protection locked="0"/>
    </xf>
    <xf numFmtId="0" fontId="71" fillId="0" borderId="1584" xfId="6" applyNumberFormat="1" applyFont="1" applyFill="1" applyBorder="1" applyAlignment="1" applyProtection="1">
      <alignment horizontal="left" vertical="center"/>
      <protection locked="0"/>
    </xf>
    <xf numFmtId="3" fontId="5" fillId="0" borderId="1585" xfId="6" applyNumberFormat="1" applyFont="1" applyFill="1" applyBorder="1" applyAlignment="1" applyProtection="1">
      <alignment horizontal="center" vertical="center"/>
      <protection locked="0"/>
    </xf>
    <xf numFmtId="3" fontId="5" fillId="0" borderId="1586" xfId="6" applyNumberFormat="1" applyFont="1" applyFill="1" applyBorder="1" applyAlignment="1" applyProtection="1">
      <alignment horizontal="center" vertical="center"/>
      <protection locked="0"/>
    </xf>
    <xf numFmtId="0" fontId="14" fillId="0" borderId="1571" xfId="6" applyNumberFormat="1" applyFont="1" applyFill="1" applyBorder="1" applyAlignment="1" applyProtection="1">
      <alignment horizontal="left" vertical="center"/>
      <protection locked="0"/>
    </xf>
    <xf numFmtId="4" fontId="5" fillId="0" borderId="1561" xfId="6" applyNumberFormat="1" applyFont="1" applyFill="1" applyBorder="1" applyAlignment="1" applyProtection="1">
      <alignment horizontal="right" vertical="center"/>
      <protection locked="0"/>
    </xf>
    <xf numFmtId="3" fontId="5" fillId="0" borderId="1589" xfId="6" applyNumberFormat="1" applyFont="1" applyFill="1" applyBorder="1" applyAlignment="1" applyProtection="1">
      <alignment horizontal="right" vertical="center"/>
      <protection locked="0"/>
    </xf>
    <xf numFmtId="4" fontId="5" fillId="0" borderId="1589" xfId="6" applyNumberFormat="1" applyFont="1" applyFill="1" applyBorder="1" applyAlignment="1" applyProtection="1">
      <alignment horizontal="right" vertical="center"/>
      <protection locked="0"/>
    </xf>
    <xf numFmtId="3" fontId="8" fillId="0" borderId="1590" xfId="6" applyNumberFormat="1" applyFont="1" applyFill="1" applyBorder="1" applyAlignment="1" applyProtection="1">
      <alignment horizontal="center" vertical="center"/>
      <protection locked="0"/>
    </xf>
    <xf numFmtId="3" fontId="5" fillId="0" borderId="1590" xfId="6" applyNumberFormat="1" applyFont="1" applyFill="1" applyBorder="1" applyAlignment="1" applyProtection="1">
      <alignment horizontal="center" vertical="center"/>
      <protection locked="0"/>
    </xf>
    <xf numFmtId="0" fontId="5" fillId="0" borderId="1590" xfId="6" applyNumberFormat="1" applyFont="1" applyFill="1" applyBorder="1" applyAlignment="1" applyProtection="1">
      <alignment horizontal="center" vertical="center"/>
      <protection locked="0"/>
    </xf>
    <xf numFmtId="0" fontId="5" fillId="0" borderId="1590" xfId="6" applyNumberFormat="1" applyFont="1" applyFill="1" applyBorder="1" applyAlignment="1" applyProtection="1">
      <alignment horizontal="left" vertical="center"/>
      <protection locked="0"/>
    </xf>
    <xf numFmtId="0" fontId="14" fillId="0" borderId="1590" xfId="6" applyNumberFormat="1" applyFont="1" applyFill="1" applyBorder="1" applyAlignment="1" applyProtection="1">
      <alignment horizontal="left" vertical="center"/>
      <protection locked="0"/>
    </xf>
    <xf numFmtId="0" fontId="5" fillId="0" borderId="1591" xfId="6" applyNumberFormat="1" applyFont="1" applyFill="1" applyBorder="1" applyAlignment="1" applyProtection="1">
      <alignment horizontal="center" vertical="center"/>
      <protection locked="0"/>
    </xf>
    <xf numFmtId="0" fontId="5" fillId="0" borderId="1592" xfId="6" applyNumberFormat="1" applyFont="1" applyFill="1" applyBorder="1" applyAlignment="1" applyProtection="1">
      <alignment horizontal="left" vertical="center"/>
      <protection locked="0"/>
    </xf>
    <xf numFmtId="3" fontId="5" fillId="0" borderId="1593" xfId="6" applyNumberFormat="1" applyFont="1" applyFill="1" applyBorder="1" applyAlignment="1" applyProtection="1">
      <alignment horizontal="right" vertical="center"/>
      <protection locked="0"/>
    </xf>
    <xf numFmtId="3" fontId="8" fillId="0" borderId="1594" xfId="6" applyNumberFormat="1" applyFont="1" applyFill="1" applyBorder="1" applyAlignment="1" applyProtection="1">
      <alignment horizontal="center" vertical="center"/>
      <protection locked="0"/>
    </xf>
    <xf numFmtId="3" fontId="5" fillId="0" borderId="1594" xfId="6" applyNumberFormat="1" applyFont="1" applyFill="1" applyBorder="1" applyAlignment="1" applyProtection="1">
      <alignment horizontal="center" vertical="center"/>
      <protection locked="0"/>
    </xf>
    <xf numFmtId="0" fontId="5" fillId="0" borderId="1594" xfId="6" applyNumberFormat="1" applyFont="1" applyFill="1" applyBorder="1" applyAlignment="1" applyProtection="1">
      <alignment horizontal="center" vertical="center"/>
      <protection locked="0"/>
    </xf>
    <xf numFmtId="0" fontId="5" fillId="0" borderId="1594" xfId="6" applyNumberFormat="1" applyFont="1" applyFill="1" applyBorder="1" applyAlignment="1" applyProtection="1">
      <alignment horizontal="left" vertical="center"/>
      <protection locked="0"/>
    </xf>
    <xf numFmtId="0" fontId="14" fillId="0" borderId="1594" xfId="6" applyNumberFormat="1" applyFont="1" applyFill="1" applyBorder="1" applyAlignment="1" applyProtection="1">
      <alignment horizontal="left" vertical="center"/>
      <protection locked="0"/>
    </xf>
    <xf numFmtId="49" fontId="5" fillId="18" borderId="159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59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597" xfId="6" applyNumberFormat="1" applyFont="1" applyFill="1" applyBorder="1" applyAlignment="1" applyProtection="1">
      <alignment horizontal="right" vertical="center"/>
      <protection locked="0"/>
    </xf>
    <xf numFmtId="3" fontId="8" fillId="0" borderId="1598" xfId="6" applyNumberFormat="1" applyFont="1" applyFill="1" applyBorder="1" applyAlignment="1" applyProtection="1">
      <alignment horizontal="center" vertical="center"/>
      <protection locked="0"/>
    </xf>
    <xf numFmtId="3" fontId="5" fillId="0" borderId="1598" xfId="6" applyNumberFormat="1" applyFont="1" applyFill="1" applyBorder="1" applyAlignment="1" applyProtection="1">
      <alignment horizontal="center" vertical="center"/>
      <protection locked="0"/>
    </xf>
    <xf numFmtId="0" fontId="5" fillId="0" borderId="1598" xfId="6" applyNumberFormat="1" applyFont="1" applyFill="1" applyBorder="1" applyAlignment="1" applyProtection="1">
      <alignment horizontal="center" vertical="center"/>
      <protection locked="0"/>
    </xf>
    <xf numFmtId="0" fontId="5" fillId="0" borderId="1598" xfId="6" applyNumberFormat="1" applyFont="1" applyFill="1" applyBorder="1" applyAlignment="1" applyProtection="1">
      <alignment horizontal="left" vertical="center"/>
      <protection locked="0"/>
    </xf>
    <xf numFmtId="0" fontId="14" fillId="0" borderId="1598" xfId="6" applyNumberFormat="1" applyFont="1" applyFill="1" applyBorder="1" applyAlignment="1" applyProtection="1">
      <alignment horizontal="left" vertical="center"/>
      <protection locked="0"/>
    </xf>
    <xf numFmtId="49" fontId="5" fillId="0" borderId="1599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60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01" xfId="6" applyNumberFormat="1" applyFont="1" applyFill="1" applyBorder="1" applyAlignment="1" applyProtection="1">
      <alignment horizontal="right" vertical="center"/>
      <protection locked="0"/>
    </xf>
    <xf numFmtId="3" fontId="8" fillId="0" borderId="1602" xfId="6" applyNumberFormat="1" applyFont="1" applyFill="1" applyBorder="1" applyAlignment="1" applyProtection="1">
      <alignment horizontal="center" vertical="center"/>
      <protection locked="0"/>
    </xf>
    <xf numFmtId="3" fontId="5" fillId="0" borderId="1602" xfId="6" applyNumberFormat="1" applyFont="1" applyFill="1" applyBorder="1" applyAlignment="1" applyProtection="1">
      <alignment horizontal="center" vertical="center"/>
      <protection locked="0"/>
    </xf>
    <xf numFmtId="0" fontId="5" fillId="0" borderId="1602" xfId="6" applyNumberFormat="1" applyFont="1" applyFill="1" applyBorder="1" applyAlignment="1" applyProtection="1">
      <alignment horizontal="center" vertical="center"/>
      <protection locked="0"/>
    </xf>
    <xf numFmtId="0" fontId="5" fillId="0" borderId="1602" xfId="6" applyNumberFormat="1" applyFont="1" applyFill="1" applyBorder="1" applyAlignment="1" applyProtection="1">
      <alignment horizontal="left" vertical="center"/>
      <protection locked="0"/>
    </xf>
    <xf numFmtId="0" fontId="14" fillId="0" borderId="1602" xfId="6" applyNumberFormat="1" applyFont="1" applyFill="1" applyBorder="1" applyAlignment="1" applyProtection="1">
      <alignment horizontal="left" vertical="center"/>
      <protection locked="0"/>
    </xf>
    <xf numFmtId="3" fontId="58" fillId="0" borderId="1605" xfId="6" applyNumberFormat="1" applyFont="1" applyFill="1" applyBorder="1" applyAlignment="1" applyProtection="1">
      <alignment horizontal="right" vertical="center"/>
      <protection locked="0"/>
    </xf>
    <xf numFmtId="4" fontId="58" fillId="0" borderId="1605" xfId="6" applyNumberFormat="1" applyFont="1" applyFill="1" applyBorder="1" applyAlignment="1" applyProtection="1">
      <alignment horizontal="right" vertical="center"/>
      <protection locked="0"/>
    </xf>
    <xf numFmtId="3" fontId="8" fillId="0" borderId="1606" xfId="6" applyNumberFormat="1" applyFont="1" applyFill="1" applyBorder="1" applyAlignment="1" applyProtection="1">
      <alignment horizontal="center" vertical="center"/>
      <protection locked="0"/>
    </xf>
    <xf numFmtId="3" fontId="5" fillId="0" borderId="1606" xfId="6" applyNumberFormat="1" applyFont="1" applyFill="1" applyBorder="1" applyAlignment="1" applyProtection="1">
      <alignment horizontal="center" vertical="center"/>
      <protection locked="0"/>
    </xf>
    <xf numFmtId="0" fontId="5" fillId="0" borderId="1606" xfId="6" applyNumberFormat="1" applyFont="1" applyFill="1" applyBorder="1" applyAlignment="1" applyProtection="1">
      <alignment horizontal="center" vertical="center"/>
      <protection locked="0"/>
    </xf>
    <xf numFmtId="0" fontId="5" fillId="0" borderId="1606" xfId="6" applyNumberFormat="1" applyFont="1" applyFill="1" applyBorder="1" applyAlignment="1" applyProtection="1">
      <alignment horizontal="left" vertical="center"/>
      <protection locked="0"/>
    </xf>
    <xf numFmtId="0" fontId="14" fillId="0" borderId="1606" xfId="6" applyNumberFormat="1" applyFont="1" applyFill="1" applyBorder="1" applyAlignment="1" applyProtection="1">
      <alignment horizontal="left" vertical="center"/>
      <protection locked="0"/>
    </xf>
    <xf numFmtId="49" fontId="5" fillId="18" borderId="160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60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09" xfId="6" applyNumberFormat="1" applyFont="1" applyFill="1" applyBorder="1" applyAlignment="1" applyProtection="1">
      <alignment horizontal="right" vertical="center"/>
      <protection locked="0"/>
    </xf>
    <xf numFmtId="3" fontId="8" fillId="0" borderId="1610" xfId="6" applyNumberFormat="1" applyFont="1" applyFill="1" applyBorder="1" applyAlignment="1" applyProtection="1">
      <alignment horizontal="center" vertical="center"/>
      <protection locked="0"/>
    </xf>
    <xf numFmtId="3" fontId="5" fillId="0" borderId="1610" xfId="6" applyNumberFormat="1" applyFont="1" applyFill="1" applyBorder="1" applyAlignment="1" applyProtection="1">
      <alignment horizontal="center" vertical="center"/>
      <protection locked="0"/>
    </xf>
    <xf numFmtId="0" fontId="5" fillId="0" borderId="1610" xfId="6" applyNumberFormat="1" applyFont="1" applyFill="1" applyBorder="1" applyAlignment="1" applyProtection="1">
      <alignment horizontal="center" vertical="center"/>
      <protection locked="0"/>
    </xf>
    <xf numFmtId="0" fontId="5" fillId="0" borderId="1610" xfId="6" applyNumberFormat="1" applyFont="1" applyFill="1" applyBorder="1" applyAlignment="1" applyProtection="1">
      <alignment horizontal="left" vertical="center"/>
      <protection locked="0"/>
    </xf>
    <xf numFmtId="0" fontId="14" fillId="0" borderId="1610" xfId="6" applyNumberFormat="1" applyFont="1" applyFill="1" applyBorder="1" applyAlignment="1" applyProtection="1">
      <alignment horizontal="left" vertical="center"/>
      <protection locked="0"/>
    </xf>
    <xf numFmtId="49" fontId="5" fillId="18" borderId="161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61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13" xfId="6" applyNumberFormat="1" applyFont="1" applyFill="1" applyBorder="1" applyAlignment="1" applyProtection="1">
      <alignment horizontal="right" vertical="center"/>
      <protection locked="0"/>
    </xf>
    <xf numFmtId="3" fontId="8" fillId="0" borderId="1614" xfId="6" applyNumberFormat="1" applyFont="1" applyFill="1" applyBorder="1" applyAlignment="1" applyProtection="1">
      <alignment horizontal="center" vertical="center"/>
      <protection locked="0"/>
    </xf>
    <xf numFmtId="3" fontId="5" fillId="0" borderId="1614" xfId="6" applyNumberFormat="1" applyFont="1" applyFill="1" applyBorder="1" applyAlignment="1" applyProtection="1">
      <alignment horizontal="center" vertical="center"/>
      <protection locked="0"/>
    </xf>
    <xf numFmtId="0" fontId="5" fillId="0" borderId="1614" xfId="6" applyNumberFormat="1" applyFont="1" applyFill="1" applyBorder="1" applyAlignment="1" applyProtection="1">
      <alignment horizontal="center" vertical="center"/>
      <protection locked="0"/>
    </xf>
    <xf numFmtId="0" fontId="5" fillId="0" borderId="1614" xfId="6" applyNumberFormat="1" applyFont="1" applyFill="1" applyBorder="1" applyAlignment="1" applyProtection="1">
      <alignment horizontal="left" vertical="center"/>
      <protection locked="0"/>
    </xf>
    <xf numFmtId="0" fontId="14" fillId="0" borderId="1614" xfId="6" applyNumberFormat="1" applyFont="1" applyFill="1" applyBorder="1" applyAlignment="1" applyProtection="1">
      <alignment horizontal="left" vertical="center"/>
      <protection locked="0"/>
    </xf>
    <xf numFmtId="49" fontId="5" fillId="18" borderId="161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61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17" xfId="6" applyNumberFormat="1" applyFont="1" applyFill="1" applyBorder="1" applyAlignment="1" applyProtection="1">
      <alignment horizontal="right" vertical="center"/>
      <protection locked="0"/>
    </xf>
    <xf numFmtId="3" fontId="8" fillId="0" borderId="1618" xfId="6" applyNumberFormat="1" applyFont="1" applyFill="1" applyBorder="1" applyAlignment="1" applyProtection="1">
      <alignment horizontal="center" vertical="center"/>
      <protection locked="0"/>
    </xf>
    <xf numFmtId="3" fontId="5" fillId="0" borderId="1618" xfId="6" applyNumberFormat="1" applyFont="1" applyFill="1" applyBorder="1" applyAlignment="1" applyProtection="1">
      <alignment horizontal="center" vertical="center"/>
      <protection locked="0"/>
    </xf>
    <xf numFmtId="0" fontId="5" fillId="0" borderId="1618" xfId="6" applyNumberFormat="1" applyFont="1" applyFill="1" applyBorder="1" applyAlignment="1" applyProtection="1">
      <alignment horizontal="center" vertical="center"/>
      <protection locked="0"/>
    </xf>
    <xf numFmtId="0" fontId="5" fillId="0" borderId="1618" xfId="6" applyNumberFormat="1" applyFont="1" applyFill="1" applyBorder="1" applyAlignment="1" applyProtection="1">
      <alignment horizontal="left" vertical="center"/>
      <protection locked="0"/>
    </xf>
    <xf numFmtId="0" fontId="14" fillId="0" borderId="1618" xfId="6" applyNumberFormat="1" applyFont="1" applyFill="1" applyBorder="1" applyAlignment="1" applyProtection="1">
      <alignment horizontal="left" vertical="center"/>
      <protection locked="0"/>
    </xf>
    <xf numFmtId="49" fontId="5" fillId="18" borderId="161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463" xfId="6" applyNumberFormat="1" applyFont="1" applyFill="1" applyBorder="1" applyAlignment="1" applyProtection="1">
      <alignment horizontal="left" vertical="center" wrapText="1"/>
      <protection locked="0"/>
    </xf>
    <xf numFmtId="3" fontId="8" fillId="0" borderId="1622" xfId="6" applyNumberFormat="1" applyFont="1" applyFill="1" applyBorder="1" applyAlignment="1" applyProtection="1">
      <alignment horizontal="right" vertical="center"/>
      <protection locked="0"/>
    </xf>
    <xf numFmtId="4" fontId="8" fillId="0" borderId="1622" xfId="6" applyNumberFormat="1" applyFont="1" applyFill="1" applyBorder="1" applyAlignment="1" applyProtection="1">
      <alignment horizontal="right" vertical="center"/>
      <protection locked="0"/>
    </xf>
    <xf numFmtId="10" fontId="8" fillId="0" borderId="1463" xfId="18" applyNumberFormat="1" applyFont="1" applyFill="1" applyBorder="1" applyAlignment="1" applyProtection="1">
      <alignment horizontal="right" vertical="center"/>
      <protection locked="0"/>
    </xf>
    <xf numFmtId="3" fontId="8" fillId="0" borderId="1623" xfId="6" applyNumberFormat="1" applyFont="1" applyFill="1" applyBorder="1" applyAlignment="1" applyProtection="1">
      <alignment horizontal="center" vertical="center"/>
      <protection locked="0"/>
    </xf>
    <xf numFmtId="3" fontId="5" fillId="0" borderId="1623" xfId="6" applyNumberFormat="1" applyFont="1" applyFill="1" applyBorder="1" applyAlignment="1" applyProtection="1">
      <alignment horizontal="center" vertical="center"/>
      <protection locked="0"/>
    </xf>
    <xf numFmtId="0" fontId="5" fillId="0" borderId="1623" xfId="6" applyNumberFormat="1" applyFont="1" applyFill="1" applyBorder="1" applyAlignment="1" applyProtection="1">
      <alignment horizontal="center" vertical="center"/>
      <protection locked="0"/>
    </xf>
    <xf numFmtId="0" fontId="5" fillId="0" borderId="1623" xfId="6" applyNumberFormat="1" applyFont="1" applyFill="1" applyBorder="1" applyAlignment="1" applyProtection="1">
      <alignment horizontal="left" vertical="center"/>
      <protection locked="0"/>
    </xf>
    <xf numFmtId="0" fontId="14" fillId="0" borderId="1623" xfId="6" applyNumberFormat="1" applyFont="1" applyFill="1" applyBorder="1" applyAlignment="1" applyProtection="1">
      <alignment horizontal="left" vertical="center"/>
      <protection locked="0"/>
    </xf>
    <xf numFmtId="3" fontId="5" fillId="0" borderId="1622" xfId="6" applyNumberFormat="1" applyFont="1" applyFill="1" applyBorder="1" applyAlignment="1" applyProtection="1">
      <alignment horizontal="right" vertical="center"/>
      <protection locked="0"/>
    </xf>
    <xf numFmtId="4" fontId="5" fillId="0" borderId="1622" xfId="6" applyNumberFormat="1" applyFont="1" applyFill="1" applyBorder="1" applyAlignment="1" applyProtection="1">
      <alignment horizontal="right" vertical="center"/>
      <protection locked="0"/>
    </xf>
    <xf numFmtId="49" fontId="5" fillId="18" borderId="162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62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28" xfId="6" applyNumberFormat="1" applyFont="1" applyFill="1" applyBorder="1" applyAlignment="1" applyProtection="1">
      <alignment horizontal="right" vertical="center"/>
      <protection locked="0"/>
    </xf>
    <xf numFmtId="3" fontId="8" fillId="0" borderId="1629" xfId="6" applyNumberFormat="1" applyFont="1" applyFill="1" applyBorder="1" applyAlignment="1" applyProtection="1">
      <alignment horizontal="center" vertical="center"/>
      <protection locked="0"/>
    </xf>
    <xf numFmtId="3" fontId="5" fillId="0" borderId="1629" xfId="6" applyNumberFormat="1" applyFont="1" applyFill="1" applyBorder="1" applyAlignment="1" applyProtection="1">
      <alignment horizontal="center" vertical="center"/>
      <protection locked="0"/>
    </xf>
    <xf numFmtId="0" fontId="5" fillId="0" borderId="1629" xfId="6" applyNumberFormat="1" applyFont="1" applyFill="1" applyBorder="1" applyAlignment="1" applyProtection="1">
      <alignment horizontal="center" vertical="center"/>
      <protection locked="0"/>
    </xf>
    <xf numFmtId="0" fontId="5" fillId="0" borderId="1629" xfId="6" applyNumberFormat="1" applyFont="1" applyFill="1" applyBorder="1" applyAlignment="1" applyProtection="1">
      <alignment horizontal="left" vertical="center"/>
      <protection locked="0"/>
    </xf>
    <xf numFmtId="0" fontId="14" fillId="0" borderId="1629" xfId="6" applyNumberFormat="1" applyFont="1" applyFill="1" applyBorder="1" applyAlignment="1" applyProtection="1">
      <alignment horizontal="left" vertical="center"/>
      <protection locked="0"/>
    </xf>
    <xf numFmtId="49" fontId="73" fillId="21" borderId="96" xfId="6" applyNumberFormat="1" applyFont="1" applyFill="1" applyBorder="1" applyAlignment="1" applyProtection="1">
      <alignment horizontal="center" vertical="center" wrapText="1"/>
      <protection locked="0"/>
    </xf>
    <xf numFmtId="49" fontId="73" fillId="21" borderId="527" xfId="6" applyNumberFormat="1" applyFont="1" applyFill="1" applyBorder="1" applyAlignment="1" applyProtection="1">
      <alignment horizontal="left" vertical="center" wrapText="1"/>
      <protection locked="0"/>
    </xf>
    <xf numFmtId="3" fontId="59" fillId="10" borderId="95" xfId="6" applyNumberFormat="1" applyFont="1" applyFill="1" applyBorder="1" applyAlignment="1" applyProtection="1">
      <alignment vertical="center"/>
      <protection locked="0"/>
    </xf>
    <xf numFmtId="4" fontId="59" fillId="10" borderId="95" xfId="6" applyNumberFormat="1" applyFont="1" applyFill="1" applyBorder="1" applyAlignment="1" applyProtection="1">
      <alignment vertical="center"/>
      <protection locked="0"/>
    </xf>
    <xf numFmtId="0" fontId="71" fillId="0" borderId="1629" xfId="6" applyNumberFormat="1" applyFont="1" applyFill="1" applyBorder="1" applyAlignment="1" applyProtection="1">
      <alignment horizontal="left" vertical="center"/>
      <protection locked="0"/>
    </xf>
    <xf numFmtId="3" fontId="8" fillId="0" borderId="112" xfId="6" applyNumberFormat="1" applyFont="1" applyFill="1" applyBorder="1" applyAlignment="1" applyProtection="1">
      <alignment vertical="center"/>
      <protection locked="0"/>
    </xf>
    <xf numFmtId="4" fontId="8" fillId="0" borderId="112" xfId="6" applyNumberFormat="1" applyFont="1" applyFill="1" applyBorder="1" applyAlignment="1" applyProtection="1">
      <alignment vertical="center"/>
      <protection locked="0"/>
    </xf>
    <xf numFmtId="3" fontId="5" fillId="0" borderId="1632" xfId="6" applyNumberFormat="1" applyFont="1" applyFill="1" applyBorder="1" applyAlignment="1" applyProtection="1">
      <alignment vertical="center"/>
      <protection locked="0"/>
    </xf>
    <xf numFmtId="4" fontId="5" fillId="0" borderId="1632" xfId="6" applyNumberFormat="1" applyFont="1" applyFill="1" applyBorder="1" applyAlignment="1" applyProtection="1">
      <alignment vertical="center"/>
      <protection locked="0"/>
    </xf>
    <xf numFmtId="3" fontId="8" fillId="0" borderId="1633" xfId="6" applyNumberFormat="1" applyFont="1" applyFill="1" applyBorder="1" applyAlignment="1" applyProtection="1">
      <alignment horizontal="center" vertical="center"/>
      <protection locked="0"/>
    </xf>
    <xf numFmtId="3" fontId="5" fillId="0" borderId="1633" xfId="6" applyNumberFormat="1" applyFont="1" applyFill="1" applyBorder="1" applyAlignment="1" applyProtection="1">
      <alignment horizontal="center" vertical="center"/>
      <protection locked="0"/>
    </xf>
    <xf numFmtId="0" fontId="5" fillId="0" borderId="1633" xfId="6" applyNumberFormat="1" applyFont="1" applyFill="1" applyBorder="1" applyAlignment="1" applyProtection="1">
      <alignment horizontal="center" vertical="center"/>
      <protection locked="0"/>
    </xf>
    <xf numFmtId="0" fontId="5" fillId="0" borderId="1633" xfId="6" applyNumberFormat="1" applyFont="1" applyFill="1" applyBorder="1" applyAlignment="1" applyProtection="1">
      <alignment horizontal="left" vertical="center"/>
      <protection locked="0"/>
    </xf>
    <xf numFmtId="0" fontId="71" fillId="0" borderId="1633" xfId="6" applyNumberFormat="1" applyFont="1" applyFill="1" applyBorder="1" applyAlignment="1" applyProtection="1">
      <alignment horizontal="left" vertical="center"/>
      <protection locked="0"/>
    </xf>
    <xf numFmtId="3" fontId="58" fillId="0" borderId="1636" xfId="6" applyNumberFormat="1" applyFont="1" applyFill="1" applyBorder="1" applyAlignment="1" applyProtection="1">
      <alignment horizontal="right" vertical="center"/>
      <protection locked="0"/>
    </xf>
    <xf numFmtId="4" fontId="58" fillId="0" borderId="1636" xfId="6" applyNumberFormat="1" applyFont="1" applyFill="1" applyBorder="1" applyAlignment="1" applyProtection="1">
      <alignment horizontal="right" vertical="center"/>
      <protection locked="0"/>
    </xf>
    <xf numFmtId="3" fontId="8" fillId="0" borderId="1637" xfId="6" applyNumberFormat="1" applyFont="1" applyFill="1" applyBorder="1" applyAlignment="1" applyProtection="1">
      <alignment horizontal="center" vertical="center"/>
      <protection locked="0"/>
    </xf>
    <xf numFmtId="3" fontId="5" fillId="0" borderId="1637" xfId="6" applyNumberFormat="1" applyFont="1" applyFill="1" applyBorder="1" applyAlignment="1" applyProtection="1">
      <alignment horizontal="center" vertical="center"/>
      <protection locked="0"/>
    </xf>
    <xf numFmtId="0" fontId="5" fillId="0" borderId="1637" xfId="6" applyNumberFormat="1" applyFont="1" applyFill="1" applyBorder="1" applyAlignment="1" applyProtection="1">
      <alignment horizontal="center" vertical="center"/>
      <protection locked="0"/>
    </xf>
    <xf numFmtId="0" fontId="5" fillId="0" borderId="1637" xfId="6" applyNumberFormat="1" applyFont="1" applyFill="1" applyBorder="1" applyAlignment="1" applyProtection="1">
      <alignment horizontal="left" vertical="center"/>
      <protection locked="0"/>
    </xf>
    <xf numFmtId="0" fontId="71" fillId="0" borderId="1637" xfId="6" applyNumberFormat="1" applyFont="1" applyFill="1" applyBorder="1" applyAlignment="1" applyProtection="1">
      <alignment horizontal="left" vertical="center"/>
      <protection locked="0"/>
    </xf>
    <xf numFmtId="49" fontId="71" fillId="18" borderId="163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63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40" xfId="7" applyNumberFormat="1" applyFont="1" applyBorder="1" applyAlignment="1">
      <alignment horizontal="right" vertical="center"/>
    </xf>
    <xf numFmtId="3" fontId="5" fillId="0" borderId="1463" xfId="7" applyNumberFormat="1" applyFont="1" applyBorder="1" applyAlignment="1">
      <alignment horizontal="right" vertical="center"/>
    </xf>
    <xf numFmtId="4" fontId="5" fillId="0" borderId="1463" xfId="7" applyNumberFormat="1" applyFont="1" applyBorder="1" applyAlignment="1">
      <alignment horizontal="right" vertical="center"/>
    </xf>
    <xf numFmtId="3" fontId="8" fillId="0" borderId="1641" xfId="6" applyNumberFormat="1" applyFont="1" applyFill="1" applyBorder="1" applyAlignment="1" applyProtection="1">
      <alignment horizontal="center" vertical="center"/>
      <protection locked="0"/>
    </xf>
    <xf numFmtId="3" fontId="5" fillId="0" borderId="1641" xfId="6" applyNumberFormat="1" applyFont="1" applyFill="1" applyBorder="1" applyAlignment="1" applyProtection="1">
      <alignment horizontal="center" vertical="center"/>
      <protection locked="0"/>
    </xf>
    <xf numFmtId="0" fontId="5" fillId="0" borderId="1641" xfId="6" applyNumberFormat="1" applyFont="1" applyFill="1" applyBorder="1" applyAlignment="1" applyProtection="1">
      <alignment horizontal="center" vertical="center"/>
      <protection locked="0"/>
    </xf>
    <xf numFmtId="0" fontId="5" fillId="0" borderId="1641" xfId="6" applyNumberFormat="1" applyFont="1" applyFill="1" applyBorder="1" applyAlignment="1" applyProtection="1">
      <alignment horizontal="left" vertical="center"/>
      <protection locked="0"/>
    </xf>
    <xf numFmtId="0" fontId="71" fillId="0" borderId="1641" xfId="6" applyNumberFormat="1" applyFont="1" applyFill="1" applyBorder="1" applyAlignment="1" applyProtection="1">
      <alignment horizontal="left" vertical="center"/>
      <protection locked="0"/>
    </xf>
    <xf numFmtId="49" fontId="71" fillId="18" borderId="164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64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44" xfId="7" applyNumberFormat="1" applyFont="1" applyBorder="1" applyAlignment="1">
      <alignment horizontal="right" vertical="center"/>
    </xf>
    <xf numFmtId="3" fontId="8" fillId="0" borderId="1645" xfId="6" applyNumberFormat="1" applyFont="1" applyFill="1" applyBorder="1" applyAlignment="1" applyProtection="1">
      <alignment horizontal="center" vertical="center"/>
      <protection locked="0"/>
    </xf>
    <xf numFmtId="3" fontId="5" fillId="0" borderId="1645" xfId="6" applyNumberFormat="1" applyFont="1" applyFill="1" applyBorder="1" applyAlignment="1" applyProtection="1">
      <alignment horizontal="center" vertical="center"/>
      <protection locked="0"/>
    </xf>
    <xf numFmtId="0" fontId="5" fillId="0" borderId="1645" xfId="6" applyNumberFormat="1" applyFont="1" applyFill="1" applyBorder="1" applyAlignment="1" applyProtection="1">
      <alignment horizontal="center" vertical="center"/>
      <protection locked="0"/>
    </xf>
    <xf numFmtId="0" fontId="5" fillId="0" borderId="1645" xfId="6" applyNumberFormat="1" applyFont="1" applyFill="1" applyBorder="1" applyAlignment="1" applyProtection="1">
      <alignment horizontal="left" vertical="center"/>
      <protection locked="0"/>
    </xf>
    <xf numFmtId="0" fontId="71" fillId="0" borderId="1645" xfId="6" applyNumberFormat="1" applyFont="1" applyFill="1" applyBorder="1" applyAlignment="1" applyProtection="1">
      <alignment horizontal="left" vertical="center"/>
      <protection locked="0"/>
    </xf>
    <xf numFmtId="49" fontId="71" fillId="18" borderId="164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64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48" xfId="7" applyNumberFormat="1" applyFont="1" applyBorder="1" applyAlignment="1">
      <alignment horizontal="right" vertical="center"/>
    </xf>
    <xf numFmtId="3" fontId="8" fillId="0" borderId="1649" xfId="6" applyNumberFormat="1" applyFont="1" applyFill="1" applyBorder="1" applyAlignment="1" applyProtection="1">
      <alignment horizontal="center" vertical="center"/>
      <protection locked="0"/>
    </xf>
    <xf numFmtId="3" fontId="5" fillId="0" borderId="1649" xfId="6" applyNumberFormat="1" applyFont="1" applyFill="1" applyBorder="1" applyAlignment="1" applyProtection="1">
      <alignment horizontal="center" vertical="center"/>
      <protection locked="0"/>
    </xf>
    <xf numFmtId="0" fontId="5" fillId="0" borderId="1649" xfId="6" applyNumberFormat="1" applyFont="1" applyFill="1" applyBorder="1" applyAlignment="1" applyProtection="1">
      <alignment horizontal="center" vertical="center"/>
      <protection locked="0"/>
    </xf>
    <xf numFmtId="0" fontId="5" fillId="0" borderId="1649" xfId="6" applyNumberFormat="1" applyFont="1" applyFill="1" applyBorder="1" applyAlignment="1" applyProtection="1">
      <alignment horizontal="left" vertical="center"/>
      <protection locked="0"/>
    </xf>
    <xf numFmtId="0" fontId="71" fillId="0" borderId="1649" xfId="6" applyNumberFormat="1" applyFont="1" applyFill="1" applyBorder="1" applyAlignment="1" applyProtection="1">
      <alignment horizontal="left" vertical="center"/>
      <protection locked="0"/>
    </xf>
    <xf numFmtId="49" fontId="71" fillId="18" borderId="165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65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52" xfId="7" applyNumberFormat="1" applyFont="1" applyBorder="1" applyAlignment="1">
      <alignment horizontal="right" vertical="center"/>
    </xf>
    <xf numFmtId="3" fontId="5" fillId="0" borderId="1653" xfId="7" applyNumberFormat="1" applyFont="1" applyBorder="1" applyAlignment="1">
      <alignment horizontal="right" vertical="center"/>
    </xf>
    <xf numFmtId="4" fontId="5" fillId="0" borderId="1653" xfId="7" applyNumberFormat="1" applyFont="1" applyBorder="1" applyAlignment="1">
      <alignment horizontal="right" vertical="center"/>
    </xf>
    <xf numFmtId="10" fontId="5" fillId="0" borderId="1653" xfId="18" applyNumberFormat="1" applyFont="1" applyFill="1" applyBorder="1" applyAlignment="1" applyProtection="1">
      <alignment horizontal="right" vertical="center"/>
      <protection locked="0"/>
    </xf>
    <xf numFmtId="3" fontId="8" fillId="0" borderId="1654" xfId="6" applyNumberFormat="1" applyFont="1" applyFill="1" applyBorder="1" applyAlignment="1" applyProtection="1">
      <alignment horizontal="center" vertical="center"/>
      <protection locked="0"/>
    </xf>
    <xf numFmtId="3" fontId="5" fillId="0" borderId="1654" xfId="6" applyNumberFormat="1" applyFont="1" applyFill="1" applyBorder="1" applyAlignment="1" applyProtection="1">
      <alignment horizontal="center" vertical="center"/>
      <protection locked="0"/>
    </xf>
    <xf numFmtId="0" fontId="5" fillId="0" borderId="1654" xfId="6" applyNumberFormat="1" applyFont="1" applyFill="1" applyBorder="1" applyAlignment="1" applyProtection="1">
      <alignment horizontal="center" vertical="center"/>
      <protection locked="0"/>
    </xf>
    <xf numFmtId="0" fontId="5" fillId="0" borderId="1654" xfId="6" applyNumberFormat="1" applyFont="1" applyFill="1" applyBorder="1" applyAlignment="1" applyProtection="1">
      <alignment horizontal="left" vertical="center"/>
      <protection locked="0"/>
    </xf>
    <xf numFmtId="0" fontId="71" fillId="0" borderId="1654" xfId="6" applyNumberFormat="1" applyFont="1" applyFill="1" applyBorder="1" applyAlignment="1" applyProtection="1">
      <alignment horizontal="left" vertical="center"/>
      <protection locked="0"/>
    </xf>
    <xf numFmtId="3" fontId="58" fillId="0" borderId="253" xfId="6" applyNumberFormat="1" applyFont="1" applyFill="1" applyBorder="1" applyAlignment="1" applyProtection="1">
      <alignment vertical="center"/>
      <protection locked="0"/>
    </xf>
    <xf numFmtId="4" fontId="58" fillId="0" borderId="253" xfId="6" applyNumberFormat="1" applyFont="1" applyFill="1" applyBorder="1" applyAlignment="1" applyProtection="1">
      <alignment vertical="center"/>
      <protection locked="0"/>
    </xf>
    <xf numFmtId="49" fontId="71" fillId="18" borderId="165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65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57" xfId="7" applyNumberFormat="1" applyFont="1" applyBorder="1" applyAlignment="1">
      <alignment horizontal="right" vertical="center"/>
    </xf>
    <xf numFmtId="3" fontId="8" fillId="0" borderId="1658" xfId="6" applyNumberFormat="1" applyFont="1" applyFill="1" applyBorder="1" applyAlignment="1" applyProtection="1">
      <alignment horizontal="center" vertical="center"/>
      <protection locked="0"/>
    </xf>
    <xf numFmtId="3" fontId="5" fillId="0" borderId="1658" xfId="6" applyNumberFormat="1" applyFont="1" applyFill="1" applyBorder="1" applyAlignment="1" applyProtection="1">
      <alignment horizontal="center" vertical="center"/>
      <protection locked="0"/>
    </xf>
    <xf numFmtId="0" fontId="5" fillId="0" borderId="1658" xfId="6" applyNumberFormat="1" applyFont="1" applyFill="1" applyBorder="1" applyAlignment="1" applyProtection="1">
      <alignment horizontal="center" vertical="center"/>
      <protection locked="0"/>
    </xf>
    <xf numFmtId="0" fontId="5" fillId="0" borderId="1658" xfId="6" applyNumberFormat="1" applyFont="1" applyFill="1" applyBorder="1" applyAlignment="1" applyProtection="1">
      <alignment horizontal="left" vertical="center"/>
      <protection locked="0"/>
    </xf>
    <xf numFmtId="0" fontId="71" fillId="0" borderId="1658" xfId="6" applyNumberFormat="1" applyFont="1" applyFill="1" applyBorder="1" applyAlignment="1" applyProtection="1">
      <alignment horizontal="left" vertical="center"/>
      <protection locked="0"/>
    </xf>
    <xf numFmtId="49" fontId="71" fillId="18" borderId="165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66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61" xfId="7" applyNumberFormat="1" applyFont="1" applyBorder="1" applyAlignment="1">
      <alignment horizontal="right" vertical="center"/>
    </xf>
    <xf numFmtId="3" fontId="8" fillId="0" borderId="1662" xfId="6" applyNumberFormat="1" applyFont="1" applyFill="1" applyBorder="1" applyAlignment="1" applyProtection="1">
      <alignment horizontal="center" vertical="center"/>
      <protection locked="0"/>
    </xf>
    <xf numFmtId="3" fontId="5" fillId="0" borderId="1662" xfId="6" applyNumberFormat="1" applyFont="1" applyFill="1" applyBorder="1" applyAlignment="1" applyProtection="1">
      <alignment horizontal="center" vertical="center"/>
      <protection locked="0"/>
    </xf>
    <xf numFmtId="0" fontId="5" fillId="0" borderId="1662" xfId="6" applyNumberFormat="1" applyFont="1" applyFill="1" applyBorder="1" applyAlignment="1" applyProtection="1">
      <alignment horizontal="center" vertical="center"/>
      <protection locked="0"/>
    </xf>
    <xf numFmtId="0" fontId="5" fillId="0" borderId="1662" xfId="6" applyNumberFormat="1" applyFont="1" applyFill="1" applyBorder="1" applyAlignment="1" applyProtection="1">
      <alignment horizontal="left" vertical="center"/>
      <protection locked="0"/>
    </xf>
    <xf numFmtId="0" fontId="71" fillId="0" borderId="1662" xfId="6" applyNumberFormat="1" applyFont="1" applyFill="1" applyBorder="1" applyAlignment="1" applyProtection="1">
      <alignment horizontal="left" vertical="center"/>
      <protection locked="0"/>
    </xf>
    <xf numFmtId="49" fontId="71" fillId="18" borderId="166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66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65" xfId="7" applyNumberFormat="1" applyFont="1" applyBorder="1" applyAlignment="1">
      <alignment horizontal="right" vertical="center"/>
    </xf>
    <xf numFmtId="3" fontId="8" fillId="0" borderId="1666" xfId="6" applyNumberFormat="1" applyFont="1" applyFill="1" applyBorder="1" applyAlignment="1" applyProtection="1">
      <alignment horizontal="center" vertical="center"/>
      <protection locked="0"/>
    </xf>
    <xf numFmtId="3" fontId="5" fillId="0" borderId="1666" xfId="6" applyNumberFormat="1" applyFont="1" applyFill="1" applyBorder="1" applyAlignment="1" applyProtection="1">
      <alignment horizontal="center" vertical="center"/>
      <protection locked="0"/>
    </xf>
    <xf numFmtId="0" fontId="5" fillId="0" borderId="1666" xfId="6" applyNumberFormat="1" applyFont="1" applyFill="1" applyBorder="1" applyAlignment="1" applyProtection="1">
      <alignment horizontal="center" vertical="center"/>
      <protection locked="0"/>
    </xf>
    <xf numFmtId="0" fontId="5" fillId="0" borderId="1666" xfId="6" applyNumberFormat="1" applyFont="1" applyFill="1" applyBorder="1" applyAlignment="1" applyProtection="1">
      <alignment horizontal="left" vertical="center"/>
      <protection locked="0"/>
    </xf>
    <xf numFmtId="0" fontId="71" fillId="0" borderId="1666" xfId="6" applyNumberFormat="1" applyFont="1" applyFill="1" applyBorder="1" applyAlignment="1" applyProtection="1">
      <alignment horizontal="left" vertical="center"/>
      <protection locked="0"/>
    </xf>
    <xf numFmtId="49" fontId="71" fillId="18" borderId="166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66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69" xfId="7" applyNumberFormat="1" applyFont="1" applyBorder="1" applyAlignment="1">
      <alignment horizontal="right" vertical="center"/>
    </xf>
    <xf numFmtId="3" fontId="8" fillId="0" borderId="1670" xfId="6" applyNumberFormat="1" applyFont="1" applyFill="1" applyBorder="1" applyAlignment="1" applyProtection="1">
      <alignment horizontal="center" vertical="center"/>
      <protection locked="0"/>
    </xf>
    <xf numFmtId="3" fontId="5" fillId="0" borderId="1670" xfId="6" applyNumberFormat="1" applyFont="1" applyFill="1" applyBorder="1" applyAlignment="1" applyProtection="1">
      <alignment horizontal="center" vertical="center"/>
      <protection locked="0"/>
    </xf>
    <xf numFmtId="0" fontId="5" fillId="0" borderId="1670" xfId="6" applyNumberFormat="1" applyFont="1" applyFill="1" applyBorder="1" applyAlignment="1" applyProtection="1">
      <alignment horizontal="center" vertical="center"/>
      <protection locked="0"/>
    </xf>
    <xf numFmtId="0" fontId="5" fillId="0" borderId="1670" xfId="6" applyNumberFormat="1" applyFont="1" applyFill="1" applyBorder="1" applyAlignment="1" applyProtection="1">
      <alignment horizontal="left" vertical="center"/>
      <protection locked="0"/>
    </xf>
    <xf numFmtId="0" fontId="71" fillId="0" borderId="1670" xfId="6" applyNumberFormat="1" applyFont="1" applyFill="1" applyBorder="1" applyAlignment="1" applyProtection="1">
      <alignment horizontal="left" vertical="center"/>
      <protection locked="0"/>
    </xf>
    <xf numFmtId="49" fontId="71" fillId="18" borderId="167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548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0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1669" xfId="6" applyNumberFormat="1" applyFont="1" applyFill="1" applyBorder="1" applyAlignment="1" applyProtection="1">
      <alignment horizontal="right" vertical="center"/>
      <protection locked="0"/>
    </xf>
    <xf numFmtId="3" fontId="5" fillId="0" borderId="253" xfId="6" applyNumberFormat="1" applyFont="1" applyFill="1" applyBorder="1" applyAlignment="1" applyProtection="1">
      <alignment vertical="center"/>
      <protection locked="0"/>
    </xf>
    <xf numFmtId="4" fontId="5" fillId="0" borderId="253" xfId="6" applyNumberFormat="1" applyFont="1" applyFill="1" applyBorder="1" applyAlignment="1" applyProtection="1">
      <alignment vertical="center"/>
      <protection locked="0"/>
    </xf>
    <xf numFmtId="49" fontId="71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67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67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52" xfId="6" applyNumberFormat="1" applyFont="1" applyFill="1" applyBorder="1" applyAlignment="1" applyProtection="1">
      <alignment horizontal="right" vertical="center"/>
      <protection locked="0"/>
    </xf>
    <xf numFmtId="3" fontId="5" fillId="0" borderId="1674" xfId="6" applyNumberFormat="1" applyFont="1" applyFill="1" applyBorder="1" applyAlignment="1" applyProtection="1">
      <alignment horizontal="right" vertical="center"/>
      <protection locked="0"/>
    </xf>
    <xf numFmtId="4" fontId="5" fillId="0" borderId="1674" xfId="6" applyNumberFormat="1" applyFont="1" applyFill="1" applyBorder="1" applyAlignment="1" applyProtection="1">
      <alignment horizontal="right" vertical="center"/>
      <protection locked="0"/>
    </xf>
    <xf numFmtId="49" fontId="59" fillId="10" borderId="95" xfId="6" applyNumberFormat="1" applyFont="1" applyFill="1" applyBorder="1" applyAlignment="1" applyProtection="1">
      <alignment horizontal="center" vertical="center" wrapText="1"/>
      <protection locked="0"/>
    </xf>
    <xf numFmtId="49" fontId="59" fillId="10" borderId="307" xfId="6" applyNumberFormat="1" applyFont="1" applyFill="1" applyBorder="1" applyAlignment="1" applyProtection="1">
      <alignment horizontal="center" vertical="center" wrapText="1"/>
      <protection locked="0"/>
    </xf>
    <xf numFmtId="49" fontId="59" fillId="10" borderId="308" xfId="6" applyNumberFormat="1" applyFont="1" applyFill="1" applyBorder="1" applyAlignment="1" applyProtection="1">
      <alignment horizontal="left" vertical="center" wrapText="1"/>
      <protection locked="0"/>
    </xf>
    <xf numFmtId="0" fontId="41" fillId="0" borderId="110" xfId="0" applyFont="1" applyBorder="1" applyAlignment="1">
      <alignment vertical="center" wrapText="1"/>
    </xf>
    <xf numFmtId="0" fontId="41" fillId="0" borderId="24" xfId="0" applyFont="1" applyBorder="1" applyAlignment="1">
      <alignment vertical="center" wrapText="1"/>
    </xf>
    <xf numFmtId="49" fontId="5" fillId="18" borderId="167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67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79" xfId="6" applyNumberFormat="1" applyFont="1" applyFill="1" applyBorder="1" applyAlignment="1" applyProtection="1">
      <alignment horizontal="right" vertical="center"/>
      <protection locked="0"/>
    </xf>
    <xf numFmtId="3" fontId="8" fillId="0" borderId="1680" xfId="6" applyNumberFormat="1" applyFont="1" applyFill="1" applyBorder="1" applyAlignment="1" applyProtection="1">
      <alignment horizontal="center" vertical="center"/>
      <protection locked="0"/>
    </xf>
    <xf numFmtId="3" fontId="5" fillId="0" borderId="1680" xfId="6" applyNumberFormat="1" applyFont="1" applyFill="1" applyBorder="1" applyAlignment="1" applyProtection="1">
      <alignment horizontal="center" vertical="center"/>
      <protection locked="0"/>
    </xf>
    <xf numFmtId="0" fontId="5" fillId="0" borderId="1680" xfId="6" applyNumberFormat="1" applyFont="1" applyFill="1" applyBorder="1" applyAlignment="1" applyProtection="1">
      <alignment horizontal="center" vertical="center"/>
      <protection locked="0"/>
    </xf>
    <xf numFmtId="0" fontId="5" fillId="0" borderId="1680" xfId="6" applyNumberFormat="1" applyFont="1" applyFill="1" applyBorder="1" applyAlignment="1" applyProtection="1">
      <alignment horizontal="left" vertical="center"/>
      <protection locked="0"/>
    </xf>
    <xf numFmtId="49" fontId="5" fillId="18" borderId="168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68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83" xfId="6" applyNumberFormat="1" applyFont="1" applyFill="1" applyBorder="1" applyAlignment="1" applyProtection="1">
      <alignment horizontal="right" vertical="center"/>
      <protection locked="0"/>
    </xf>
    <xf numFmtId="3" fontId="8" fillId="0" borderId="1684" xfId="6" applyNumberFormat="1" applyFont="1" applyFill="1" applyBorder="1" applyAlignment="1" applyProtection="1">
      <alignment horizontal="center" vertical="center"/>
      <protection locked="0"/>
    </xf>
    <xf numFmtId="3" fontId="5" fillId="0" borderId="1684" xfId="6" applyNumberFormat="1" applyFont="1" applyFill="1" applyBorder="1" applyAlignment="1" applyProtection="1">
      <alignment horizontal="center" vertical="center"/>
      <protection locked="0"/>
    </xf>
    <xf numFmtId="0" fontId="5" fillId="0" borderId="1684" xfId="6" applyNumberFormat="1" applyFont="1" applyFill="1" applyBorder="1" applyAlignment="1" applyProtection="1">
      <alignment horizontal="center" vertical="center"/>
      <protection locked="0"/>
    </xf>
    <xf numFmtId="0" fontId="5" fillId="0" borderId="1684" xfId="6" applyNumberFormat="1" applyFont="1" applyFill="1" applyBorder="1" applyAlignment="1" applyProtection="1">
      <alignment horizontal="left" vertical="center"/>
      <protection locked="0"/>
    </xf>
    <xf numFmtId="49" fontId="5" fillId="18" borderId="168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68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87" xfId="6" applyNumberFormat="1" applyFont="1" applyFill="1" applyBorder="1" applyAlignment="1" applyProtection="1">
      <alignment horizontal="right" vertical="center"/>
      <protection locked="0"/>
    </xf>
    <xf numFmtId="3" fontId="8" fillId="0" borderId="1688" xfId="6" applyNumberFormat="1" applyFont="1" applyFill="1" applyBorder="1" applyAlignment="1" applyProtection="1">
      <alignment horizontal="center" vertical="center"/>
      <protection locked="0"/>
    </xf>
    <xf numFmtId="3" fontId="5" fillId="0" borderId="1688" xfId="6" applyNumberFormat="1" applyFont="1" applyFill="1" applyBorder="1" applyAlignment="1" applyProtection="1">
      <alignment horizontal="center" vertical="center"/>
      <protection locked="0"/>
    </xf>
    <xf numFmtId="0" fontId="5" fillId="0" borderId="1688" xfId="6" applyNumberFormat="1" applyFont="1" applyFill="1" applyBorder="1" applyAlignment="1" applyProtection="1">
      <alignment horizontal="center" vertical="center"/>
      <protection locked="0"/>
    </xf>
    <xf numFmtId="0" fontId="5" fillId="0" borderId="1688" xfId="6" applyNumberFormat="1" applyFont="1" applyFill="1" applyBorder="1" applyAlignment="1" applyProtection="1">
      <alignment horizontal="left" vertical="center"/>
      <protection locked="0"/>
    </xf>
    <xf numFmtId="49" fontId="5" fillId="18" borderId="168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69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91" xfId="6" applyNumberFormat="1" applyFont="1" applyFill="1" applyBorder="1" applyAlignment="1" applyProtection="1">
      <alignment horizontal="right" vertical="center"/>
      <protection locked="0"/>
    </xf>
    <xf numFmtId="3" fontId="8" fillId="0" borderId="1692" xfId="6" applyNumberFormat="1" applyFont="1" applyFill="1" applyBorder="1" applyAlignment="1" applyProtection="1">
      <alignment horizontal="center" vertical="center"/>
      <protection locked="0"/>
    </xf>
    <xf numFmtId="3" fontId="5" fillId="0" borderId="1692" xfId="6" applyNumberFormat="1" applyFont="1" applyFill="1" applyBorder="1" applyAlignment="1" applyProtection="1">
      <alignment horizontal="center" vertical="center"/>
      <protection locked="0"/>
    </xf>
    <xf numFmtId="0" fontId="5" fillId="0" borderId="1692" xfId="6" applyNumberFormat="1" applyFont="1" applyFill="1" applyBorder="1" applyAlignment="1" applyProtection="1">
      <alignment horizontal="center" vertical="center"/>
      <protection locked="0"/>
    </xf>
    <xf numFmtId="0" fontId="5" fillId="0" borderId="1692" xfId="6" applyNumberFormat="1" applyFont="1" applyFill="1" applyBorder="1" applyAlignment="1" applyProtection="1">
      <alignment horizontal="left" vertical="center"/>
      <protection locked="0"/>
    </xf>
    <xf numFmtId="49" fontId="5" fillId="18" borderId="169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69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95" xfId="6" applyNumberFormat="1" applyFont="1" applyFill="1" applyBorder="1" applyAlignment="1" applyProtection="1">
      <alignment horizontal="right" vertical="center"/>
      <protection locked="0"/>
    </xf>
    <xf numFmtId="3" fontId="8" fillId="0" borderId="1696" xfId="6" applyNumberFormat="1" applyFont="1" applyFill="1" applyBorder="1" applyAlignment="1" applyProtection="1">
      <alignment horizontal="center" vertical="center"/>
      <protection locked="0"/>
    </xf>
    <xf numFmtId="3" fontId="5" fillId="0" borderId="1696" xfId="6" applyNumberFormat="1" applyFont="1" applyFill="1" applyBorder="1" applyAlignment="1" applyProtection="1">
      <alignment horizontal="center" vertical="center"/>
      <protection locked="0"/>
    </xf>
    <xf numFmtId="0" fontId="5" fillId="0" borderId="1696" xfId="6" applyNumberFormat="1" applyFont="1" applyFill="1" applyBorder="1" applyAlignment="1" applyProtection="1">
      <alignment horizontal="center" vertical="center"/>
      <protection locked="0"/>
    </xf>
    <xf numFmtId="0" fontId="5" fillId="0" borderId="1696" xfId="6" applyNumberFormat="1" applyFont="1" applyFill="1" applyBorder="1" applyAlignment="1" applyProtection="1">
      <alignment horizontal="left" vertical="center"/>
      <protection locked="0"/>
    </xf>
    <xf numFmtId="49" fontId="5" fillId="18" borderId="169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69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99" xfId="6" applyNumberFormat="1" applyFont="1" applyFill="1" applyBorder="1" applyAlignment="1" applyProtection="1">
      <alignment horizontal="right" vertical="center"/>
      <protection locked="0"/>
    </xf>
    <xf numFmtId="3" fontId="8" fillId="0" borderId="1700" xfId="6" applyNumberFormat="1" applyFont="1" applyFill="1" applyBorder="1" applyAlignment="1" applyProtection="1">
      <alignment horizontal="center" vertical="center"/>
      <protection locked="0"/>
    </xf>
    <xf numFmtId="3" fontId="5" fillId="0" borderId="1700" xfId="6" applyNumberFormat="1" applyFont="1" applyFill="1" applyBorder="1" applyAlignment="1" applyProtection="1">
      <alignment horizontal="center" vertical="center"/>
      <protection locked="0"/>
    </xf>
    <xf numFmtId="0" fontId="5" fillId="0" borderId="1700" xfId="6" applyNumberFormat="1" applyFont="1" applyFill="1" applyBorder="1" applyAlignment="1" applyProtection="1">
      <alignment horizontal="center" vertical="center"/>
      <protection locked="0"/>
    </xf>
    <xf numFmtId="0" fontId="5" fillId="0" borderId="1700" xfId="6" applyNumberFormat="1" applyFont="1" applyFill="1" applyBorder="1" applyAlignment="1" applyProtection="1">
      <alignment horizontal="left" vertical="center"/>
      <protection locked="0"/>
    </xf>
    <xf numFmtId="49" fontId="5" fillId="18" borderId="665" xfId="6" applyNumberFormat="1" applyFont="1" applyFill="1" applyBorder="1" applyAlignment="1" applyProtection="1">
      <alignment vertical="center" wrapText="1"/>
      <protection locked="0"/>
    </xf>
    <xf numFmtId="49" fontId="5" fillId="18" borderId="832" xfId="6" applyNumberFormat="1" applyFont="1" applyFill="1" applyBorder="1" applyAlignment="1" applyProtection="1">
      <alignment vertical="center" wrapText="1"/>
      <protection locked="0"/>
    </xf>
    <xf numFmtId="49" fontId="5" fillId="18" borderId="170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0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7" xfId="6" applyNumberFormat="1" applyFont="1" applyFill="1" applyBorder="1" applyAlignment="1" applyProtection="1">
      <alignment vertical="center"/>
      <protection locked="0"/>
    </xf>
    <xf numFmtId="4" fontId="5" fillId="0" borderId="327" xfId="6" applyNumberFormat="1" applyFont="1" applyFill="1" applyBorder="1" applyAlignment="1" applyProtection="1">
      <alignment vertical="center"/>
      <protection locked="0"/>
    </xf>
    <xf numFmtId="49" fontId="5" fillId="18" borderId="170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0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05" xfId="6" applyNumberFormat="1" applyFont="1" applyFill="1" applyBorder="1" applyAlignment="1" applyProtection="1">
      <alignment horizontal="center" vertical="center"/>
      <protection locked="0"/>
    </xf>
    <xf numFmtId="3" fontId="5" fillId="0" borderId="1706" xfId="6" applyNumberFormat="1" applyFont="1" applyFill="1" applyBorder="1" applyAlignment="1" applyProtection="1">
      <alignment horizontal="center" vertical="center"/>
      <protection locked="0"/>
    </xf>
    <xf numFmtId="49" fontId="5" fillId="18" borderId="1638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7" xfId="6" applyNumberFormat="1" applyFont="1" applyFill="1" applyBorder="1" applyAlignment="1" applyProtection="1">
      <alignment vertical="center"/>
      <protection locked="0"/>
    </xf>
    <xf numFmtId="3" fontId="5" fillId="0" borderId="10" xfId="6" applyNumberFormat="1" applyFont="1" applyFill="1" applyBorder="1" applyAlignment="1" applyProtection="1">
      <alignment vertical="center"/>
      <protection locked="0"/>
    </xf>
    <xf numFmtId="4" fontId="5" fillId="0" borderId="10" xfId="6" applyNumberFormat="1" applyFont="1" applyFill="1" applyBorder="1" applyAlignment="1" applyProtection="1">
      <alignment vertical="center"/>
      <protection locked="0"/>
    </xf>
    <xf numFmtId="10" fontId="5" fillId="0" borderId="1707" xfId="18" applyNumberFormat="1" applyFont="1" applyFill="1" applyBorder="1" applyAlignment="1" applyProtection="1">
      <alignment horizontal="right" vertical="center"/>
      <protection locked="0"/>
    </xf>
    <xf numFmtId="49" fontId="5" fillId="18" borderId="170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09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710" xfId="6" applyNumberFormat="1" applyFont="1" applyFill="1" applyBorder="1" applyAlignment="1" applyProtection="1">
      <alignment horizontal="center" vertical="center" wrapText="1"/>
      <protection locked="0"/>
    </xf>
    <xf numFmtId="4" fontId="5" fillId="0" borderId="1699" xfId="6" applyNumberFormat="1" applyFont="1" applyFill="1" applyBorder="1" applyAlignment="1" applyProtection="1">
      <alignment horizontal="right" vertical="center"/>
      <protection locked="0"/>
    </xf>
    <xf numFmtId="49" fontId="5" fillId="18" borderId="171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2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712" xfId="6" applyNumberFormat="1" applyFont="1" applyFill="1" applyBorder="1" applyAlignment="1" applyProtection="1">
      <alignment vertical="center" wrapText="1"/>
      <protection locked="0"/>
    </xf>
    <xf numFmtId="49" fontId="5" fillId="18" borderId="1713" xfId="6" applyNumberFormat="1" applyFont="1" applyFill="1" applyBorder="1" applyAlignment="1" applyProtection="1">
      <alignment vertical="center" wrapText="1"/>
      <protection locked="0"/>
    </xf>
    <xf numFmtId="3" fontId="5" fillId="0" borderId="1714" xfId="6" applyNumberFormat="1" applyFont="1" applyFill="1" applyBorder="1" applyAlignment="1" applyProtection="1">
      <alignment horizontal="right" vertical="center"/>
      <protection locked="0"/>
    </xf>
    <xf numFmtId="3" fontId="8" fillId="0" borderId="1715" xfId="6" applyNumberFormat="1" applyFont="1" applyFill="1" applyBorder="1" applyAlignment="1" applyProtection="1">
      <alignment horizontal="center" vertical="center"/>
      <protection locked="0"/>
    </xf>
    <xf numFmtId="3" fontId="5" fillId="0" borderId="1715" xfId="6" applyNumberFormat="1" applyFont="1" applyFill="1" applyBorder="1" applyAlignment="1" applyProtection="1">
      <alignment horizontal="center" vertical="center"/>
      <protection locked="0"/>
    </xf>
    <xf numFmtId="0" fontId="5" fillId="0" borderId="1715" xfId="6" applyNumberFormat="1" applyFont="1" applyFill="1" applyBorder="1" applyAlignment="1" applyProtection="1">
      <alignment horizontal="center" vertical="center"/>
      <protection locked="0"/>
    </xf>
    <xf numFmtId="0" fontId="5" fillId="0" borderId="1715" xfId="6" applyNumberFormat="1" applyFont="1" applyFill="1" applyBorder="1" applyAlignment="1" applyProtection="1">
      <alignment horizontal="left" vertical="center"/>
      <protection locked="0"/>
    </xf>
    <xf numFmtId="3" fontId="5" fillId="0" borderId="1718" xfId="6" applyNumberFormat="1" applyFont="1" applyFill="1" applyBorder="1" applyAlignment="1" applyProtection="1">
      <alignment vertical="center"/>
      <protection locked="0"/>
    </xf>
    <xf numFmtId="4" fontId="5" fillId="0" borderId="1718" xfId="6" applyNumberFormat="1" applyFont="1" applyFill="1" applyBorder="1" applyAlignment="1" applyProtection="1">
      <alignment vertical="center"/>
      <protection locked="0"/>
    </xf>
    <xf numFmtId="3" fontId="8" fillId="0" borderId="1719" xfId="6" applyNumberFormat="1" applyFont="1" applyFill="1" applyBorder="1" applyAlignment="1" applyProtection="1">
      <alignment horizontal="center" vertical="center"/>
      <protection locked="0"/>
    </xf>
    <xf numFmtId="3" fontId="5" fillId="0" borderId="1719" xfId="6" applyNumberFormat="1" applyFont="1" applyFill="1" applyBorder="1" applyAlignment="1" applyProtection="1">
      <alignment horizontal="center" vertical="center"/>
      <protection locked="0"/>
    </xf>
    <xf numFmtId="0" fontId="5" fillId="0" borderId="1719" xfId="6" applyNumberFormat="1" applyFont="1" applyFill="1" applyBorder="1" applyAlignment="1" applyProtection="1">
      <alignment horizontal="center" vertical="center"/>
      <protection locked="0"/>
    </xf>
    <xf numFmtId="0" fontId="5" fillId="0" borderId="1719" xfId="6" applyNumberFormat="1" applyFont="1" applyFill="1" applyBorder="1" applyAlignment="1" applyProtection="1">
      <alignment horizontal="left" vertical="center"/>
      <protection locked="0"/>
    </xf>
    <xf numFmtId="49" fontId="5" fillId="18" borderId="172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2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22" xfId="6" applyNumberFormat="1" applyFont="1" applyFill="1" applyBorder="1" applyAlignment="1" applyProtection="1">
      <alignment horizontal="right" vertical="center"/>
      <protection locked="0"/>
    </xf>
    <xf numFmtId="3" fontId="8" fillId="0" borderId="1723" xfId="6" applyNumberFormat="1" applyFont="1" applyFill="1" applyBorder="1" applyAlignment="1" applyProtection="1">
      <alignment horizontal="center" vertical="center"/>
      <protection locked="0"/>
    </xf>
    <xf numFmtId="3" fontId="5" fillId="0" borderId="1723" xfId="6" applyNumberFormat="1" applyFont="1" applyFill="1" applyBorder="1" applyAlignment="1" applyProtection="1">
      <alignment horizontal="center" vertical="center"/>
      <protection locked="0"/>
    </xf>
    <xf numFmtId="0" fontId="5" fillId="0" borderId="1723" xfId="6" applyNumberFormat="1" applyFont="1" applyFill="1" applyBorder="1" applyAlignment="1" applyProtection="1">
      <alignment horizontal="center" vertical="center"/>
      <protection locked="0"/>
    </xf>
    <xf numFmtId="0" fontId="5" fillId="0" borderId="1723" xfId="6" applyNumberFormat="1" applyFont="1" applyFill="1" applyBorder="1" applyAlignment="1" applyProtection="1">
      <alignment horizontal="left" vertical="center"/>
      <protection locked="0"/>
    </xf>
    <xf numFmtId="3" fontId="5" fillId="0" borderId="1726" xfId="6" applyNumberFormat="1" applyFont="1" applyFill="1" applyBorder="1" applyAlignment="1" applyProtection="1">
      <alignment horizontal="right" vertical="center"/>
      <protection locked="0"/>
    </xf>
    <xf numFmtId="3" fontId="8" fillId="0" borderId="1727" xfId="6" applyNumberFormat="1" applyFont="1" applyFill="1" applyBorder="1" applyAlignment="1" applyProtection="1">
      <alignment horizontal="center" vertical="center"/>
      <protection locked="0"/>
    </xf>
    <xf numFmtId="3" fontId="5" fillId="0" borderId="1727" xfId="6" applyNumberFormat="1" applyFont="1" applyFill="1" applyBorder="1" applyAlignment="1" applyProtection="1">
      <alignment horizontal="center" vertical="center"/>
      <protection locked="0"/>
    </xf>
    <xf numFmtId="0" fontId="5" fillId="0" borderId="1727" xfId="6" applyNumberFormat="1" applyFont="1" applyFill="1" applyBorder="1" applyAlignment="1" applyProtection="1">
      <alignment horizontal="center" vertical="center"/>
      <protection locked="0"/>
    </xf>
    <xf numFmtId="0" fontId="5" fillId="0" borderId="1727" xfId="6" applyNumberFormat="1" applyFont="1" applyFill="1" applyBorder="1" applyAlignment="1" applyProtection="1">
      <alignment horizontal="left" vertical="center"/>
      <protection locked="0"/>
    </xf>
    <xf numFmtId="49" fontId="5" fillId="18" borderId="172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30" xfId="7" applyNumberFormat="1" applyFont="1" applyBorder="1" applyAlignment="1">
      <alignment vertical="center" wrapText="1"/>
    </xf>
    <xf numFmtId="3" fontId="5" fillId="0" borderId="1463" xfId="7" applyNumberFormat="1" applyFont="1" applyBorder="1" applyAlignment="1">
      <alignment vertical="center" wrapText="1"/>
    </xf>
    <xf numFmtId="4" fontId="5" fillId="0" borderId="1463" xfId="7" applyNumberFormat="1" applyFont="1" applyBorder="1" applyAlignment="1">
      <alignment vertical="center" wrapText="1"/>
    </xf>
    <xf numFmtId="3" fontId="8" fillId="0" borderId="1731" xfId="6" applyNumberFormat="1" applyFont="1" applyFill="1" applyBorder="1" applyAlignment="1" applyProtection="1">
      <alignment horizontal="center" vertical="center"/>
      <protection locked="0"/>
    </xf>
    <xf numFmtId="3" fontId="5" fillId="0" borderId="1731" xfId="6" applyNumberFormat="1" applyFont="1" applyFill="1" applyBorder="1" applyAlignment="1" applyProtection="1">
      <alignment horizontal="center" vertical="center"/>
      <protection locked="0"/>
    </xf>
    <xf numFmtId="0" fontId="5" fillId="0" borderId="1731" xfId="6" applyNumberFormat="1" applyFont="1" applyFill="1" applyBorder="1" applyAlignment="1" applyProtection="1">
      <alignment horizontal="center" vertical="center"/>
      <protection locked="0"/>
    </xf>
    <xf numFmtId="0" fontId="5" fillId="0" borderId="1731" xfId="6" applyNumberFormat="1" applyFont="1" applyFill="1" applyBorder="1" applyAlignment="1" applyProtection="1">
      <alignment horizontal="left" vertical="center"/>
      <protection locked="0"/>
    </xf>
    <xf numFmtId="49" fontId="5" fillId="18" borderId="173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3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34" xfId="7" applyNumberFormat="1" applyFont="1" applyBorder="1" applyAlignment="1">
      <alignment vertical="center" wrapText="1"/>
    </xf>
    <xf numFmtId="3" fontId="8" fillId="0" borderId="1735" xfId="6" applyNumberFormat="1" applyFont="1" applyFill="1" applyBorder="1" applyAlignment="1" applyProtection="1">
      <alignment horizontal="center" vertical="center"/>
      <protection locked="0"/>
    </xf>
    <xf numFmtId="3" fontId="5" fillId="0" borderId="1735" xfId="6" applyNumberFormat="1" applyFont="1" applyFill="1" applyBorder="1" applyAlignment="1" applyProtection="1">
      <alignment horizontal="center" vertical="center"/>
      <protection locked="0"/>
    </xf>
    <xf numFmtId="0" fontId="5" fillId="0" borderId="1735" xfId="6" applyNumberFormat="1" applyFont="1" applyFill="1" applyBorder="1" applyAlignment="1" applyProtection="1">
      <alignment horizontal="center" vertical="center"/>
      <protection locked="0"/>
    </xf>
    <xf numFmtId="0" fontId="5" fillId="0" borderId="1735" xfId="6" applyNumberFormat="1" applyFont="1" applyFill="1" applyBorder="1" applyAlignment="1" applyProtection="1">
      <alignment horizontal="left" vertical="center"/>
      <protection locked="0"/>
    </xf>
    <xf numFmtId="49" fontId="5" fillId="18" borderId="173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3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38" xfId="7" applyNumberFormat="1" applyFont="1" applyBorder="1" applyAlignment="1">
      <alignment vertical="center" wrapText="1"/>
    </xf>
    <xf numFmtId="3" fontId="8" fillId="0" borderId="1739" xfId="6" applyNumberFormat="1" applyFont="1" applyFill="1" applyBorder="1" applyAlignment="1" applyProtection="1">
      <alignment horizontal="center" vertical="center"/>
      <protection locked="0"/>
    </xf>
    <xf numFmtId="3" fontId="5" fillId="0" borderId="1739" xfId="6" applyNumberFormat="1" applyFont="1" applyFill="1" applyBorder="1" applyAlignment="1" applyProtection="1">
      <alignment horizontal="center" vertical="center"/>
      <protection locked="0"/>
    </xf>
    <xf numFmtId="0" fontId="5" fillId="0" borderId="1739" xfId="6" applyNumberFormat="1" applyFont="1" applyFill="1" applyBorder="1" applyAlignment="1" applyProtection="1">
      <alignment horizontal="center" vertical="center"/>
      <protection locked="0"/>
    </xf>
    <xf numFmtId="0" fontId="5" fillId="0" borderId="1739" xfId="6" applyNumberFormat="1" applyFont="1" applyFill="1" applyBorder="1" applyAlignment="1" applyProtection="1">
      <alignment horizontal="left" vertical="center"/>
      <protection locked="0"/>
    </xf>
    <xf numFmtId="49" fontId="5" fillId="18" borderId="174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4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42" xfId="7" applyNumberFormat="1" applyFont="1" applyBorder="1" applyAlignment="1">
      <alignment vertical="center" wrapText="1"/>
    </xf>
    <xf numFmtId="3" fontId="8" fillId="0" borderId="1743" xfId="6" applyNumberFormat="1" applyFont="1" applyFill="1" applyBorder="1" applyAlignment="1" applyProtection="1">
      <alignment horizontal="center" vertical="center"/>
      <protection locked="0"/>
    </xf>
    <xf numFmtId="3" fontId="5" fillId="0" borderId="1743" xfId="6" applyNumberFormat="1" applyFont="1" applyFill="1" applyBorder="1" applyAlignment="1" applyProtection="1">
      <alignment horizontal="center" vertical="center"/>
      <protection locked="0"/>
    </xf>
    <xf numFmtId="0" fontId="5" fillId="0" borderId="1743" xfId="6" applyNumberFormat="1" applyFont="1" applyFill="1" applyBorder="1" applyAlignment="1" applyProtection="1">
      <alignment horizontal="center" vertical="center"/>
      <protection locked="0"/>
    </xf>
    <xf numFmtId="0" fontId="5" fillId="0" borderId="1743" xfId="6" applyNumberFormat="1" applyFont="1" applyFill="1" applyBorder="1" applyAlignment="1" applyProtection="1">
      <alignment horizontal="left" vertical="center"/>
      <protection locked="0"/>
    </xf>
    <xf numFmtId="49" fontId="5" fillId="18" borderId="174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4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46" xfId="7" applyNumberFormat="1" applyFont="1" applyBorder="1" applyAlignment="1">
      <alignment vertical="center" wrapText="1"/>
    </xf>
    <xf numFmtId="3" fontId="8" fillId="0" borderId="1747" xfId="6" applyNumberFormat="1" applyFont="1" applyFill="1" applyBorder="1" applyAlignment="1" applyProtection="1">
      <alignment horizontal="center" vertical="center"/>
      <protection locked="0"/>
    </xf>
    <xf numFmtId="3" fontId="5" fillId="0" borderId="1747" xfId="6" applyNumberFormat="1" applyFont="1" applyFill="1" applyBorder="1" applyAlignment="1" applyProtection="1">
      <alignment horizontal="center" vertical="center"/>
      <protection locked="0"/>
    </xf>
    <xf numFmtId="0" fontId="5" fillId="0" borderId="1747" xfId="6" applyNumberFormat="1" applyFont="1" applyFill="1" applyBorder="1" applyAlignment="1" applyProtection="1">
      <alignment horizontal="center" vertical="center"/>
      <protection locked="0"/>
    </xf>
    <xf numFmtId="0" fontId="5" fillId="0" borderId="1747" xfId="6" applyNumberFormat="1" applyFont="1" applyFill="1" applyBorder="1" applyAlignment="1" applyProtection="1">
      <alignment horizontal="left" vertical="center"/>
      <protection locked="0"/>
    </xf>
    <xf numFmtId="49" fontId="5" fillId="18" borderId="174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4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50" xfId="7" applyNumberFormat="1" applyFont="1" applyBorder="1" applyAlignment="1">
      <alignment vertical="center" wrapText="1"/>
    </xf>
    <xf numFmtId="3" fontId="8" fillId="0" borderId="1751" xfId="6" applyNumberFormat="1" applyFont="1" applyFill="1" applyBorder="1" applyAlignment="1" applyProtection="1">
      <alignment horizontal="center" vertical="center"/>
      <protection locked="0"/>
    </xf>
    <xf numFmtId="3" fontId="5" fillId="0" borderId="1751" xfId="6" applyNumberFormat="1" applyFont="1" applyFill="1" applyBorder="1" applyAlignment="1" applyProtection="1">
      <alignment horizontal="center" vertical="center"/>
      <protection locked="0"/>
    </xf>
    <xf numFmtId="0" fontId="5" fillId="0" borderId="1751" xfId="6" applyNumberFormat="1" applyFont="1" applyFill="1" applyBorder="1" applyAlignment="1" applyProtection="1">
      <alignment horizontal="center" vertical="center"/>
      <protection locked="0"/>
    </xf>
    <xf numFmtId="0" fontId="5" fillId="0" borderId="1751" xfId="6" applyNumberFormat="1" applyFont="1" applyFill="1" applyBorder="1" applyAlignment="1" applyProtection="1">
      <alignment horizontal="left" vertical="center"/>
      <protection locked="0"/>
    </xf>
    <xf numFmtId="49" fontId="5" fillId="18" borderId="175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5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54" xfId="7" applyNumberFormat="1" applyFont="1" applyBorder="1" applyAlignment="1">
      <alignment vertical="center" wrapText="1"/>
    </xf>
    <xf numFmtId="3" fontId="8" fillId="0" borderId="1755" xfId="6" applyNumberFormat="1" applyFont="1" applyFill="1" applyBorder="1" applyAlignment="1" applyProtection="1">
      <alignment horizontal="center" vertical="center"/>
      <protection locked="0"/>
    </xf>
    <xf numFmtId="3" fontId="5" fillId="0" borderId="1755" xfId="6" applyNumberFormat="1" applyFont="1" applyFill="1" applyBorder="1" applyAlignment="1" applyProtection="1">
      <alignment horizontal="center" vertical="center"/>
      <protection locked="0"/>
    </xf>
    <xf numFmtId="0" fontId="5" fillId="0" borderId="1755" xfId="6" applyNumberFormat="1" applyFont="1" applyFill="1" applyBorder="1" applyAlignment="1" applyProtection="1">
      <alignment horizontal="center" vertical="center"/>
      <protection locked="0"/>
    </xf>
    <xf numFmtId="0" fontId="5" fillId="0" borderId="1755" xfId="6" applyNumberFormat="1" applyFont="1" applyFill="1" applyBorder="1" applyAlignment="1" applyProtection="1">
      <alignment horizontal="left" vertical="center"/>
      <protection locked="0"/>
    </xf>
    <xf numFmtId="49" fontId="5" fillId="18" borderId="175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5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58" xfId="7" applyNumberFormat="1" applyFont="1" applyBorder="1" applyAlignment="1">
      <alignment vertical="center" wrapText="1"/>
    </xf>
    <xf numFmtId="3" fontId="8" fillId="0" borderId="1759" xfId="6" applyNumberFormat="1" applyFont="1" applyFill="1" applyBorder="1" applyAlignment="1" applyProtection="1">
      <alignment horizontal="center" vertical="center"/>
      <protection locked="0"/>
    </xf>
    <xf numFmtId="3" fontId="5" fillId="0" borderId="1759" xfId="6" applyNumberFormat="1" applyFont="1" applyFill="1" applyBorder="1" applyAlignment="1" applyProtection="1">
      <alignment horizontal="center" vertical="center"/>
      <protection locked="0"/>
    </xf>
    <xf numFmtId="0" fontId="5" fillId="0" borderId="1759" xfId="6" applyNumberFormat="1" applyFont="1" applyFill="1" applyBorder="1" applyAlignment="1" applyProtection="1">
      <alignment horizontal="center" vertical="center"/>
      <protection locked="0"/>
    </xf>
    <xf numFmtId="0" fontId="5" fillId="0" borderId="1759" xfId="6" applyNumberFormat="1" applyFont="1" applyFill="1" applyBorder="1" applyAlignment="1" applyProtection="1">
      <alignment horizontal="left" vertical="center"/>
      <protection locked="0"/>
    </xf>
    <xf numFmtId="49" fontId="5" fillId="18" borderId="176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6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62" xfId="7" applyNumberFormat="1" applyFont="1" applyBorder="1" applyAlignment="1">
      <alignment vertical="center" wrapText="1"/>
    </xf>
    <xf numFmtId="3" fontId="8" fillId="0" borderId="1763" xfId="6" applyNumberFormat="1" applyFont="1" applyFill="1" applyBorder="1" applyAlignment="1" applyProtection="1">
      <alignment horizontal="center" vertical="center"/>
      <protection locked="0"/>
    </xf>
    <xf numFmtId="3" fontId="5" fillId="0" borderId="1763" xfId="6" applyNumberFormat="1" applyFont="1" applyFill="1" applyBorder="1" applyAlignment="1" applyProtection="1">
      <alignment horizontal="center" vertical="center"/>
      <protection locked="0"/>
    </xf>
    <xf numFmtId="0" fontId="5" fillId="0" borderId="1763" xfId="6" applyNumberFormat="1" applyFont="1" applyFill="1" applyBorder="1" applyAlignment="1" applyProtection="1">
      <alignment horizontal="center" vertical="center"/>
      <protection locked="0"/>
    </xf>
    <xf numFmtId="0" fontId="5" fillId="0" borderId="1763" xfId="6" applyNumberFormat="1" applyFont="1" applyFill="1" applyBorder="1" applyAlignment="1" applyProtection="1">
      <alignment horizontal="left" vertical="center"/>
      <protection locked="0"/>
    </xf>
    <xf numFmtId="49" fontId="5" fillId="18" borderId="176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6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66" xfId="7" applyNumberFormat="1" applyFont="1" applyBorder="1" applyAlignment="1">
      <alignment vertical="center" wrapText="1"/>
    </xf>
    <xf numFmtId="3" fontId="8" fillId="0" borderId="1767" xfId="6" applyNumberFormat="1" applyFont="1" applyFill="1" applyBorder="1" applyAlignment="1" applyProtection="1">
      <alignment horizontal="center" vertical="center"/>
      <protection locked="0"/>
    </xf>
    <xf numFmtId="3" fontId="5" fillId="0" borderId="1767" xfId="6" applyNumberFormat="1" applyFont="1" applyFill="1" applyBorder="1" applyAlignment="1" applyProtection="1">
      <alignment horizontal="center" vertical="center"/>
      <protection locked="0"/>
    </xf>
    <xf numFmtId="0" fontId="5" fillId="0" borderId="1767" xfId="6" applyNumberFormat="1" applyFont="1" applyFill="1" applyBorder="1" applyAlignment="1" applyProtection="1">
      <alignment horizontal="center" vertical="center"/>
      <protection locked="0"/>
    </xf>
    <xf numFmtId="0" fontId="5" fillId="0" borderId="1767" xfId="6" applyNumberFormat="1" applyFont="1" applyFill="1" applyBorder="1" applyAlignment="1" applyProtection="1">
      <alignment horizontal="left" vertical="center"/>
      <protection locked="0"/>
    </xf>
    <xf numFmtId="3" fontId="5" fillId="0" borderId="253" xfId="7" applyNumberFormat="1" applyFont="1" applyBorder="1" applyAlignment="1">
      <alignment vertical="center" wrapText="1"/>
    </xf>
    <xf numFmtId="3" fontId="5" fillId="0" borderId="327" xfId="7" applyNumberFormat="1" applyFont="1" applyBorder="1" applyAlignment="1">
      <alignment vertical="center" wrapText="1"/>
    </xf>
    <xf numFmtId="4" fontId="5" fillId="0" borderId="327" xfId="7" applyNumberFormat="1" applyFont="1" applyBorder="1" applyAlignment="1">
      <alignment vertical="center" wrapText="1"/>
    </xf>
    <xf numFmtId="49" fontId="5" fillId="18" borderId="176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6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70" xfId="7" applyNumberFormat="1" applyFont="1" applyBorder="1" applyAlignment="1">
      <alignment vertical="center" wrapText="1"/>
    </xf>
    <xf numFmtId="3" fontId="8" fillId="0" borderId="1771" xfId="6" applyNumberFormat="1" applyFont="1" applyFill="1" applyBorder="1" applyAlignment="1" applyProtection="1">
      <alignment horizontal="center" vertical="center"/>
      <protection locked="0"/>
    </xf>
    <xf numFmtId="3" fontId="5" fillId="0" borderId="1771" xfId="6" applyNumberFormat="1" applyFont="1" applyFill="1" applyBorder="1" applyAlignment="1" applyProtection="1">
      <alignment horizontal="center" vertical="center"/>
      <protection locked="0"/>
    </xf>
    <xf numFmtId="0" fontId="5" fillId="0" borderId="1771" xfId="6" applyNumberFormat="1" applyFont="1" applyFill="1" applyBorder="1" applyAlignment="1" applyProtection="1">
      <alignment horizontal="center" vertical="center"/>
      <protection locked="0"/>
    </xf>
    <xf numFmtId="0" fontId="5" fillId="0" borderId="1771" xfId="6" applyNumberFormat="1" applyFont="1" applyFill="1" applyBorder="1" applyAlignment="1" applyProtection="1">
      <alignment horizontal="left" vertical="center"/>
      <protection locked="0"/>
    </xf>
    <xf numFmtId="49" fontId="5" fillId="18" borderId="177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7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74" xfId="7" applyNumberFormat="1" applyFont="1" applyBorder="1" applyAlignment="1">
      <alignment vertical="center" wrapText="1"/>
    </xf>
    <xf numFmtId="3" fontId="8" fillId="0" borderId="1775" xfId="6" applyNumberFormat="1" applyFont="1" applyFill="1" applyBorder="1" applyAlignment="1" applyProtection="1">
      <alignment horizontal="center" vertical="center"/>
      <protection locked="0"/>
    </xf>
    <xf numFmtId="3" fontId="5" fillId="0" borderId="1775" xfId="6" applyNumberFormat="1" applyFont="1" applyFill="1" applyBorder="1" applyAlignment="1" applyProtection="1">
      <alignment horizontal="center" vertical="center"/>
      <protection locked="0"/>
    </xf>
    <xf numFmtId="0" fontId="5" fillId="0" borderId="1775" xfId="6" applyNumberFormat="1" applyFont="1" applyFill="1" applyBorder="1" applyAlignment="1" applyProtection="1">
      <alignment horizontal="center" vertical="center"/>
      <protection locked="0"/>
    </xf>
    <xf numFmtId="0" fontId="5" fillId="0" borderId="1775" xfId="6" applyNumberFormat="1" applyFont="1" applyFill="1" applyBorder="1" applyAlignment="1" applyProtection="1">
      <alignment horizontal="left" vertical="center"/>
      <protection locked="0"/>
    </xf>
    <xf numFmtId="49" fontId="5" fillId="18" borderId="177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7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78" xfId="7" applyNumberFormat="1" applyFont="1" applyBorder="1" applyAlignment="1">
      <alignment vertical="center" wrapText="1"/>
    </xf>
    <xf numFmtId="3" fontId="8" fillId="0" borderId="1779" xfId="6" applyNumberFormat="1" applyFont="1" applyFill="1" applyBorder="1" applyAlignment="1" applyProtection="1">
      <alignment horizontal="center" vertical="center"/>
      <protection locked="0"/>
    </xf>
    <xf numFmtId="3" fontId="5" fillId="0" borderId="1779" xfId="6" applyNumberFormat="1" applyFont="1" applyFill="1" applyBorder="1" applyAlignment="1" applyProtection="1">
      <alignment horizontal="center" vertical="center"/>
      <protection locked="0"/>
    </xf>
    <xf numFmtId="0" fontId="5" fillId="0" borderId="1779" xfId="6" applyNumberFormat="1" applyFont="1" applyFill="1" applyBorder="1" applyAlignment="1" applyProtection="1">
      <alignment horizontal="center" vertical="center"/>
      <protection locked="0"/>
    </xf>
    <xf numFmtId="0" fontId="5" fillId="0" borderId="1779" xfId="6" applyNumberFormat="1" applyFont="1" applyFill="1" applyBorder="1" applyAlignment="1" applyProtection="1">
      <alignment horizontal="left" vertical="center"/>
      <protection locked="0"/>
    </xf>
    <xf numFmtId="49" fontId="5" fillId="18" borderId="178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8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82" xfId="7" applyNumberFormat="1" applyFont="1" applyBorder="1" applyAlignment="1">
      <alignment vertical="center" wrapText="1"/>
    </xf>
    <xf numFmtId="3" fontId="8" fillId="0" borderId="1783" xfId="6" applyNumberFormat="1" applyFont="1" applyFill="1" applyBorder="1" applyAlignment="1" applyProtection="1">
      <alignment horizontal="center" vertical="center"/>
      <protection locked="0"/>
    </xf>
    <xf numFmtId="3" fontId="5" fillId="0" borderId="1783" xfId="6" applyNumberFormat="1" applyFont="1" applyFill="1" applyBorder="1" applyAlignment="1" applyProtection="1">
      <alignment horizontal="center" vertical="center"/>
      <protection locked="0"/>
    </xf>
    <xf numFmtId="0" fontId="5" fillId="0" borderId="1783" xfId="6" applyNumberFormat="1" applyFont="1" applyFill="1" applyBorder="1" applyAlignment="1" applyProtection="1">
      <alignment horizontal="center" vertical="center"/>
      <protection locked="0"/>
    </xf>
    <xf numFmtId="0" fontId="5" fillId="0" borderId="1783" xfId="6" applyNumberFormat="1" applyFont="1" applyFill="1" applyBorder="1" applyAlignment="1" applyProtection="1">
      <alignment horizontal="left" vertical="center"/>
      <protection locked="0"/>
    </xf>
    <xf numFmtId="49" fontId="5" fillId="18" borderId="178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8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86" xfId="7" applyNumberFormat="1" applyFont="1" applyBorder="1" applyAlignment="1">
      <alignment vertical="center" wrapText="1"/>
    </xf>
    <xf numFmtId="3" fontId="8" fillId="0" borderId="1787" xfId="6" applyNumberFormat="1" applyFont="1" applyFill="1" applyBorder="1" applyAlignment="1" applyProtection="1">
      <alignment horizontal="center" vertical="center"/>
      <protection locked="0"/>
    </xf>
    <xf numFmtId="3" fontId="5" fillId="0" borderId="1787" xfId="6" applyNumberFormat="1" applyFont="1" applyFill="1" applyBorder="1" applyAlignment="1" applyProtection="1">
      <alignment horizontal="center" vertical="center"/>
      <protection locked="0"/>
    </xf>
    <xf numFmtId="0" fontId="5" fillId="0" borderId="1787" xfId="6" applyNumberFormat="1" applyFont="1" applyFill="1" applyBorder="1" applyAlignment="1" applyProtection="1">
      <alignment horizontal="center" vertical="center"/>
      <protection locked="0"/>
    </xf>
    <xf numFmtId="0" fontId="5" fillId="0" borderId="1787" xfId="6" applyNumberFormat="1" applyFont="1" applyFill="1" applyBorder="1" applyAlignment="1" applyProtection="1">
      <alignment horizontal="left" vertical="center"/>
      <protection locked="0"/>
    </xf>
    <xf numFmtId="49" fontId="5" fillId="18" borderId="178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8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90" xfId="7" applyNumberFormat="1" applyFont="1" applyBorder="1" applyAlignment="1">
      <alignment vertical="center" wrapText="1"/>
    </xf>
    <xf numFmtId="3" fontId="8" fillId="0" borderId="1791" xfId="6" applyNumberFormat="1" applyFont="1" applyFill="1" applyBorder="1" applyAlignment="1" applyProtection="1">
      <alignment horizontal="center" vertical="center"/>
      <protection locked="0"/>
    </xf>
    <xf numFmtId="3" fontId="5" fillId="0" borderId="1791" xfId="6" applyNumberFormat="1" applyFont="1" applyFill="1" applyBorder="1" applyAlignment="1" applyProtection="1">
      <alignment horizontal="center" vertical="center"/>
      <protection locked="0"/>
    </xf>
    <xf numFmtId="0" fontId="5" fillId="0" borderId="1791" xfId="6" applyNumberFormat="1" applyFont="1" applyFill="1" applyBorder="1" applyAlignment="1" applyProtection="1">
      <alignment horizontal="center" vertical="center"/>
      <protection locked="0"/>
    </xf>
    <xf numFmtId="0" fontId="5" fillId="0" borderId="1791" xfId="6" applyNumberFormat="1" applyFont="1" applyFill="1" applyBorder="1" applyAlignment="1" applyProtection="1">
      <alignment horizontal="left" vertical="center"/>
      <protection locked="0"/>
    </xf>
    <xf numFmtId="49" fontId="5" fillId="18" borderId="179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9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94" xfId="7" applyNumberFormat="1" applyFont="1" applyBorder="1" applyAlignment="1">
      <alignment vertical="center" wrapText="1"/>
    </xf>
    <xf numFmtId="3" fontId="5" fillId="0" borderId="1795" xfId="7" applyNumberFormat="1" applyFont="1" applyBorder="1" applyAlignment="1">
      <alignment vertical="center" wrapText="1"/>
    </xf>
    <xf numFmtId="4" fontId="5" fillId="0" borderId="1795" xfId="7" applyNumberFormat="1" applyFont="1" applyBorder="1" applyAlignment="1">
      <alignment vertical="center" wrapText="1"/>
    </xf>
    <xf numFmtId="10" fontId="5" fillId="0" borderId="1795" xfId="18" applyNumberFormat="1" applyFont="1" applyFill="1" applyBorder="1" applyAlignment="1" applyProtection="1">
      <alignment horizontal="right" vertical="center"/>
      <protection locked="0"/>
    </xf>
    <xf numFmtId="3" fontId="8" fillId="0" borderId="1796" xfId="6" applyNumberFormat="1" applyFont="1" applyFill="1" applyBorder="1" applyAlignment="1" applyProtection="1">
      <alignment horizontal="center" vertical="center"/>
      <protection locked="0"/>
    </xf>
    <xf numFmtId="3" fontId="5" fillId="0" borderId="1796" xfId="6" applyNumberFormat="1" applyFont="1" applyFill="1" applyBorder="1" applyAlignment="1" applyProtection="1">
      <alignment horizontal="center" vertical="center"/>
      <protection locked="0"/>
    </xf>
    <xf numFmtId="0" fontId="5" fillId="0" borderId="1796" xfId="6" applyNumberFormat="1" applyFont="1" applyFill="1" applyBorder="1" applyAlignment="1" applyProtection="1">
      <alignment horizontal="center" vertical="center"/>
      <protection locked="0"/>
    </xf>
    <xf numFmtId="0" fontId="5" fillId="0" borderId="1796" xfId="6" applyNumberFormat="1" applyFont="1" applyFill="1" applyBorder="1" applyAlignment="1" applyProtection="1">
      <alignment horizontal="left" vertical="center"/>
      <protection locked="0"/>
    </xf>
    <xf numFmtId="3" fontId="5" fillId="0" borderId="832" xfId="7" applyNumberFormat="1" applyFont="1" applyBorder="1" applyAlignment="1">
      <alignment vertical="center" wrapText="1"/>
    </xf>
    <xf numFmtId="4" fontId="5" fillId="0" borderId="832" xfId="7" applyNumberFormat="1" applyFont="1" applyBorder="1" applyAlignment="1">
      <alignment vertical="center" wrapText="1"/>
    </xf>
    <xf numFmtId="49" fontId="5" fillId="18" borderId="179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9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99" xfId="7" applyNumberFormat="1" applyFont="1" applyBorder="1" applyAlignment="1">
      <alignment vertical="center" wrapText="1"/>
    </xf>
    <xf numFmtId="3" fontId="8" fillId="0" borderId="1800" xfId="6" applyNumberFormat="1" applyFont="1" applyFill="1" applyBorder="1" applyAlignment="1" applyProtection="1">
      <alignment horizontal="center" vertical="center"/>
      <protection locked="0"/>
    </xf>
    <xf numFmtId="3" fontId="5" fillId="0" borderId="1800" xfId="6" applyNumberFormat="1" applyFont="1" applyFill="1" applyBorder="1" applyAlignment="1" applyProtection="1">
      <alignment horizontal="center" vertical="center"/>
      <protection locked="0"/>
    </xf>
    <xf numFmtId="0" fontId="5" fillId="0" borderId="1800" xfId="6" applyNumberFormat="1" applyFont="1" applyFill="1" applyBorder="1" applyAlignment="1" applyProtection="1">
      <alignment horizontal="center" vertical="center"/>
      <protection locked="0"/>
    </xf>
    <xf numFmtId="0" fontId="5" fillId="0" borderId="1800" xfId="6" applyNumberFormat="1" applyFont="1" applyFill="1" applyBorder="1" applyAlignment="1" applyProtection="1">
      <alignment horizontal="left" vertical="center"/>
      <protection locked="0"/>
    </xf>
    <xf numFmtId="49" fontId="5" fillId="18" borderId="180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0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03" xfId="7" applyNumberFormat="1" applyFont="1" applyBorder="1" applyAlignment="1">
      <alignment vertical="center" wrapText="1"/>
    </xf>
    <xf numFmtId="3" fontId="8" fillId="0" borderId="1804" xfId="6" applyNumberFormat="1" applyFont="1" applyFill="1" applyBorder="1" applyAlignment="1" applyProtection="1">
      <alignment horizontal="center" vertical="center"/>
      <protection locked="0"/>
    </xf>
    <xf numFmtId="3" fontId="5" fillId="0" borderId="1804" xfId="6" applyNumberFormat="1" applyFont="1" applyFill="1" applyBorder="1" applyAlignment="1" applyProtection="1">
      <alignment horizontal="center" vertical="center"/>
      <protection locked="0"/>
    </xf>
    <xf numFmtId="0" fontId="5" fillId="0" borderId="1804" xfId="6" applyNumberFormat="1" applyFont="1" applyFill="1" applyBorder="1" applyAlignment="1" applyProtection="1">
      <alignment horizontal="center" vertical="center"/>
      <protection locked="0"/>
    </xf>
    <xf numFmtId="0" fontId="5" fillId="0" borderId="1804" xfId="6" applyNumberFormat="1" applyFont="1" applyFill="1" applyBorder="1" applyAlignment="1" applyProtection="1">
      <alignment horizontal="left" vertical="center"/>
      <protection locked="0"/>
    </xf>
    <xf numFmtId="49" fontId="5" fillId="18" borderId="180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0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07" xfId="7" applyNumberFormat="1" applyFont="1" applyBorder="1" applyAlignment="1">
      <alignment vertical="center" wrapText="1"/>
    </xf>
    <xf numFmtId="3" fontId="8" fillId="0" borderId="1808" xfId="6" applyNumberFormat="1" applyFont="1" applyFill="1" applyBorder="1" applyAlignment="1" applyProtection="1">
      <alignment horizontal="center" vertical="center"/>
      <protection locked="0"/>
    </xf>
    <xf numFmtId="3" fontId="5" fillId="0" borderId="1808" xfId="6" applyNumberFormat="1" applyFont="1" applyFill="1" applyBorder="1" applyAlignment="1" applyProtection="1">
      <alignment horizontal="center" vertical="center"/>
      <protection locked="0"/>
    </xf>
    <xf numFmtId="0" fontId="5" fillId="0" borderId="1808" xfId="6" applyNumberFormat="1" applyFont="1" applyFill="1" applyBorder="1" applyAlignment="1" applyProtection="1">
      <alignment horizontal="center" vertical="center"/>
      <protection locked="0"/>
    </xf>
    <xf numFmtId="0" fontId="5" fillId="0" borderId="1808" xfId="6" applyNumberFormat="1" applyFont="1" applyFill="1" applyBorder="1" applyAlignment="1" applyProtection="1">
      <alignment horizontal="left" vertical="center"/>
      <protection locked="0"/>
    </xf>
    <xf numFmtId="49" fontId="5" fillId="18" borderId="180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1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11" xfId="7" applyNumberFormat="1" applyFont="1" applyBorder="1" applyAlignment="1">
      <alignment vertical="center" wrapText="1"/>
    </xf>
    <xf numFmtId="3" fontId="8" fillId="0" borderId="1812" xfId="6" applyNumberFormat="1" applyFont="1" applyFill="1" applyBorder="1" applyAlignment="1" applyProtection="1">
      <alignment horizontal="center" vertical="center"/>
      <protection locked="0"/>
    </xf>
    <xf numFmtId="3" fontId="5" fillId="0" borderId="1812" xfId="6" applyNumberFormat="1" applyFont="1" applyFill="1" applyBorder="1" applyAlignment="1" applyProtection="1">
      <alignment horizontal="center" vertical="center"/>
      <protection locked="0"/>
    </xf>
    <xf numFmtId="0" fontId="5" fillId="0" borderId="1812" xfId="6" applyNumberFormat="1" applyFont="1" applyFill="1" applyBorder="1" applyAlignment="1" applyProtection="1">
      <alignment horizontal="center" vertical="center"/>
      <protection locked="0"/>
    </xf>
    <xf numFmtId="0" fontId="5" fillId="0" borderId="1812" xfId="6" applyNumberFormat="1" applyFont="1" applyFill="1" applyBorder="1" applyAlignment="1" applyProtection="1">
      <alignment horizontal="left" vertical="center"/>
      <protection locked="0"/>
    </xf>
    <xf numFmtId="49" fontId="5" fillId="18" borderId="181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1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15" xfId="7" applyNumberFormat="1" applyFont="1" applyBorder="1" applyAlignment="1">
      <alignment vertical="center" wrapText="1"/>
    </xf>
    <xf numFmtId="3" fontId="8" fillId="0" borderId="1816" xfId="6" applyNumberFormat="1" applyFont="1" applyFill="1" applyBorder="1" applyAlignment="1" applyProtection="1">
      <alignment horizontal="center" vertical="center"/>
      <protection locked="0"/>
    </xf>
    <xf numFmtId="3" fontId="5" fillId="0" borderId="1816" xfId="6" applyNumberFormat="1" applyFont="1" applyFill="1" applyBorder="1" applyAlignment="1" applyProtection="1">
      <alignment horizontal="center" vertical="center"/>
      <protection locked="0"/>
    </xf>
    <xf numFmtId="0" fontId="5" fillId="0" borderId="1816" xfId="6" applyNumberFormat="1" applyFont="1" applyFill="1" applyBorder="1" applyAlignment="1" applyProtection="1">
      <alignment horizontal="center" vertical="center"/>
      <protection locked="0"/>
    </xf>
    <xf numFmtId="0" fontId="5" fillId="0" borderId="1816" xfId="6" applyNumberFormat="1" applyFont="1" applyFill="1" applyBorder="1" applyAlignment="1" applyProtection="1">
      <alignment horizontal="left" vertical="center"/>
      <protection locked="0"/>
    </xf>
    <xf numFmtId="49" fontId="5" fillId="18" borderId="181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1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19" xfId="7" applyNumberFormat="1" applyFont="1" applyBorder="1" applyAlignment="1">
      <alignment vertical="center" wrapText="1"/>
    </xf>
    <xf numFmtId="3" fontId="8" fillId="0" borderId="1820" xfId="6" applyNumberFormat="1" applyFont="1" applyFill="1" applyBorder="1" applyAlignment="1" applyProtection="1">
      <alignment horizontal="center" vertical="center"/>
      <protection locked="0"/>
    </xf>
    <xf numFmtId="3" fontId="5" fillId="0" borderId="1820" xfId="6" applyNumberFormat="1" applyFont="1" applyFill="1" applyBorder="1" applyAlignment="1" applyProtection="1">
      <alignment horizontal="center" vertical="center"/>
      <protection locked="0"/>
    </xf>
    <xf numFmtId="0" fontId="5" fillId="0" borderId="1820" xfId="6" applyNumberFormat="1" applyFont="1" applyFill="1" applyBorder="1" applyAlignment="1" applyProtection="1">
      <alignment horizontal="center" vertical="center"/>
      <protection locked="0"/>
    </xf>
    <xf numFmtId="0" fontId="5" fillId="0" borderId="1820" xfId="6" applyNumberFormat="1" applyFont="1" applyFill="1" applyBorder="1" applyAlignment="1" applyProtection="1">
      <alignment horizontal="left" vertical="center"/>
      <protection locked="0"/>
    </xf>
    <xf numFmtId="49" fontId="5" fillId="18" borderId="182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2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23" xfId="7" applyNumberFormat="1" applyFont="1" applyBorder="1" applyAlignment="1">
      <alignment vertical="center" wrapText="1"/>
    </xf>
    <xf numFmtId="3" fontId="8" fillId="0" borderId="1824" xfId="6" applyNumberFormat="1" applyFont="1" applyFill="1" applyBorder="1" applyAlignment="1" applyProtection="1">
      <alignment horizontal="center" vertical="center"/>
      <protection locked="0"/>
    </xf>
    <xf numFmtId="3" fontId="5" fillId="0" borderId="1824" xfId="6" applyNumberFormat="1" applyFont="1" applyFill="1" applyBorder="1" applyAlignment="1" applyProtection="1">
      <alignment horizontal="center" vertical="center"/>
      <protection locked="0"/>
    </xf>
    <xf numFmtId="0" fontId="5" fillId="0" borderId="1824" xfId="6" applyNumberFormat="1" applyFont="1" applyFill="1" applyBorder="1" applyAlignment="1" applyProtection="1">
      <alignment horizontal="center" vertical="center"/>
      <protection locked="0"/>
    </xf>
    <xf numFmtId="0" fontId="5" fillId="0" borderId="1824" xfId="6" applyNumberFormat="1" applyFont="1" applyFill="1" applyBorder="1" applyAlignment="1" applyProtection="1">
      <alignment horizontal="left" vertical="center"/>
      <protection locked="0"/>
    </xf>
    <xf numFmtId="49" fontId="5" fillId="18" borderId="182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2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27" xfId="7" applyNumberFormat="1" applyFont="1" applyBorder="1" applyAlignment="1">
      <alignment vertical="center" wrapText="1"/>
    </xf>
    <xf numFmtId="3" fontId="8" fillId="0" borderId="1828" xfId="6" applyNumberFormat="1" applyFont="1" applyFill="1" applyBorder="1" applyAlignment="1" applyProtection="1">
      <alignment horizontal="center" vertical="center"/>
      <protection locked="0"/>
    </xf>
    <xf numFmtId="3" fontId="5" fillId="0" borderId="1828" xfId="6" applyNumberFormat="1" applyFont="1" applyFill="1" applyBorder="1" applyAlignment="1" applyProtection="1">
      <alignment horizontal="center" vertical="center"/>
      <protection locked="0"/>
    </xf>
    <xf numFmtId="0" fontId="5" fillId="0" borderId="1828" xfId="6" applyNumberFormat="1" applyFont="1" applyFill="1" applyBorder="1" applyAlignment="1" applyProtection="1">
      <alignment horizontal="center" vertical="center"/>
      <protection locked="0"/>
    </xf>
    <xf numFmtId="0" fontId="5" fillId="0" borderId="1828" xfId="6" applyNumberFormat="1" applyFont="1" applyFill="1" applyBorder="1" applyAlignment="1" applyProtection="1">
      <alignment horizontal="left" vertical="center"/>
      <protection locked="0"/>
    </xf>
    <xf numFmtId="49" fontId="5" fillId="18" borderId="182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3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31" xfId="7" applyNumberFormat="1" applyFont="1" applyBorder="1" applyAlignment="1">
      <alignment vertical="center" wrapText="1"/>
    </xf>
    <xf numFmtId="3" fontId="8" fillId="0" borderId="1832" xfId="6" applyNumberFormat="1" applyFont="1" applyFill="1" applyBorder="1" applyAlignment="1" applyProtection="1">
      <alignment horizontal="center" vertical="center"/>
      <protection locked="0"/>
    </xf>
    <xf numFmtId="3" fontId="5" fillId="0" borderId="1832" xfId="6" applyNumberFormat="1" applyFont="1" applyFill="1" applyBorder="1" applyAlignment="1" applyProtection="1">
      <alignment horizontal="center" vertical="center"/>
      <protection locked="0"/>
    </xf>
    <xf numFmtId="0" fontId="5" fillId="0" borderId="1832" xfId="6" applyNumberFormat="1" applyFont="1" applyFill="1" applyBorder="1" applyAlignment="1" applyProtection="1">
      <alignment horizontal="center" vertical="center"/>
      <protection locked="0"/>
    </xf>
    <xf numFmtId="0" fontId="5" fillId="0" borderId="1832" xfId="6" applyNumberFormat="1" applyFont="1" applyFill="1" applyBorder="1" applyAlignment="1" applyProtection="1">
      <alignment horizontal="left" vertical="center"/>
      <protection locked="0"/>
    </xf>
    <xf numFmtId="49" fontId="5" fillId="18" borderId="183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3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35" xfId="7" applyNumberFormat="1" applyFont="1" applyBorder="1" applyAlignment="1">
      <alignment vertical="center" wrapText="1"/>
    </xf>
    <xf numFmtId="3" fontId="8" fillId="0" borderId="1836" xfId="6" applyNumberFormat="1" applyFont="1" applyFill="1" applyBorder="1" applyAlignment="1" applyProtection="1">
      <alignment horizontal="center" vertical="center"/>
      <protection locked="0"/>
    </xf>
    <xf numFmtId="3" fontId="5" fillId="0" borderId="1836" xfId="6" applyNumberFormat="1" applyFont="1" applyFill="1" applyBorder="1" applyAlignment="1" applyProtection="1">
      <alignment horizontal="center" vertical="center"/>
      <protection locked="0"/>
    </xf>
    <xf numFmtId="0" fontId="5" fillId="0" borderId="1836" xfId="6" applyNumberFormat="1" applyFont="1" applyFill="1" applyBorder="1" applyAlignment="1" applyProtection="1">
      <alignment horizontal="center" vertical="center"/>
      <protection locked="0"/>
    </xf>
    <xf numFmtId="0" fontId="5" fillId="0" borderId="1836" xfId="6" applyNumberFormat="1" applyFont="1" applyFill="1" applyBorder="1" applyAlignment="1" applyProtection="1">
      <alignment horizontal="left" vertical="center"/>
      <protection locked="0"/>
    </xf>
    <xf numFmtId="49" fontId="5" fillId="18" borderId="183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3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39" xfId="7" applyNumberFormat="1" applyFont="1" applyBorder="1" applyAlignment="1">
      <alignment vertical="center" wrapText="1"/>
    </xf>
    <xf numFmtId="3" fontId="8" fillId="0" borderId="1840" xfId="6" applyNumberFormat="1" applyFont="1" applyFill="1" applyBorder="1" applyAlignment="1" applyProtection="1">
      <alignment horizontal="center" vertical="center"/>
      <protection locked="0"/>
    </xf>
    <xf numFmtId="3" fontId="5" fillId="0" borderId="1840" xfId="6" applyNumberFormat="1" applyFont="1" applyFill="1" applyBorder="1" applyAlignment="1" applyProtection="1">
      <alignment horizontal="center" vertical="center"/>
      <protection locked="0"/>
    </xf>
    <xf numFmtId="0" fontId="5" fillId="0" borderId="1840" xfId="6" applyNumberFormat="1" applyFont="1" applyFill="1" applyBorder="1" applyAlignment="1" applyProtection="1">
      <alignment horizontal="center" vertical="center"/>
      <protection locked="0"/>
    </xf>
    <xf numFmtId="0" fontId="5" fillId="0" borderId="1840" xfId="6" applyNumberFormat="1" applyFont="1" applyFill="1" applyBorder="1" applyAlignment="1" applyProtection="1">
      <alignment horizontal="left" vertical="center"/>
      <protection locked="0"/>
    </xf>
    <xf numFmtId="49" fontId="5" fillId="18" borderId="184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4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43" xfId="7" applyNumberFormat="1" applyFont="1" applyBorder="1" applyAlignment="1">
      <alignment vertical="center" wrapText="1"/>
    </xf>
    <xf numFmtId="3" fontId="8" fillId="0" borderId="1844" xfId="6" applyNumberFormat="1" applyFont="1" applyFill="1" applyBorder="1" applyAlignment="1" applyProtection="1">
      <alignment horizontal="center" vertical="center"/>
      <protection locked="0"/>
    </xf>
    <xf numFmtId="3" fontId="5" fillId="0" borderId="1844" xfId="6" applyNumberFormat="1" applyFont="1" applyFill="1" applyBorder="1" applyAlignment="1" applyProtection="1">
      <alignment horizontal="center" vertical="center"/>
      <protection locked="0"/>
    </xf>
    <xf numFmtId="0" fontId="5" fillId="0" borderId="1844" xfId="6" applyNumberFormat="1" applyFont="1" applyFill="1" applyBorder="1" applyAlignment="1" applyProtection="1">
      <alignment horizontal="center" vertical="center"/>
      <protection locked="0"/>
    </xf>
    <xf numFmtId="0" fontId="5" fillId="0" borderId="1844" xfId="6" applyNumberFormat="1" applyFont="1" applyFill="1" applyBorder="1" applyAlignment="1" applyProtection="1">
      <alignment horizontal="left" vertical="center"/>
      <protection locked="0"/>
    </xf>
    <xf numFmtId="49" fontId="5" fillId="0" borderId="184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4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47" xfId="7" applyNumberFormat="1" applyFont="1" applyBorder="1" applyAlignment="1">
      <alignment vertical="center" wrapText="1"/>
    </xf>
    <xf numFmtId="3" fontId="8" fillId="0" borderId="1848" xfId="6" applyNumberFormat="1" applyFont="1" applyFill="1" applyBorder="1" applyAlignment="1" applyProtection="1">
      <alignment horizontal="center" vertical="center"/>
      <protection locked="0"/>
    </xf>
    <xf numFmtId="3" fontId="5" fillId="0" borderId="1848" xfId="6" applyNumberFormat="1" applyFont="1" applyFill="1" applyBorder="1" applyAlignment="1" applyProtection="1">
      <alignment horizontal="center" vertical="center"/>
      <protection locked="0"/>
    </xf>
    <xf numFmtId="0" fontId="5" fillId="0" borderId="1848" xfId="6" applyNumberFormat="1" applyFont="1" applyFill="1" applyBorder="1" applyAlignment="1" applyProtection="1">
      <alignment horizontal="center" vertical="center"/>
      <protection locked="0"/>
    </xf>
    <xf numFmtId="0" fontId="5" fillId="0" borderId="1848" xfId="6" applyNumberFormat="1" applyFont="1" applyFill="1" applyBorder="1" applyAlignment="1" applyProtection="1">
      <alignment horizontal="left" vertical="center"/>
      <protection locked="0"/>
    </xf>
    <xf numFmtId="49" fontId="5" fillId="0" borderId="184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5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51" xfId="7" applyNumberFormat="1" applyFont="1" applyBorder="1" applyAlignment="1">
      <alignment vertical="center" wrapText="1"/>
    </xf>
    <xf numFmtId="3" fontId="8" fillId="0" borderId="1852" xfId="6" applyNumberFormat="1" applyFont="1" applyFill="1" applyBorder="1" applyAlignment="1" applyProtection="1">
      <alignment horizontal="center" vertical="center"/>
      <protection locked="0"/>
    </xf>
    <xf numFmtId="3" fontId="5" fillId="0" borderId="1852" xfId="6" applyNumberFormat="1" applyFont="1" applyFill="1" applyBorder="1" applyAlignment="1" applyProtection="1">
      <alignment horizontal="center" vertical="center"/>
      <protection locked="0"/>
    </xf>
    <xf numFmtId="0" fontId="5" fillId="0" borderId="1852" xfId="6" applyNumberFormat="1" applyFont="1" applyFill="1" applyBorder="1" applyAlignment="1" applyProtection="1">
      <alignment horizontal="center" vertical="center"/>
      <protection locked="0"/>
    </xf>
    <xf numFmtId="0" fontId="5" fillId="0" borderId="1852" xfId="6" applyNumberFormat="1" applyFont="1" applyFill="1" applyBorder="1" applyAlignment="1" applyProtection="1">
      <alignment horizontal="left" vertical="center"/>
      <protection locked="0"/>
    </xf>
    <xf numFmtId="49" fontId="5" fillId="18" borderId="14" xfId="6" applyNumberFormat="1" applyFont="1" applyFill="1" applyBorder="1" applyAlignment="1" applyProtection="1">
      <alignment vertical="center" wrapText="1"/>
      <protection locked="0"/>
    </xf>
    <xf numFmtId="49" fontId="5" fillId="0" borderId="185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5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854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83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51" xfId="6" applyNumberFormat="1" applyFont="1" applyFill="1" applyBorder="1" applyAlignment="1" applyProtection="1">
      <alignment horizontal="right" vertical="center"/>
      <protection locked="0"/>
    </xf>
    <xf numFmtId="3" fontId="5" fillId="0" borderId="1851" xfId="6" applyNumberFormat="1" applyFont="1" applyFill="1" applyBorder="1" applyAlignment="1" applyProtection="1">
      <alignment vertical="center"/>
      <protection locked="0"/>
    </xf>
    <xf numFmtId="4" fontId="5" fillId="0" borderId="1851" xfId="6" applyNumberFormat="1" applyFont="1" applyFill="1" applyBorder="1" applyAlignment="1" applyProtection="1">
      <alignment vertical="center"/>
      <protection locked="0"/>
    </xf>
    <xf numFmtId="49" fontId="5" fillId="18" borderId="185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56" xfId="6" applyNumberFormat="1" applyFont="1" applyFill="1" applyBorder="1" applyAlignment="1" applyProtection="1">
      <alignment horizontal="left" vertical="center" wrapText="1"/>
      <protection locked="0"/>
    </xf>
    <xf numFmtId="0" fontId="41" fillId="0" borderId="14" xfId="0" applyFont="1" applyBorder="1" applyAlignment="1">
      <alignment horizontal="center" vertical="center" wrapText="1"/>
    </xf>
    <xf numFmtId="49" fontId="5" fillId="18" borderId="1857" xfId="6" applyNumberFormat="1" applyFont="1" applyFill="1" applyBorder="1" applyAlignment="1" applyProtection="1">
      <alignment horizontal="center" vertical="center" wrapText="1"/>
      <protection locked="0"/>
    </xf>
    <xf numFmtId="2" fontId="5" fillId="0" borderId="185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59" xfId="6" applyNumberFormat="1" applyFont="1" applyFill="1" applyBorder="1" applyAlignment="1" applyProtection="1">
      <alignment horizontal="right" vertical="center"/>
      <protection locked="0"/>
    </xf>
    <xf numFmtId="3" fontId="8" fillId="0" borderId="1860" xfId="6" applyNumberFormat="1" applyFont="1" applyFill="1" applyBorder="1" applyAlignment="1" applyProtection="1">
      <alignment horizontal="center" vertical="center"/>
      <protection locked="0"/>
    </xf>
    <xf numFmtId="3" fontId="5" fillId="0" borderId="1860" xfId="6" applyNumberFormat="1" applyFont="1" applyFill="1" applyBorder="1" applyAlignment="1" applyProtection="1">
      <alignment horizontal="center" vertical="center"/>
      <protection locked="0"/>
    </xf>
    <xf numFmtId="0" fontId="5" fillId="0" borderId="1860" xfId="6" applyNumberFormat="1" applyFont="1" applyFill="1" applyBorder="1" applyAlignment="1" applyProtection="1">
      <alignment horizontal="center" vertical="center"/>
      <protection locked="0"/>
    </xf>
    <xf numFmtId="0" fontId="5" fillId="0" borderId="1860" xfId="6" applyNumberFormat="1" applyFont="1" applyFill="1" applyBorder="1" applyAlignment="1" applyProtection="1">
      <alignment horizontal="left" vertical="center"/>
      <protection locked="0"/>
    </xf>
    <xf numFmtId="49" fontId="5" fillId="18" borderId="7" xfId="6" applyNumberFormat="1" applyFont="1" applyFill="1" applyBorder="1" applyAlignment="1" applyProtection="1">
      <alignment vertical="center" wrapText="1"/>
      <protection locked="0"/>
    </xf>
    <xf numFmtId="49" fontId="5" fillId="0" borderId="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6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794" xfId="6" applyNumberFormat="1" applyFont="1" applyFill="1" applyBorder="1" applyAlignment="1" applyProtection="1">
      <alignment horizontal="right" vertical="center"/>
      <protection locked="0"/>
    </xf>
    <xf numFmtId="3" fontId="5" fillId="0" borderId="1795" xfId="6" applyNumberFormat="1" applyFont="1" applyFill="1" applyBorder="1" applyAlignment="1" applyProtection="1">
      <alignment horizontal="right" vertical="center"/>
      <protection locked="0"/>
    </xf>
    <xf numFmtId="4" fontId="5" fillId="0" borderId="1795" xfId="6" applyNumberFormat="1" applyFont="1" applyFill="1" applyBorder="1" applyAlignment="1" applyProtection="1">
      <alignment horizontal="right" vertical="center"/>
      <protection locked="0"/>
    </xf>
    <xf numFmtId="49" fontId="5" fillId="18" borderId="186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63" xfId="6" applyNumberFormat="1" applyFont="1" applyFill="1" applyBorder="1" applyAlignment="1" applyProtection="1">
      <alignment horizontal="left" vertical="center" wrapText="1"/>
      <protection locked="0"/>
    </xf>
    <xf numFmtId="3" fontId="58" fillId="0" borderId="1859" xfId="6" applyNumberFormat="1" applyFont="1" applyFill="1" applyBorder="1" applyAlignment="1" applyProtection="1">
      <alignment vertical="center"/>
      <protection locked="0"/>
    </xf>
    <xf numFmtId="4" fontId="58" fillId="0" borderId="1859" xfId="6" applyNumberFormat="1" applyFont="1" applyFill="1" applyBorder="1" applyAlignment="1" applyProtection="1">
      <alignment vertical="center"/>
      <protection locked="0"/>
    </xf>
    <xf numFmtId="49" fontId="5" fillId="0" borderId="1638" xfId="6" applyNumberFormat="1" applyFont="1" applyFill="1" applyBorder="1" applyAlignment="1" applyProtection="1">
      <alignment horizontal="center" vertical="center" wrapText="1"/>
      <protection locked="0"/>
    </xf>
    <xf numFmtId="2" fontId="5" fillId="0" borderId="713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86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866" xfId="6" applyNumberFormat="1" applyFont="1" applyFill="1" applyBorder="1" applyAlignment="1" applyProtection="1">
      <alignment horizontal="left" vertical="center" wrapText="1"/>
      <protection locked="0"/>
    </xf>
    <xf numFmtId="49" fontId="8" fillId="19" borderId="526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1860" xfId="6" applyNumberFormat="1" applyFont="1" applyFill="1" applyBorder="1" applyAlignment="1" applyProtection="1">
      <alignment horizontal="left" vertical="center"/>
      <protection locked="0"/>
    </xf>
    <xf numFmtId="3" fontId="10" fillId="0" borderId="1860" xfId="6" applyNumberFormat="1" applyFont="1" applyFill="1" applyBorder="1" applyAlignment="1" applyProtection="1">
      <alignment horizontal="center" vertical="center"/>
      <protection locked="0"/>
    </xf>
    <xf numFmtId="3" fontId="14" fillId="0" borderId="1016" xfId="6" applyNumberFormat="1" applyFont="1" applyFill="1" applyBorder="1" applyAlignment="1" applyProtection="1">
      <alignment horizontal="center" vertical="center"/>
      <protection locked="0"/>
    </xf>
    <xf numFmtId="3" fontId="14" fillId="0" borderId="1860" xfId="6" applyNumberFormat="1" applyFont="1" applyFill="1" applyBorder="1" applyAlignment="1" applyProtection="1">
      <alignment horizontal="center" vertical="center"/>
      <protection locked="0"/>
    </xf>
    <xf numFmtId="3" fontId="14" fillId="0" borderId="1706" xfId="6" applyNumberFormat="1" applyFont="1" applyFill="1" applyBorder="1" applyAlignment="1" applyProtection="1">
      <alignment horizontal="center" vertical="center"/>
      <protection locked="0"/>
    </xf>
    <xf numFmtId="0" fontId="14" fillId="0" borderId="1860" xfId="6" applyNumberFormat="1" applyFont="1" applyFill="1" applyBorder="1" applyAlignment="1" applyProtection="1">
      <alignment horizontal="center" vertical="center"/>
      <protection locked="0"/>
    </xf>
    <xf numFmtId="0" fontId="14" fillId="0" borderId="1860" xfId="6" applyNumberFormat="1" applyFont="1" applyFill="1" applyBorder="1" applyAlignment="1" applyProtection="1">
      <alignment horizontal="left" vertical="center"/>
      <protection locked="0"/>
    </xf>
    <xf numFmtId="49" fontId="5" fillId="0" borderId="115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832" xfId="6" applyNumberFormat="1" applyFont="1" applyFill="1" applyBorder="1" applyAlignment="1" applyProtection="1">
      <alignment horizontal="right" vertical="center"/>
      <protection locked="0"/>
    </xf>
    <xf numFmtId="3" fontId="5" fillId="0" borderId="1869" xfId="6" applyNumberFormat="1" applyFont="1" applyFill="1" applyBorder="1" applyAlignment="1" applyProtection="1">
      <alignment horizontal="right" vertical="center"/>
      <protection locked="0"/>
    </xf>
    <xf numFmtId="4" fontId="5" fillId="0" borderId="1869" xfId="6" applyNumberFormat="1" applyFont="1" applyFill="1" applyBorder="1" applyAlignment="1" applyProtection="1">
      <alignment horizontal="right" vertical="center"/>
      <protection locked="0"/>
    </xf>
    <xf numFmtId="3" fontId="10" fillId="0" borderId="1870" xfId="6" applyNumberFormat="1" applyFont="1" applyFill="1" applyBorder="1" applyAlignment="1" applyProtection="1">
      <alignment horizontal="center" vertical="center"/>
      <protection locked="0"/>
    </xf>
    <xf numFmtId="3" fontId="14" fillId="0" borderId="1870" xfId="6" applyNumberFormat="1" applyFont="1" applyFill="1" applyBorder="1" applyAlignment="1" applyProtection="1">
      <alignment horizontal="center" vertical="center"/>
      <protection locked="0"/>
    </xf>
    <xf numFmtId="0" fontId="14" fillId="0" borderId="1870" xfId="6" applyNumberFormat="1" applyFont="1" applyFill="1" applyBorder="1" applyAlignment="1" applyProtection="1">
      <alignment horizontal="center" vertical="center"/>
      <protection locked="0"/>
    </xf>
    <xf numFmtId="0" fontId="14" fillId="0" borderId="1870" xfId="6" applyNumberFormat="1" applyFont="1" applyFill="1" applyBorder="1" applyAlignment="1" applyProtection="1">
      <alignment horizontal="left" vertical="center"/>
      <protection locked="0"/>
    </xf>
    <xf numFmtId="3" fontId="58" fillId="0" borderId="1463" xfId="6" applyNumberFormat="1" applyFont="1" applyFill="1" applyBorder="1" applyAlignment="1" applyProtection="1">
      <alignment horizontal="right" vertical="center"/>
      <protection locked="0"/>
    </xf>
    <xf numFmtId="3" fontId="58" fillId="0" borderId="1873" xfId="6" applyNumberFormat="1" applyFont="1" applyFill="1" applyBorder="1" applyAlignment="1" applyProtection="1">
      <alignment horizontal="right" vertical="center"/>
      <protection locked="0"/>
    </xf>
    <xf numFmtId="4" fontId="58" fillId="0" borderId="1873" xfId="6" applyNumberFormat="1" applyFont="1" applyFill="1" applyBorder="1" applyAlignment="1" applyProtection="1">
      <alignment horizontal="right" vertical="center"/>
      <protection locked="0"/>
    </xf>
    <xf numFmtId="3" fontId="10" fillId="0" borderId="1874" xfId="6" applyNumberFormat="1" applyFont="1" applyFill="1" applyBorder="1" applyAlignment="1" applyProtection="1">
      <alignment horizontal="center" vertical="center"/>
      <protection locked="0"/>
    </xf>
    <xf numFmtId="3" fontId="14" fillId="0" borderId="1874" xfId="6" applyNumberFormat="1" applyFont="1" applyFill="1" applyBorder="1" applyAlignment="1" applyProtection="1">
      <alignment horizontal="center" vertical="center"/>
      <protection locked="0"/>
    </xf>
    <xf numFmtId="0" fontId="14" fillId="0" borderId="1874" xfId="6" applyNumberFormat="1" applyFont="1" applyFill="1" applyBorder="1" applyAlignment="1" applyProtection="1">
      <alignment horizontal="center" vertical="center"/>
      <protection locked="0"/>
    </xf>
    <xf numFmtId="0" fontId="14" fillId="0" borderId="1874" xfId="6" applyNumberFormat="1" applyFont="1" applyFill="1" applyBorder="1" applyAlignment="1" applyProtection="1">
      <alignment horizontal="left" vertical="center"/>
      <protection locked="0"/>
    </xf>
    <xf numFmtId="49" fontId="5" fillId="18" borderId="187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7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7" xfId="6" applyNumberFormat="1" applyFont="1" applyFill="1" applyBorder="1" applyAlignment="1" applyProtection="1">
      <alignment vertical="center" wrapText="1"/>
      <protection locked="0"/>
    </xf>
    <xf numFmtId="3" fontId="58" fillId="0" borderId="1879" xfId="6" applyNumberFormat="1" applyFont="1" applyFill="1" applyBorder="1" applyAlignment="1" applyProtection="1">
      <alignment horizontal="right" vertical="center"/>
      <protection locked="0"/>
    </xf>
    <xf numFmtId="3" fontId="58" fillId="0" borderId="1880" xfId="6" applyNumberFormat="1" applyFont="1" applyFill="1" applyBorder="1" applyAlignment="1" applyProtection="1">
      <alignment horizontal="right" vertical="center"/>
      <protection locked="0"/>
    </xf>
    <xf numFmtId="4" fontId="58" fillId="0" borderId="1880" xfId="6" applyNumberFormat="1" applyFont="1" applyFill="1" applyBorder="1" applyAlignment="1" applyProtection="1">
      <alignment horizontal="right" vertical="center"/>
      <protection locked="0"/>
    </xf>
    <xf numFmtId="3" fontId="14" fillId="0" borderId="1881" xfId="6" applyNumberFormat="1" applyFont="1" applyFill="1" applyBorder="1" applyAlignment="1" applyProtection="1">
      <alignment horizontal="center" vertical="center"/>
      <protection locked="0"/>
    </xf>
    <xf numFmtId="3" fontId="14" fillId="0" borderId="1882" xfId="6" applyNumberFormat="1" applyFont="1" applyFill="1" applyBorder="1" applyAlignment="1" applyProtection="1">
      <alignment horizontal="center" vertical="center"/>
      <protection locked="0"/>
    </xf>
    <xf numFmtId="49" fontId="5" fillId="18" borderId="188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8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85" xfId="6" applyNumberFormat="1" applyFont="1" applyFill="1" applyBorder="1" applyAlignment="1" applyProtection="1">
      <alignment horizontal="right" vertical="center"/>
      <protection locked="0"/>
    </xf>
    <xf numFmtId="4" fontId="5" fillId="0" borderId="1885" xfId="6" applyNumberFormat="1" applyFont="1" applyFill="1" applyBorder="1" applyAlignment="1" applyProtection="1">
      <alignment horizontal="right" vertical="center"/>
      <protection locked="0"/>
    </xf>
    <xf numFmtId="3" fontId="5" fillId="0" borderId="1885" xfId="6" applyNumberFormat="1" applyFont="1" applyFill="1" applyBorder="1" applyAlignment="1" applyProtection="1">
      <alignment vertical="center"/>
      <protection locked="0"/>
    </xf>
    <xf numFmtId="3" fontId="5" fillId="0" borderId="1873" xfId="6" applyNumberFormat="1" applyFont="1" applyFill="1" applyBorder="1" applyAlignment="1" applyProtection="1">
      <alignment vertical="center"/>
      <protection locked="0"/>
    </xf>
    <xf numFmtId="4" fontId="5" fillId="0" borderId="1873" xfId="6" applyNumberFormat="1" applyFont="1" applyFill="1" applyBorder="1" applyAlignment="1" applyProtection="1">
      <alignment vertical="center"/>
      <protection locked="0"/>
    </xf>
    <xf numFmtId="49" fontId="5" fillId="18" borderId="12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66" xfId="6" applyNumberFormat="1" applyFont="1" applyFill="1" applyBorder="1" applyAlignment="1" applyProtection="1">
      <alignment horizontal="left" vertical="center" wrapText="1"/>
      <protection locked="0"/>
    </xf>
    <xf numFmtId="49" fontId="76" fillId="19" borderId="30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82" xfId="6" applyNumberFormat="1" applyFont="1" applyFill="1" applyBorder="1" applyAlignment="1" applyProtection="1">
      <alignment horizontal="center" vertical="center"/>
      <protection locked="0"/>
    </xf>
    <xf numFmtId="0" fontId="1" fillId="0" borderId="14" xfId="0" applyFont="1" applyBorder="1" applyAlignment="1">
      <alignment horizontal="center" vertical="center" wrapText="1"/>
    </xf>
    <xf numFmtId="3" fontId="8" fillId="0" borderId="14" xfId="6" applyNumberFormat="1" applyFont="1" applyFill="1" applyBorder="1" applyAlignment="1" applyProtection="1">
      <alignment vertical="center"/>
      <protection locked="0"/>
    </xf>
    <xf numFmtId="4" fontId="8" fillId="0" borderId="14" xfId="6" applyNumberFormat="1" applyFont="1" applyFill="1" applyBorder="1" applyAlignment="1" applyProtection="1">
      <alignment vertical="center"/>
      <protection locked="0"/>
    </xf>
    <xf numFmtId="3" fontId="8" fillId="0" borderId="1874" xfId="6" applyNumberFormat="1" applyFont="1" applyFill="1" applyBorder="1" applyAlignment="1" applyProtection="1">
      <alignment horizontal="center" vertical="center"/>
      <protection locked="0"/>
    </xf>
    <xf numFmtId="3" fontId="5" fillId="0" borderId="1874" xfId="6" applyNumberFormat="1" applyFont="1" applyFill="1" applyBorder="1" applyAlignment="1" applyProtection="1">
      <alignment horizontal="center" vertical="center"/>
      <protection locked="0"/>
    </xf>
    <xf numFmtId="0" fontId="5" fillId="0" borderId="1874" xfId="6" applyNumberFormat="1" applyFont="1" applyFill="1" applyBorder="1" applyAlignment="1" applyProtection="1">
      <alignment horizontal="center" vertical="center"/>
      <protection locked="0"/>
    </xf>
    <xf numFmtId="0" fontId="5" fillId="0" borderId="1874" xfId="6" applyNumberFormat="1" applyFont="1" applyFill="1" applyBorder="1" applyAlignment="1" applyProtection="1">
      <alignment horizontal="left" vertical="center"/>
      <protection locked="0"/>
    </xf>
    <xf numFmtId="0" fontId="71" fillId="0" borderId="1874" xfId="6" applyNumberFormat="1" applyFont="1" applyFill="1" applyBorder="1" applyAlignment="1" applyProtection="1">
      <alignment horizontal="left" vertical="center"/>
      <protection locked="0"/>
    </xf>
    <xf numFmtId="3" fontId="58" fillId="0" borderId="1889" xfId="6" applyNumberFormat="1" applyFont="1" applyFill="1" applyBorder="1" applyAlignment="1" applyProtection="1">
      <alignment vertical="center"/>
      <protection locked="0"/>
    </xf>
    <xf numFmtId="4" fontId="58" fillId="0" borderId="1889" xfId="6" applyNumberFormat="1" applyFont="1" applyFill="1" applyBorder="1" applyAlignment="1" applyProtection="1">
      <alignment vertical="center"/>
      <protection locked="0"/>
    </xf>
    <xf numFmtId="3" fontId="8" fillId="0" borderId="1890" xfId="6" applyNumberFormat="1" applyFont="1" applyFill="1" applyBorder="1" applyAlignment="1" applyProtection="1">
      <alignment horizontal="center" vertical="center"/>
      <protection locked="0"/>
    </xf>
    <xf numFmtId="3" fontId="5" fillId="0" borderId="1890" xfId="6" applyNumberFormat="1" applyFont="1" applyFill="1" applyBorder="1" applyAlignment="1" applyProtection="1">
      <alignment horizontal="center" vertical="center"/>
      <protection locked="0"/>
    </xf>
    <xf numFmtId="0" fontId="5" fillId="0" borderId="1890" xfId="6" applyNumberFormat="1" applyFont="1" applyFill="1" applyBorder="1" applyAlignment="1" applyProtection="1">
      <alignment horizontal="center" vertical="center"/>
      <protection locked="0"/>
    </xf>
    <xf numFmtId="0" fontId="5" fillId="0" borderId="1890" xfId="6" applyNumberFormat="1" applyFont="1" applyFill="1" applyBorder="1" applyAlignment="1" applyProtection="1">
      <alignment horizontal="left" vertical="center"/>
      <protection locked="0"/>
    </xf>
    <xf numFmtId="0" fontId="71" fillId="0" borderId="1890" xfId="6" applyNumberFormat="1" applyFont="1" applyFill="1" applyBorder="1" applyAlignment="1" applyProtection="1">
      <alignment horizontal="left" vertical="center"/>
      <protection locked="0"/>
    </xf>
    <xf numFmtId="49" fontId="71" fillId="18" borderId="189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89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93" xfId="6" applyNumberFormat="1" applyFont="1" applyFill="1" applyBorder="1" applyAlignment="1" applyProtection="1">
      <alignment horizontal="right" vertical="center"/>
      <protection locked="0"/>
    </xf>
    <xf numFmtId="3" fontId="8" fillId="0" borderId="1894" xfId="6" applyNumberFormat="1" applyFont="1" applyFill="1" applyBorder="1" applyAlignment="1" applyProtection="1">
      <alignment horizontal="center" vertical="center"/>
      <protection locked="0"/>
    </xf>
    <xf numFmtId="3" fontId="5" fillId="0" borderId="1894" xfId="6" applyNumberFormat="1" applyFont="1" applyFill="1" applyBorder="1" applyAlignment="1" applyProtection="1">
      <alignment horizontal="center" vertical="center"/>
      <protection locked="0"/>
    </xf>
    <xf numFmtId="0" fontId="5" fillId="0" borderId="1894" xfId="6" applyNumberFormat="1" applyFont="1" applyFill="1" applyBorder="1" applyAlignment="1" applyProtection="1">
      <alignment horizontal="center" vertical="center"/>
      <protection locked="0"/>
    </xf>
    <xf numFmtId="0" fontId="5" fillId="0" borderId="1894" xfId="6" applyNumberFormat="1" applyFont="1" applyFill="1" applyBorder="1" applyAlignment="1" applyProtection="1">
      <alignment horizontal="left" vertical="center"/>
      <protection locked="0"/>
    </xf>
    <xf numFmtId="0" fontId="71" fillId="0" borderId="1894" xfId="6" applyNumberFormat="1" applyFont="1" applyFill="1" applyBorder="1" applyAlignment="1" applyProtection="1">
      <alignment horizontal="left" vertical="center"/>
      <protection locked="0"/>
    </xf>
    <xf numFmtId="49" fontId="71" fillId="18" borderId="189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9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897" xfId="6" applyNumberFormat="1" applyFont="1" applyFill="1" applyBorder="1" applyAlignment="1" applyProtection="1">
      <alignment horizontal="right" vertical="center"/>
      <protection locked="0"/>
    </xf>
    <xf numFmtId="3" fontId="8" fillId="0" borderId="1898" xfId="6" applyNumberFormat="1" applyFont="1" applyFill="1" applyBorder="1" applyAlignment="1" applyProtection="1">
      <alignment horizontal="center" vertical="center"/>
      <protection locked="0"/>
    </xf>
    <xf numFmtId="3" fontId="5" fillId="0" borderId="1898" xfId="6" applyNumberFormat="1" applyFont="1" applyFill="1" applyBorder="1" applyAlignment="1" applyProtection="1">
      <alignment horizontal="center" vertical="center"/>
      <protection locked="0"/>
    </xf>
    <xf numFmtId="0" fontId="5" fillId="0" borderId="1898" xfId="6" applyNumberFormat="1" applyFont="1" applyFill="1" applyBorder="1" applyAlignment="1" applyProtection="1">
      <alignment horizontal="center" vertical="center"/>
      <protection locked="0"/>
    </xf>
    <xf numFmtId="0" fontId="5" fillId="0" borderId="1898" xfId="6" applyNumberFormat="1" applyFont="1" applyFill="1" applyBorder="1" applyAlignment="1" applyProtection="1">
      <alignment horizontal="left" vertical="center"/>
      <protection locked="0"/>
    </xf>
    <xf numFmtId="0" fontId="71" fillId="0" borderId="1898" xfId="6" applyNumberFormat="1" applyFont="1" applyFill="1" applyBorder="1" applyAlignment="1" applyProtection="1">
      <alignment horizontal="left" vertical="center"/>
      <protection locked="0"/>
    </xf>
    <xf numFmtId="3" fontId="8" fillId="0" borderId="1870" xfId="6" applyNumberFormat="1" applyFont="1" applyFill="1" applyBorder="1" applyAlignment="1" applyProtection="1">
      <alignment horizontal="center" vertical="center"/>
      <protection locked="0"/>
    </xf>
    <xf numFmtId="3" fontId="5" fillId="0" borderId="1899" xfId="6" applyNumberFormat="1" applyFont="1" applyFill="1" applyBorder="1" applyAlignment="1" applyProtection="1">
      <alignment horizontal="center" vertical="center"/>
      <protection locked="0"/>
    </xf>
    <xf numFmtId="3" fontId="5" fillId="0" borderId="1870" xfId="6" applyNumberFormat="1" applyFont="1" applyFill="1" applyBorder="1" applyAlignment="1" applyProtection="1">
      <alignment horizontal="center" vertical="center"/>
      <protection locked="0"/>
    </xf>
    <xf numFmtId="3" fontId="5" fillId="0" borderId="1900" xfId="6" applyNumberFormat="1" applyFont="1" applyFill="1" applyBorder="1" applyAlignment="1" applyProtection="1">
      <alignment horizontal="center" vertical="center"/>
      <protection locked="0"/>
    </xf>
    <xf numFmtId="0" fontId="5" fillId="0" borderId="1870" xfId="6" applyNumberFormat="1" applyFont="1" applyFill="1" applyBorder="1" applyAlignment="1" applyProtection="1">
      <alignment horizontal="center" vertical="center"/>
      <protection locked="0"/>
    </xf>
    <xf numFmtId="0" fontId="5" fillId="0" borderId="1870" xfId="6" applyNumberFormat="1" applyFont="1" applyFill="1" applyBorder="1" applyAlignment="1" applyProtection="1">
      <alignment horizontal="left" vertical="center"/>
      <protection locked="0"/>
    </xf>
    <xf numFmtId="0" fontId="71" fillId="0" borderId="1870" xfId="6" applyNumberFormat="1" applyFont="1" applyFill="1" applyBorder="1" applyAlignment="1" applyProtection="1">
      <alignment horizontal="left" vertical="center"/>
      <protection locked="0"/>
    </xf>
    <xf numFmtId="10" fontId="8" fillId="0" borderId="1885" xfId="18" applyNumberFormat="1" applyFont="1" applyFill="1" applyBorder="1" applyAlignment="1" applyProtection="1">
      <alignment horizontal="right" vertical="center"/>
      <protection locked="0"/>
    </xf>
    <xf numFmtId="3" fontId="5" fillId="0" borderId="1902" xfId="6" applyNumberFormat="1" applyFont="1" applyFill="1" applyBorder="1" applyAlignment="1" applyProtection="1">
      <alignment horizontal="right" vertical="center"/>
      <protection locked="0"/>
    </xf>
    <xf numFmtId="4" fontId="5" fillId="0" borderId="1902" xfId="6" applyNumberFormat="1" applyFont="1" applyFill="1" applyBorder="1" applyAlignment="1" applyProtection="1">
      <alignment horizontal="right" vertical="center"/>
      <protection locked="0"/>
    </xf>
    <xf numFmtId="10" fontId="5" fillId="0" borderId="1885" xfId="18" applyNumberFormat="1" applyFont="1" applyFill="1" applyBorder="1" applyAlignment="1" applyProtection="1">
      <alignment horizontal="right" vertical="center"/>
      <protection locked="0"/>
    </xf>
    <xf numFmtId="3" fontId="8" fillId="0" borderId="1903" xfId="6" applyNumberFormat="1" applyFont="1" applyFill="1" applyBorder="1" applyAlignment="1" applyProtection="1">
      <alignment horizontal="center" vertical="center"/>
      <protection locked="0"/>
    </xf>
    <xf numFmtId="3" fontId="5" fillId="0" borderId="1903" xfId="6" applyNumberFormat="1" applyFont="1" applyFill="1" applyBorder="1" applyAlignment="1" applyProtection="1">
      <alignment horizontal="center" vertical="center"/>
      <protection locked="0"/>
    </xf>
    <xf numFmtId="0" fontId="5" fillId="0" borderId="1903" xfId="6" applyNumberFormat="1" applyFont="1" applyFill="1" applyBorder="1" applyAlignment="1" applyProtection="1">
      <alignment horizontal="center" vertical="center"/>
      <protection locked="0"/>
    </xf>
    <xf numFmtId="0" fontId="5" fillId="0" borderId="1903" xfId="6" applyNumberFormat="1" applyFont="1" applyFill="1" applyBorder="1" applyAlignment="1" applyProtection="1">
      <alignment horizontal="left" vertical="center"/>
      <protection locked="0"/>
    </xf>
    <xf numFmtId="0" fontId="71" fillId="0" borderId="1903" xfId="6" applyNumberFormat="1" applyFont="1" applyFill="1" applyBorder="1" applyAlignment="1" applyProtection="1">
      <alignment horizontal="left" vertical="center"/>
      <protection locked="0"/>
    </xf>
    <xf numFmtId="49" fontId="71" fillId="18" borderId="190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90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906" xfId="6" applyNumberFormat="1" applyFont="1" applyFill="1" applyBorder="1" applyAlignment="1" applyProtection="1">
      <alignment horizontal="right" vertical="center"/>
      <protection locked="0"/>
    </xf>
    <xf numFmtId="4" fontId="5" fillId="0" borderId="1906" xfId="6" applyNumberFormat="1" applyFont="1" applyFill="1" applyBorder="1" applyAlignment="1" applyProtection="1">
      <alignment horizontal="right" vertical="center"/>
      <protection locked="0"/>
    </xf>
    <xf numFmtId="10" fontId="5" fillId="0" borderId="1907" xfId="18" applyNumberFormat="1" applyFont="1" applyFill="1" applyBorder="1" applyAlignment="1" applyProtection="1">
      <alignment horizontal="right" vertical="center"/>
      <protection locked="0"/>
    </xf>
    <xf numFmtId="3" fontId="5" fillId="0" borderId="1908" xfId="6" applyNumberFormat="1" applyFont="1" applyFill="1" applyBorder="1" applyAlignment="1" applyProtection="1">
      <alignment horizontal="center" vertical="center"/>
      <protection locked="0"/>
    </xf>
    <xf numFmtId="3" fontId="5" fillId="0" borderId="1909" xfId="6" applyNumberFormat="1" applyFont="1" applyFill="1" applyBorder="1" applyAlignment="1" applyProtection="1">
      <alignment horizontal="center" vertical="center"/>
      <protection locked="0"/>
    </xf>
    <xf numFmtId="3" fontId="8" fillId="0" borderId="1911" xfId="6" applyNumberFormat="1" applyFont="1" applyFill="1" applyBorder="1" applyAlignment="1" applyProtection="1">
      <alignment horizontal="right" vertical="center"/>
      <protection locked="0"/>
    </xf>
    <xf numFmtId="4" fontId="8" fillId="0" borderId="1911" xfId="6" applyNumberFormat="1" applyFont="1" applyFill="1" applyBorder="1" applyAlignment="1" applyProtection="1">
      <alignment horizontal="right" vertical="center"/>
      <protection locked="0"/>
    </xf>
    <xf numFmtId="3" fontId="8" fillId="0" borderId="1912" xfId="6" applyNumberFormat="1" applyFont="1" applyFill="1" applyBorder="1" applyAlignment="1" applyProtection="1">
      <alignment horizontal="center" vertical="center"/>
      <protection locked="0"/>
    </xf>
    <xf numFmtId="3" fontId="5" fillId="0" borderId="1912" xfId="6" applyNumberFormat="1" applyFont="1" applyFill="1" applyBorder="1" applyAlignment="1" applyProtection="1">
      <alignment horizontal="center" vertical="center"/>
      <protection locked="0"/>
    </xf>
    <xf numFmtId="0" fontId="5" fillId="0" borderId="1912" xfId="6" applyNumberFormat="1" applyFont="1" applyFill="1" applyBorder="1" applyAlignment="1" applyProtection="1">
      <alignment horizontal="center" vertical="center"/>
      <protection locked="0"/>
    </xf>
    <xf numFmtId="0" fontId="5" fillId="0" borderId="1912" xfId="6" applyNumberFormat="1" applyFont="1" applyFill="1" applyBorder="1" applyAlignment="1" applyProtection="1">
      <alignment horizontal="left" vertical="center"/>
      <protection locked="0"/>
    </xf>
    <xf numFmtId="0" fontId="71" fillId="0" borderId="1912" xfId="6" applyNumberFormat="1" applyFont="1" applyFill="1" applyBorder="1" applyAlignment="1" applyProtection="1">
      <alignment horizontal="left" vertical="center"/>
      <protection locked="0"/>
    </xf>
    <xf numFmtId="3" fontId="5" fillId="0" borderId="1914" xfId="6" applyNumberFormat="1" applyFont="1" applyFill="1" applyBorder="1" applyAlignment="1" applyProtection="1">
      <alignment horizontal="right" vertical="center"/>
      <protection locked="0"/>
    </xf>
    <xf numFmtId="4" fontId="5" fillId="0" borderId="1914" xfId="6" applyNumberFormat="1" applyFont="1" applyFill="1" applyBorder="1" applyAlignment="1" applyProtection="1">
      <alignment horizontal="right" vertical="center"/>
      <protection locked="0"/>
    </xf>
    <xf numFmtId="3" fontId="8" fillId="0" borderId="1915" xfId="6" applyNumberFormat="1" applyFont="1" applyFill="1" applyBorder="1" applyAlignment="1" applyProtection="1">
      <alignment horizontal="center" vertical="center"/>
      <protection locked="0"/>
    </xf>
    <xf numFmtId="3" fontId="5" fillId="0" borderId="1915" xfId="6" applyNumberFormat="1" applyFont="1" applyFill="1" applyBorder="1" applyAlignment="1" applyProtection="1">
      <alignment horizontal="center" vertical="center"/>
      <protection locked="0"/>
    </xf>
    <xf numFmtId="0" fontId="5" fillId="0" borderId="1915" xfId="6" applyNumberFormat="1" applyFont="1" applyFill="1" applyBorder="1" applyAlignment="1" applyProtection="1">
      <alignment horizontal="center" vertical="center"/>
      <protection locked="0"/>
    </xf>
    <xf numFmtId="0" fontId="5" fillId="0" borderId="1915" xfId="6" applyNumberFormat="1" applyFont="1" applyFill="1" applyBorder="1" applyAlignment="1" applyProtection="1">
      <alignment horizontal="left" vertical="center"/>
      <protection locked="0"/>
    </xf>
    <xf numFmtId="0" fontId="71" fillId="0" borderId="1915" xfId="6" applyNumberFormat="1" applyFont="1" applyFill="1" applyBorder="1" applyAlignment="1" applyProtection="1">
      <alignment horizontal="left" vertical="center"/>
      <protection locked="0"/>
    </xf>
    <xf numFmtId="49" fontId="71" fillId="18" borderId="191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91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918" xfId="6" applyNumberFormat="1" applyFont="1" applyFill="1" applyBorder="1" applyAlignment="1" applyProtection="1">
      <alignment horizontal="center" vertical="center"/>
      <protection locked="0"/>
    </xf>
    <xf numFmtId="3" fontId="5" fillId="0" borderId="1919" xfId="6" applyNumberFormat="1" applyFont="1" applyFill="1" applyBorder="1" applyAlignment="1" applyProtection="1">
      <alignment horizontal="center" vertical="center"/>
      <protection locked="0"/>
    </xf>
    <xf numFmtId="3" fontId="8" fillId="0" borderId="1902" xfId="6" applyNumberFormat="1" applyFont="1" applyFill="1" applyBorder="1" applyAlignment="1" applyProtection="1">
      <alignment horizontal="right" vertical="center"/>
      <protection locked="0"/>
    </xf>
    <xf numFmtId="4" fontId="8" fillId="0" borderId="1902" xfId="6" applyNumberFormat="1" applyFont="1" applyFill="1" applyBorder="1" applyAlignment="1" applyProtection="1">
      <alignment horizontal="right" vertical="center"/>
      <protection locked="0"/>
    </xf>
    <xf numFmtId="10" fontId="5" fillId="0" borderId="1920" xfId="18" applyNumberFormat="1" applyFont="1" applyFill="1" applyBorder="1" applyAlignment="1" applyProtection="1">
      <alignment horizontal="right" vertical="center"/>
      <protection locked="0"/>
    </xf>
    <xf numFmtId="49" fontId="71" fillId="18" borderId="192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92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923" xfId="6" applyNumberFormat="1" applyFont="1" applyFill="1" applyBorder="1" applyAlignment="1" applyProtection="1">
      <alignment horizontal="right" vertical="center"/>
      <protection locked="0"/>
    </xf>
    <xf numFmtId="4" fontId="5" fillId="0" borderId="1923" xfId="6" applyNumberFormat="1" applyFont="1" applyFill="1" applyBorder="1" applyAlignment="1" applyProtection="1">
      <alignment horizontal="right" vertical="center"/>
      <protection locked="0"/>
    </xf>
    <xf numFmtId="3" fontId="8" fillId="0" borderId="1914" xfId="6" applyNumberFormat="1" applyFont="1" applyFill="1" applyBorder="1" applyAlignment="1" applyProtection="1">
      <alignment horizontal="right" vertical="center"/>
      <protection locked="0"/>
    </xf>
    <xf numFmtId="4" fontId="8" fillId="0" borderId="1914" xfId="6" applyNumberFormat="1" applyFont="1" applyFill="1" applyBorder="1" applyAlignment="1" applyProtection="1">
      <alignment horizontal="right" vertical="center"/>
      <protection locked="0"/>
    </xf>
    <xf numFmtId="3" fontId="5" fillId="0" borderId="1925" xfId="6" applyNumberFormat="1" applyFont="1" applyFill="1" applyBorder="1" applyAlignment="1" applyProtection="1">
      <alignment horizontal="right" vertical="center"/>
      <protection locked="0"/>
    </xf>
    <xf numFmtId="4" fontId="5" fillId="0" borderId="1925" xfId="6" applyNumberFormat="1" applyFont="1" applyFill="1" applyBorder="1" applyAlignment="1" applyProtection="1">
      <alignment horizontal="right" vertical="center"/>
      <protection locked="0"/>
    </xf>
    <xf numFmtId="3" fontId="8" fillId="0" borderId="1926" xfId="6" applyNumberFormat="1" applyFont="1" applyFill="1" applyBorder="1" applyAlignment="1" applyProtection="1">
      <alignment horizontal="center" vertical="center"/>
      <protection locked="0"/>
    </xf>
    <xf numFmtId="3" fontId="5" fillId="0" borderId="1927" xfId="6" applyNumberFormat="1" applyFont="1" applyFill="1" applyBorder="1" applyAlignment="1" applyProtection="1">
      <alignment horizontal="center" vertical="center"/>
      <protection locked="0"/>
    </xf>
    <xf numFmtId="3" fontId="5" fillId="0" borderId="1926" xfId="6" applyNumberFormat="1" applyFont="1" applyFill="1" applyBorder="1" applyAlignment="1" applyProtection="1">
      <alignment horizontal="center" vertical="center"/>
      <protection locked="0"/>
    </xf>
    <xf numFmtId="3" fontId="5" fillId="0" borderId="1928" xfId="6" applyNumberFormat="1" applyFont="1" applyFill="1" applyBorder="1" applyAlignment="1" applyProtection="1">
      <alignment horizontal="center" vertical="center"/>
      <protection locked="0"/>
    </xf>
    <xf numFmtId="0" fontId="5" fillId="0" borderId="1926" xfId="6" applyNumberFormat="1" applyFont="1" applyFill="1" applyBorder="1" applyAlignment="1" applyProtection="1">
      <alignment horizontal="center" vertical="center"/>
      <protection locked="0"/>
    </xf>
    <xf numFmtId="0" fontId="5" fillId="0" borderId="1926" xfId="6" applyNumberFormat="1" applyFont="1" applyFill="1" applyBorder="1" applyAlignment="1" applyProtection="1">
      <alignment horizontal="left" vertical="center"/>
      <protection locked="0"/>
    </xf>
    <xf numFmtId="49" fontId="5" fillId="18" borderId="192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93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931" xfId="6" applyNumberFormat="1" applyFont="1" applyFill="1" applyBorder="1" applyAlignment="1" applyProtection="1">
      <alignment horizontal="right" vertical="center"/>
      <protection locked="0"/>
    </xf>
    <xf numFmtId="3" fontId="5" fillId="0" borderId="1932" xfId="6" applyNumberFormat="1" applyFont="1" applyFill="1" applyBorder="1" applyAlignment="1" applyProtection="1">
      <alignment horizontal="right" vertical="center"/>
      <protection locked="0"/>
    </xf>
    <xf numFmtId="4" fontId="5" fillId="0" borderId="1932" xfId="6" applyNumberFormat="1" applyFont="1" applyFill="1" applyBorder="1" applyAlignment="1" applyProtection="1">
      <alignment horizontal="right" vertical="center"/>
      <protection locked="0"/>
    </xf>
    <xf numFmtId="3" fontId="8" fillId="0" borderId="1933" xfId="6" applyNumberFormat="1" applyFont="1" applyFill="1" applyBorder="1" applyAlignment="1" applyProtection="1">
      <alignment horizontal="center" vertical="center"/>
      <protection locked="0"/>
    </xf>
    <xf numFmtId="3" fontId="5" fillId="0" borderId="1933" xfId="6" applyNumberFormat="1" applyFont="1" applyFill="1" applyBorder="1" applyAlignment="1" applyProtection="1">
      <alignment horizontal="center" vertical="center"/>
      <protection locked="0"/>
    </xf>
    <xf numFmtId="0" fontId="5" fillId="0" borderId="1933" xfId="6" applyNumberFormat="1" applyFont="1" applyFill="1" applyBorder="1" applyAlignment="1" applyProtection="1">
      <alignment horizontal="center" vertical="center"/>
      <protection locked="0"/>
    </xf>
    <xf numFmtId="0" fontId="5" fillId="0" borderId="1933" xfId="6" applyNumberFormat="1" applyFont="1" applyFill="1" applyBorder="1" applyAlignment="1" applyProtection="1">
      <alignment horizontal="left" vertical="center"/>
      <protection locked="0"/>
    </xf>
    <xf numFmtId="49" fontId="73" fillId="21" borderId="1085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1933" xfId="6" applyNumberFormat="1" applyFont="1" applyFill="1" applyBorder="1" applyAlignment="1" applyProtection="1">
      <alignment horizontal="left" vertical="center"/>
      <protection locked="0"/>
    </xf>
    <xf numFmtId="3" fontId="8" fillId="0" borderId="1934" xfId="6" applyNumberFormat="1" applyFont="1" applyFill="1" applyBorder="1" applyAlignment="1" applyProtection="1">
      <alignment horizontal="right" vertical="center"/>
      <protection locked="0"/>
    </xf>
    <xf numFmtId="4" fontId="8" fillId="0" borderId="1934" xfId="6" applyNumberFormat="1" applyFont="1" applyFill="1" applyBorder="1" applyAlignment="1" applyProtection="1">
      <alignment horizontal="right" vertical="center"/>
      <protection locked="0"/>
    </xf>
    <xf numFmtId="3" fontId="5" fillId="0" borderId="1936" xfId="6" applyNumberFormat="1" applyFont="1" applyFill="1" applyBorder="1" applyAlignment="1" applyProtection="1">
      <alignment horizontal="right" vertical="center"/>
      <protection locked="0"/>
    </xf>
    <xf numFmtId="4" fontId="5" fillId="0" borderId="1936" xfId="6" applyNumberFormat="1" applyFont="1" applyFill="1" applyBorder="1" applyAlignment="1" applyProtection="1">
      <alignment horizontal="right" vertical="center"/>
      <protection locked="0"/>
    </xf>
    <xf numFmtId="10" fontId="5" fillId="0" borderId="1937" xfId="18" applyNumberFormat="1" applyFont="1" applyFill="1" applyBorder="1" applyAlignment="1" applyProtection="1">
      <alignment horizontal="right" vertical="center"/>
      <protection locked="0"/>
    </xf>
    <xf numFmtId="3" fontId="8" fillId="0" borderId="1938" xfId="6" applyNumberFormat="1" applyFont="1" applyFill="1" applyBorder="1" applyAlignment="1" applyProtection="1">
      <alignment horizontal="center" vertical="center"/>
      <protection locked="0"/>
    </xf>
    <xf numFmtId="3" fontId="5" fillId="0" borderId="1938" xfId="6" applyNumberFormat="1" applyFont="1" applyFill="1" applyBorder="1" applyAlignment="1" applyProtection="1">
      <alignment horizontal="center" vertical="center"/>
      <protection locked="0"/>
    </xf>
    <xf numFmtId="0" fontId="5" fillId="0" borderId="1938" xfId="6" applyNumberFormat="1" applyFont="1" applyFill="1" applyBorder="1" applyAlignment="1" applyProtection="1">
      <alignment horizontal="center" vertical="center"/>
      <protection locked="0"/>
    </xf>
    <xf numFmtId="0" fontId="5" fillId="0" borderId="1938" xfId="6" applyNumberFormat="1" applyFont="1" applyFill="1" applyBorder="1" applyAlignment="1" applyProtection="1">
      <alignment horizontal="left" vertical="center"/>
      <protection locked="0"/>
    </xf>
    <xf numFmtId="0" fontId="71" fillId="0" borderId="1938" xfId="6" applyNumberFormat="1" applyFont="1" applyFill="1" applyBorder="1" applyAlignment="1" applyProtection="1">
      <alignment horizontal="left" vertical="center"/>
      <protection locked="0"/>
    </xf>
    <xf numFmtId="49" fontId="71" fillId="18" borderId="193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940" xfId="6" applyNumberFormat="1" applyFont="1" applyFill="1" applyBorder="1" applyAlignment="1" applyProtection="1">
      <alignment horizontal="left" vertical="center" wrapText="1"/>
      <protection locked="0"/>
    </xf>
    <xf numFmtId="0" fontId="14" fillId="0" borderId="1933" xfId="6" applyNumberFormat="1" applyFont="1" applyFill="1" applyBorder="1" applyAlignment="1" applyProtection="1">
      <alignment horizontal="left" vertical="center"/>
      <protection locked="0"/>
    </xf>
    <xf numFmtId="3" fontId="5" fillId="0" borderId="1943" xfId="6" applyNumberFormat="1" applyFont="1" applyFill="1" applyBorder="1" applyAlignment="1" applyProtection="1">
      <alignment horizontal="right" vertical="center"/>
      <protection locked="0"/>
    </xf>
    <xf numFmtId="4" fontId="5" fillId="0" borderId="1943" xfId="6" applyNumberFormat="1" applyFont="1" applyFill="1" applyBorder="1" applyAlignment="1" applyProtection="1">
      <alignment horizontal="right" vertical="center"/>
      <protection locked="0"/>
    </xf>
    <xf numFmtId="10" fontId="5" fillId="0" borderId="1934" xfId="18" applyNumberFormat="1" applyFont="1" applyFill="1" applyBorder="1" applyAlignment="1" applyProtection="1">
      <alignment horizontal="right" vertical="center"/>
      <protection locked="0"/>
    </xf>
    <xf numFmtId="3" fontId="5" fillId="0" borderId="1944" xfId="6" applyNumberFormat="1" applyFont="1" applyFill="1" applyBorder="1" applyAlignment="1" applyProtection="1">
      <alignment horizontal="center" vertical="center"/>
      <protection locked="0"/>
    </xf>
    <xf numFmtId="3" fontId="5" fillId="0" borderId="1945" xfId="6" applyNumberFormat="1" applyFont="1" applyFill="1" applyBorder="1" applyAlignment="1" applyProtection="1">
      <alignment horizontal="center" vertical="center"/>
      <protection locked="0"/>
    </xf>
    <xf numFmtId="49" fontId="71" fillId="18" borderId="1946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1947" xfId="6" applyNumberFormat="1" applyFont="1" applyFill="1" applyBorder="1" applyAlignment="1" applyProtection="1">
      <alignment horizontal="right" vertical="center"/>
      <protection locked="0"/>
    </xf>
    <xf numFmtId="4" fontId="5" fillId="0" borderId="1947" xfId="6" applyNumberFormat="1" applyFont="1" applyFill="1" applyBorder="1" applyAlignment="1" applyProtection="1">
      <alignment horizontal="right" vertical="center"/>
      <protection locked="0"/>
    </xf>
    <xf numFmtId="10" fontId="5" fillId="0" borderId="1948" xfId="18" applyNumberFormat="1" applyFont="1" applyFill="1" applyBorder="1" applyAlignment="1" applyProtection="1">
      <alignment horizontal="right" vertical="center"/>
      <protection locked="0"/>
    </xf>
    <xf numFmtId="49" fontId="8" fillId="19" borderId="1949" xfId="6" applyNumberFormat="1" applyFont="1" applyFill="1" applyBorder="1" applyAlignment="1" applyProtection="1">
      <alignment horizontal="left" vertical="center" wrapText="1"/>
      <protection locked="0"/>
    </xf>
    <xf numFmtId="0" fontId="14" fillId="0" borderId="1938" xfId="6" applyNumberFormat="1" applyFont="1" applyFill="1" applyBorder="1" applyAlignment="1" applyProtection="1">
      <alignment horizontal="left" vertical="center"/>
      <protection locked="0"/>
    </xf>
    <xf numFmtId="10" fontId="8" fillId="0" borderId="1950" xfId="18" applyNumberFormat="1" applyFont="1" applyFill="1" applyBorder="1" applyAlignment="1" applyProtection="1">
      <alignment horizontal="right" vertical="center"/>
      <protection locked="0"/>
    </xf>
    <xf numFmtId="3" fontId="5" fillId="0" borderId="1952" xfId="6" applyNumberFormat="1" applyFont="1" applyFill="1" applyBorder="1" applyAlignment="1" applyProtection="1">
      <alignment horizontal="right" vertical="center"/>
      <protection locked="0"/>
    </xf>
    <xf numFmtId="4" fontId="5" fillId="0" borderId="1952" xfId="6" applyNumberFormat="1" applyFont="1" applyFill="1" applyBorder="1" applyAlignment="1" applyProtection="1">
      <alignment horizontal="right" vertical="center"/>
      <protection locked="0"/>
    </xf>
    <xf numFmtId="3" fontId="8" fillId="0" borderId="1953" xfId="6" applyNumberFormat="1" applyFont="1" applyFill="1" applyBorder="1" applyAlignment="1" applyProtection="1">
      <alignment horizontal="center" vertical="center"/>
      <protection locked="0"/>
    </xf>
    <xf numFmtId="3" fontId="5" fillId="0" borderId="1953" xfId="6" applyNumberFormat="1" applyFont="1" applyFill="1" applyBorder="1" applyAlignment="1" applyProtection="1">
      <alignment horizontal="center" vertical="center"/>
      <protection locked="0"/>
    </xf>
    <xf numFmtId="0" fontId="5" fillId="0" borderId="1953" xfId="6" applyNumberFormat="1" applyFont="1" applyFill="1" applyBorder="1" applyAlignment="1" applyProtection="1">
      <alignment horizontal="center" vertical="center"/>
      <protection locked="0"/>
    </xf>
    <xf numFmtId="0" fontId="5" fillId="0" borderId="1953" xfId="6" applyNumberFormat="1" applyFont="1" applyFill="1" applyBorder="1" applyAlignment="1" applyProtection="1">
      <alignment horizontal="left" vertical="center"/>
      <protection locked="0"/>
    </xf>
    <xf numFmtId="0" fontId="14" fillId="0" borderId="1953" xfId="6" applyNumberFormat="1" applyFont="1" applyFill="1" applyBorder="1" applyAlignment="1" applyProtection="1">
      <alignment horizontal="left" vertical="center"/>
      <protection locked="0"/>
    </xf>
    <xf numFmtId="3" fontId="58" fillId="0" borderId="1956" xfId="6" applyNumberFormat="1" applyFont="1" applyFill="1" applyBorder="1" applyAlignment="1" applyProtection="1">
      <alignment horizontal="right" vertical="center"/>
      <protection locked="0"/>
    </xf>
    <xf numFmtId="4" fontId="58" fillId="0" borderId="1956" xfId="6" applyNumberFormat="1" applyFont="1" applyFill="1" applyBorder="1" applyAlignment="1" applyProtection="1">
      <alignment horizontal="right" vertical="center"/>
      <protection locked="0"/>
    </xf>
    <xf numFmtId="3" fontId="8" fillId="0" borderId="1957" xfId="6" applyNumberFormat="1" applyFont="1" applyFill="1" applyBorder="1" applyAlignment="1" applyProtection="1">
      <alignment horizontal="center" vertical="center"/>
      <protection locked="0"/>
    </xf>
    <xf numFmtId="3" fontId="5" fillId="0" borderId="1957" xfId="6" applyNumberFormat="1" applyFont="1" applyFill="1" applyBorder="1" applyAlignment="1" applyProtection="1">
      <alignment horizontal="center" vertical="center"/>
      <protection locked="0"/>
    </xf>
    <xf numFmtId="0" fontId="5" fillId="0" borderId="1957" xfId="6" applyNumberFormat="1" applyFont="1" applyFill="1" applyBorder="1" applyAlignment="1" applyProtection="1">
      <alignment horizontal="center" vertical="center"/>
      <protection locked="0"/>
    </xf>
    <xf numFmtId="0" fontId="5" fillId="0" borderId="1957" xfId="6" applyNumberFormat="1" applyFont="1" applyFill="1" applyBorder="1" applyAlignment="1" applyProtection="1">
      <alignment horizontal="left" vertical="center"/>
      <protection locked="0"/>
    </xf>
    <xf numFmtId="0" fontId="14" fillId="0" borderId="1957" xfId="6" applyNumberFormat="1" applyFont="1" applyFill="1" applyBorder="1" applyAlignment="1" applyProtection="1">
      <alignment horizontal="left" vertical="center"/>
      <protection locked="0"/>
    </xf>
    <xf numFmtId="49" fontId="5" fillId="0" borderId="1958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95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960" xfId="6" applyNumberFormat="1" applyFont="1" applyFill="1" applyBorder="1" applyAlignment="1" applyProtection="1">
      <alignment horizontal="right" vertical="center"/>
      <protection locked="0"/>
    </xf>
    <xf numFmtId="3" fontId="5" fillId="0" borderId="1937" xfId="6" applyNumberFormat="1" applyFont="1" applyFill="1" applyBorder="1" applyAlignment="1" applyProtection="1">
      <alignment horizontal="right" vertical="center"/>
      <protection locked="0"/>
    </xf>
    <xf numFmtId="4" fontId="5" fillId="0" borderId="1937" xfId="6" applyNumberFormat="1" applyFont="1" applyFill="1" applyBorder="1" applyAlignment="1" applyProtection="1">
      <alignment horizontal="right" vertical="center"/>
      <protection locked="0"/>
    </xf>
    <xf numFmtId="3" fontId="8" fillId="0" borderId="1961" xfId="6" applyNumberFormat="1" applyFont="1" applyFill="1" applyBorder="1" applyAlignment="1" applyProtection="1">
      <alignment horizontal="center" vertical="center"/>
      <protection locked="0"/>
    </xf>
    <xf numFmtId="3" fontId="5" fillId="0" borderId="1961" xfId="6" applyNumberFormat="1" applyFont="1" applyFill="1" applyBorder="1" applyAlignment="1" applyProtection="1">
      <alignment horizontal="center" vertical="center"/>
      <protection locked="0"/>
    </xf>
    <xf numFmtId="0" fontId="5" fillId="0" borderId="1961" xfId="6" applyNumberFormat="1" applyFont="1" applyFill="1" applyBorder="1" applyAlignment="1" applyProtection="1">
      <alignment horizontal="center" vertical="center"/>
      <protection locked="0"/>
    </xf>
    <xf numFmtId="0" fontId="5" fillId="0" borderId="1961" xfId="6" applyNumberFormat="1" applyFont="1" applyFill="1" applyBorder="1" applyAlignment="1" applyProtection="1">
      <alignment horizontal="left" vertical="center"/>
      <protection locked="0"/>
    </xf>
    <xf numFmtId="0" fontId="14" fillId="0" borderId="1961" xfId="6" applyNumberFormat="1" applyFont="1" applyFill="1" applyBorder="1" applyAlignment="1" applyProtection="1">
      <alignment horizontal="left" vertical="center"/>
      <protection locked="0"/>
    </xf>
    <xf numFmtId="49" fontId="5" fillId="0" borderId="1962" xfId="6" applyNumberFormat="1" applyFont="1" applyFill="1" applyBorder="1" applyAlignment="1" applyProtection="1">
      <alignment vertical="center" wrapText="1"/>
      <protection locked="0"/>
    </xf>
    <xf numFmtId="0" fontId="41" fillId="0" borderId="1937" xfId="0" applyFont="1" applyBorder="1" applyAlignment="1">
      <alignment vertical="center" wrapText="1"/>
    </xf>
    <xf numFmtId="10" fontId="8" fillId="0" borderId="1937" xfId="18" applyNumberFormat="1" applyFont="1" applyFill="1" applyBorder="1" applyAlignment="1" applyProtection="1">
      <alignment horizontal="right" vertical="center"/>
      <protection locked="0"/>
    </xf>
    <xf numFmtId="3" fontId="5" fillId="0" borderId="1965" xfId="6" applyNumberFormat="1" applyFont="1" applyFill="1" applyBorder="1" applyAlignment="1" applyProtection="1">
      <alignment horizontal="right" vertical="center"/>
      <protection locked="0"/>
    </xf>
    <xf numFmtId="4" fontId="5" fillId="0" borderId="1965" xfId="6" applyNumberFormat="1" applyFont="1" applyFill="1" applyBorder="1" applyAlignment="1" applyProtection="1">
      <alignment horizontal="right" vertical="center"/>
      <protection locked="0"/>
    </xf>
    <xf numFmtId="10" fontId="5" fillId="0" borderId="1966" xfId="18" applyNumberFormat="1" applyFont="1" applyFill="1" applyBorder="1" applyAlignment="1" applyProtection="1">
      <alignment horizontal="right" vertical="center"/>
      <protection locked="0"/>
    </xf>
    <xf numFmtId="3" fontId="5" fillId="0" borderId="1967" xfId="6" applyNumberFormat="1" applyFont="1" applyFill="1" applyBorder="1" applyAlignment="1" applyProtection="1">
      <alignment horizontal="center" vertical="center"/>
      <protection locked="0"/>
    </xf>
    <xf numFmtId="3" fontId="5" fillId="0" borderId="1968" xfId="6" applyNumberFormat="1" applyFont="1" applyFill="1" applyBorder="1" applyAlignment="1" applyProtection="1">
      <alignment horizontal="center" vertical="center"/>
      <protection locked="0"/>
    </xf>
    <xf numFmtId="49" fontId="5" fillId="18" borderId="520" xfId="6" applyNumberFormat="1" applyFont="1" applyFill="1" applyBorder="1" applyAlignment="1" applyProtection="1">
      <alignment horizontal="center" vertical="center" wrapText="1"/>
      <protection locked="0"/>
    </xf>
    <xf numFmtId="10" fontId="5" fillId="0" borderId="1932" xfId="18" applyNumberFormat="1" applyFont="1" applyFill="1" applyBorder="1" applyAlignment="1" applyProtection="1">
      <alignment horizontal="right" vertical="center"/>
      <protection locked="0"/>
    </xf>
    <xf numFmtId="49" fontId="8" fillId="19" borderId="42" xfId="6" applyNumberFormat="1" applyFont="1" applyFill="1" applyBorder="1" applyAlignment="1" applyProtection="1">
      <alignment horizontal="center" vertical="center" wrapText="1"/>
      <protection locked="0"/>
    </xf>
    <xf numFmtId="49" fontId="8" fillId="19" borderId="1969" xfId="6" applyNumberFormat="1" applyFont="1" applyFill="1" applyBorder="1" applyAlignment="1" applyProtection="1">
      <alignment horizontal="left" vertical="center" wrapText="1"/>
      <protection locked="0"/>
    </xf>
    <xf numFmtId="3" fontId="59" fillId="0" borderId="253" xfId="6" applyNumberFormat="1" applyFont="1" applyFill="1" applyBorder="1" applyAlignment="1" applyProtection="1">
      <alignment horizontal="right" vertical="center"/>
      <protection locked="0"/>
    </xf>
    <xf numFmtId="4" fontId="59" fillId="0" borderId="253" xfId="6" applyNumberFormat="1" applyFont="1" applyFill="1" applyBorder="1" applyAlignment="1" applyProtection="1">
      <alignment horizontal="right" vertical="center"/>
      <protection locked="0"/>
    </xf>
    <xf numFmtId="4" fontId="5" fillId="0" borderId="1960" xfId="6" applyNumberFormat="1" applyFont="1" applyFill="1" applyBorder="1" applyAlignment="1" applyProtection="1">
      <alignment horizontal="right" vertical="center"/>
      <protection locked="0"/>
    </xf>
    <xf numFmtId="49" fontId="5" fillId="18" borderId="197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97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972" xfId="6" applyNumberFormat="1" applyFont="1" applyFill="1" applyBorder="1" applyAlignment="1" applyProtection="1">
      <alignment horizontal="right" vertical="center"/>
      <protection locked="0"/>
    </xf>
    <xf numFmtId="3" fontId="8" fillId="0" borderId="1973" xfId="6" applyNumberFormat="1" applyFont="1" applyFill="1" applyBorder="1" applyAlignment="1" applyProtection="1">
      <alignment horizontal="center" vertical="center"/>
      <protection locked="0"/>
    </xf>
    <xf numFmtId="3" fontId="5" fillId="0" borderId="1973" xfId="6" applyNumberFormat="1" applyFont="1" applyFill="1" applyBorder="1" applyAlignment="1" applyProtection="1">
      <alignment horizontal="center" vertical="center"/>
      <protection locked="0"/>
    </xf>
    <xf numFmtId="0" fontId="5" fillId="0" borderId="1973" xfId="6" applyNumberFormat="1" applyFont="1" applyFill="1" applyBorder="1" applyAlignment="1" applyProtection="1">
      <alignment horizontal="center" vertical="center"/>
      <protection locked="0"/>
    </xf>
    <xf numFmtId="0" fontId="5" fillId="0" borderId="1973" xfId="6" applyNumberFormat="1" applyFont="1" applyFill="1" applyBorder="1" applyAlignment="1" applyProtection="1">
      <alignment horizontal="left" vertical="center"/>
      <protection locked="0"/>
    </xf>
    <xf numFmtId="49" fontId="8" fillId="0" borderId="24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1975" xfId="6" applyNumberFormat="1" applyFont="1" applyFill="1" applyBorder="1" applyAlignment="1" applyProtection="1">
      <alignment horizontal="right" vertical="center"/>
      <protection locked="0"/>
    </xf>
    <xf numFmtId="4" fontId="5" fillId="0" borderId="1975" xfId="6" applyNumberFormat="1" applyFont="1" applyFill="1" applyBorder="1" applyAlignment="1" applyProtection="1">
      <alignment horizontal="right" vertical="center"/>
      <protection locked="0"/>
    </xf>
    <xf numFmtId="3" fontId="8" fillId="0" borderId="1976" xfId="6" applyNumberFormat="1" applyFont="1" applyFill="1" applyBorder="1" applyAlignment="1" applyProtection="1">
      <alignment horizontal="center" vertical="center"/>
      <protection locked="0"/>
    </xf>
    <xf numFmtId="3" fontId="5" fillId="0" borderId="1976" xfId="6" applyNumberFormat="1" applyFont="1" applyFill="1" applyBorder="1" applyAlignment="1" applyProtection="1">
      <alignment horizontal="center" vertical="center"/>
      <protection locked="0"/>
    </xf>
    <xf numFmtId="0" fontId="5" fillId="0" borderId="1976" xfId="6" applyNumberFormat="1" applyFont="1" applyFill="1" applyBorder="1" applyAlignment="1" applyProtection="1">
      <alignment horizontal="center" vertical="center"/>
      <protection locked="0"/>
    </xf>
    <xf numFmtId="0" fontId="5" fillId="0" borderId="1976" xfId="6" applyNumberFormat="1" applyFont="1" applyFill="1" applyBorder="1" applyAlignment="1" applyProtection="1">
      <alignment horizontal="left" vertical="center"/>
      <protection locked="0"/>
    </xf>
    <xf numFmtId="0" fontId="14" fillId="0" borderId="1976" xfId="6" applyNumberFormat="1" applyFont="1" applyFill="1" applyBorder="1" applyAlignment="1" applyProtection="1">
      <alignment horizontal="left" vertical="center"/>
      <protection locked="0"/>
    </xf>
    <xf numFmtId="3" fontId="58" fillId="0" borderId="1978" xfId="6" applyNumberFormat="1" applyFont="1" applyFill="1" applyBorder="1" applyAlignment="1" applyProtection="1">
      <alignment horizontal="right" vertical="center"/>
      <protection locked="0"/>
    </xf>
    <xf numFmtId="4" fontId="58" fillId="0" borderId="1978" xfId="6" applyNumberFormat="1" applyFont="1" applyFill="1" applyBorder="1" applyAlignment="1" applyProtection="1">
      <alignment horizontal="right" vertical="center"/>
      <protection locked="0"/>
    </xf>
    <xf numFmtId="3" fontId="8" fillId="0" borderId="1979" xfId="6" applyNumberFormat="1" applyFont="1" applyFill="1" applyBorder="1" applyAlignment="1" applyProtection="1">
      <alignment horizontal="center" vertical="center"/>
      <protection locked="0"/>
    </xf>
    <xf numFmtId="3" fontId="5" fillId="0" borderId="1979" xfId="6" applyNumberFormat="1" applyFont="1" applyFill="1" applyBorder="1" applyAlignment="1" applyProtection="1">
      <alignment horizontal="center" vertical="center"/>
      <protection locked="0"/>
    </xf>
    <xf numFmtId="0" fontId="5" fillId="0" borderId="1979" xfId="6" applyNumberFormat="1" applyFont="1" applyFill="1" applyBorder="1" applyAlignment="1" applyProtection="1">
      <alignment horizontal="center" vertical="center"/>
      <protection locked="0"/>
    </xf>
    <xf numFmtId="0" fontId="5" fillId="0" borderId="1979" xfId="6" applyNumberFormat="1" applyFont="1" applyFill="1" applyBorder="1" applyAlignment="1" applyProtection="1">
      <alignment horizontal="left" vertical="center"/>
      <protection locked="0"/>
    </xf>
    <xf numFmtId="0" fontId="14" fillId="0" borderId="1979" xfId="6" applyNumberFormat="1" applyFont="1" applyFill="1" applyBorder="1" applyAlignment="1" applyProtection="1">
      <alignment horizontal="left" vertical="center"/>
      <protection locked="0"/>
    </xf>
    <xf numFmtId="49" fontId="5" fillId="18" borderId="198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98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982" xfId="6" applyNumberFormat="1" applyFont="1" applyFill="1" applyBorder="1" applyAlignment="1" applyProtection="1">
      <alignment horizontal="right" vertical="center"/>
      <protection locked="0"/>
    </xf>
    <xf numFmtId="3" fontId="8" fillId="0" borderId="1983" xfId="6" applyNumberFormat="1" applyFont="1" applyFill="1" applyBorder="1" applyAlignment="1" applyProtection="1">
      <alignment horizontal="center" vertical="center"/>
      <protection locked="0"/>
    </xf>
    <xf numFmtId="3" fontId="5" fillId="0" borderId="1983" xfId="6" applyNumberFormat="1" applyFont="1" applyFill="1" applyBorder="1" applyAlignment="1" applyProtection="1">
      <alignment horizontal="center" vertical="center"/>
      <protection locked="0"/>
    </xf>
    <xf numFmtId="0" fontId="5" fillId="0" borderId="1983" xfId="6" applyNumberFormat="1" applyFont="1" applyFill="1" applyBorder="1" applyAlignment="1" applyProtection="1">
      <alignment horizontal="center" vertical="center"/>
      <protection locked="0"/>
    </xf>
    <xf numFmtId="0" fontId="5" fillId="0" borderId="1983" xfId="6" applyNumberFormat="1" applyFont="1" applyFill="1" applyBorder="1" applyAlignment="1" applyProtection="1">
      <alignment horizontal="left" vertical="center"/>
      <protection locked="0"/>
    </xf>
    <xf numFmtId="0" fontId="14" fillId="0" borderId="1983" xfId="6" applyNumberFormat="1" applyFont="1" applyFill="1" applyBorder="1" applyAlignment="1" applyProtection="1">
      <alignment horizontal="left" vertical="center"/>
      <protection locked="0"/>
    </xf>
    <xf numFmtId="49" fontId="5" fillId="18" borderId="198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98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986" xfId="6" applyNumberFormat="1" applyFont="1" applyFill="1" applyBorder="1" applyAlignment="1" applyProtection="1">
      <alignment horizontal="right" vertical="center"/>
      <protection locked="0"/>
    </xf>
    <xf numFmtId="3" fontId="8" fillId="0" borderId="1987" xfId="6" applyNumberFormat="1" applyFont="1" applyFill="1" applyBorder="1" applyAlignment="1" applyProtection="1">
      <alignment horizontal="center" vertical="center"/>
      <protection locked="0"/>
    </xf>
    <xf numFmtId="3" fontId="5" fillId="0" borderId="1987" xfId="6" applyNumberFormat="1" applyFont="1" applyFill="1" applyBorder="1" applyAlignment="1" applyProtection="1">
      <alignment horizontal="center" vertical="center"/>
      <protection locked="0"/>
    </xf>
    <xf numFmtId="0" fontId="5" fillId="0" borderId="1987" xfId="6" applyNumberFormat="1" applyFont="1" applyFill="1" applyBorder="1" applyAlignment="1" applyProtection="1">
      <alignment horizontal="center" vertical="center"/>
      <protection locked="0"/>
    </xf>
    <xf numFmtId="0" fontId="5" fillId="0" borderId="1987" xfId="6" applyNumberFormat="1" applyFont="1" applyFill="1" applyBorder="1" applyAlignment="1" applyProtection="1">
      <alignment horizontal="left" vertical="center"/>
      <protection locked="0"/>
    </xf>
    <xf numFmtId="0" fontId="14" fillId="0" borderId="1987" xfId="6" applyNumberFormat="1" applyFont="1" applyFill="1" applyBorder="1" applyAlignment="1" applyProtection="1">
      <alignment horizontal="left" vertical="center"/>
      <protection locked="0"/>
    </xf>
    <xf numFmtId="49" fontId="5" fillId="18" borderId="198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98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990" xfId="6" applyNumberFormat="1" applyFont="1" applyFill="1" applyBorder="1" applyAlignment="1" applyProtection="1">
      <alignment horizontal="right" vertical="center"/>
      <protection locked="0"/>
    </xf>
    <xf numFmtId="3" fontId="8" fillId="0" borderId="1991" xfId="6" applyNumberFormat="1" applyFont="1" applyFill="1" applyBorder="1" applyAlignment="1" applyProtection="1">
      <alignment horizontal="center" vertical="center"/>
      <protection locked="0"/>
    </xf>
    <xf numFmtId="3" fontId="5" fillId="0" borderId="1991" xfId="6" applyNumberFormat="1" applyFont="1" applyFill="1" applyBorder="1" applyAlignment="1" applyProtection="1">
      <alignment horizontal="center" vertical="center"/>
      <protection locked="0"/>
    </xf>
    <xf numFmtId="0" fontId="5" fillId="0" borderId="1991" xfId="6" applyNumberFormat="1" applyFont="1" applyFill="1" applyBorder="1" applyAlignment="1" applyProtection="1">
      <alignment horizontal="center" vertical="center"/>
      <protection locked="0"/>
    </xf>
    <xf numFmtId="0" fontId="5" fillId="0" borderId="1991" xfId="6" applyNumberFormat="1" applyFont="1" applyFill="1" applyBorder="1" applyAlignment="1" applyProtection="1">
      <alignment horizontal="left" vertical="center"/>
      <protection locked="0"/>
    </xf>
    <xf numFmtId="0" fontId="14" fillId="0" borderId="1991" xfId="6" applyNumberFormat="1" applyFont="1" applyFill="1" applyBorder="1" applyAlignment="1" applyProtection="1">
      <alignment horizontal="left" vertical="center"/>
      <protection locked="0"/>
    </xf>
    <xf numFmtId="49" fontId="5" fillId="18" borderId="199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99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994" xfId="6" applyNumberFormat="1" applyFont="1" applyFill="1" applyBorder="1" applyAlignment="1" applyProtection="1">
      <alignment horizontal="right" vertical="center"/>
      <protection locked="0"/>
    </xf>
    <xf numFmtId="3" fontId="8" fillId="0" borderId="1995" xfId="6" applyNumberFormat="1" applyFont="1" applyFill="1" applyBorder="1" applyAlignment="1" applyProtection="1">
      <alignment horizontal="center" vertical="center"/>
      <protection locked="0"/>
    </xf>
    <xf numFmtId="3" fontId="5" fillId="0" borderId="1995" xfId="6" applyNumberFormat="1" applyFont="1" applyFill="1" applyBorder="1" applyAlignment="1" applyProtection="1">
      <alignment horizontal="center" vertical="center"/>
      <protection locked="0"/>
    </xf>
    <xf numFmtId="0" fontId="5" fillId="0" borderId="1995" xfId="6" applyNumberFormat="1" applyFont="1" applyFill="1" applyBorder="1" applyAlignment="1" applyProtection="1">
      <alignment horizontal="center" vertical="center"/>
      <protection locked="0"/>
    </xf>
    <xf numFmtId="0" fontId="5" fillId="0" borderId="1995" xfId="6" applyNumberFormat="1" applyFont="1" applyFill="1" applyBorder="1" applyAlignment="1" applyProtection="1">
      <alignment horizontal="left" vertical="center"/>
      <protection locked="0"/>
    </xf>
    <xf numFmtId="0" fontId="14" fillId="0" borderId="1995" xfId="6" applyNumberFormat="1" applyFont="1" applyFill="1" applyBorder="1" applyAlignment="1" applyProtection="1">
      <alignment horizontal="left" vertical="center"/>
      <protection locked="0"/>
    </xf>
    <xf numFmtId="49" fontId="5" fillId="18" borderId="199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99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998" xfId="6" applyNumberFormat="1" applyFont="1" applyFill="1" applyBorder="1" applyAlignment="1" applyProtection="1">
      <alignment horizontal="right" vertical="center"/>
      <protection locked="0"/>
    </xf>
    <xf numFmtId="3" fontId="8" fillId="0" borderId="1999" xfId="6" applyNumberFormat="1" applyFont="1" applyFill="1" applyBorder="1" applyAlignment="1" applyProtection="1">
      <alignment horizontal="center" vertical="center"/>
      <protection locked="0"/>
    </xf>
    <xf numFmtId="3" fontId="5" fillId="0" borderId="1999" xfId="6" applyNumberFormat="1" applyFont="1" applyFill="1" applyBorder="1" applyAlignment="1" applyProtection="1">
      <alignment horizontal="center" vertical="center"/>
      <protection locked="0"/>
    </xf>
    <xf numFmtId="0" fontId="5" fillId="0" borderId="1999" xfId="6" applyNumberFormat="1" applyFont="1" applyFill="1" applyBorder="1" applyAlignment="1" applyProtection="1">
      <alignment horizontal="center" vertical="center"/>
      <protection locked="0"/>
    </xf>
    <xf numFmtId="0" fontId="5" fillId="0" borderId="1999" xfId="6" applyNumberFormat="1" applyFont="1" applyFill="1" applyBorder="1" applyAlignment="1" applyProtection="1">
      <alignment horizontal="left" vertical="center"/>
      <protection locked="0"/>
    </xf>
    <xf numFmtId="0" fontId="14" fillId="0" borderId="1999" xfId="6" applyNumberFormat="1" applyFont="1" applyFill="1" applyBorder="1" applyAlignment="1" applyProtection="1">
      <alignment horizontal="left" vertical="center"/>
      <protection locked="0"/>
    </xf>
    <xf numFmtId="49" fontId="5" fillId="18" borderId="200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0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02" xfId="6" applyNumberFormat="1" applyFont="1" applyFill="1" applyBorder="1" applyAlignment="1" applyProtection="1">
      <alignment horizontal="right" vertical="center"/>
      <protection locked="0"/>
    </xf>
    <xf numFmtId="3" fontId="8" fillId="0" borderId="2003" xfId="6" applyNumberFormat="1" applyFont="1" applyFill="1" applyBorder="1" applyAlignment="1" applyProtection="1">
      <alignment horizontal="center" vertical="center"/>
      <protection locked="0"/>
    </xf>
    <xf numFmtId="3" fontId="5" fillId="0" borderId="2003" xfId="6" applyNumberFormat="1" applyFont="1" applyFill="1" applyBorder="1" applyAlignment="1" applyProtection="1">
      <alignment horizontal="center" vertical="center"/>
      <protection locked="0"/>
    </xf>
    <xf numFmtId="0" fontId="5" fillId="0" borderId="2003" xfId="6" applyNumberFormat="1" applyFont="1" applyFill="1" applyBorder="1" applyAlignment="1" applyProtection="1">
      <alignment horizontal="center" vertical="center"/>
      <protection locked="0"/>
    </xf>
    <xf numFmtId="0" fontId="5" fillId="0" borderId="2003" xfId="6" applyNumberFormat="1" applyFont="1" applyFill="1" applyBorder="1" applyAlignment="1" applyProtection="1">
      <alignment horizontal="left" vertical="center"/>
      <protection locked="0"/>
    </xf>
    <xf numFmtId="0" fontId="14" fillId="0" borderId="2003" xfId="6" applyNumberFormat="1" applyFont="1" applyFill="1" applyBorder="1" applyAlignment="1" applyProtection="1">
      <alignment horizontal="left" vertical="center"/>
      <protection locked="0"/>
    </xf>
    <xf numFmtId="49" fontId="5" fillId="18" borderId="200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0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06" xfId="6" applyNumberFormat="1" applyFont="1" applyFill="1" applyBorder="1" applyAlignment="1" applyProtection="1">
      <alignment horizontal="right" vertical="center"/>
      <protection locked="0"/>
    </xf>
    <xf numFmtId="3" fontId="8" fillId="0" borderId="2007" xfId="6" applyNumberFormat="1" applyFont="1" applyFill="1" applyBorder="1" applyAlignment="1" applyProtection="1">
      <alignment horizontal="center" vertical="center"/>
      <protection locked="0"/>
    </xf>
    <xf numFmtId="3" fontId="5" fillId="0" borderId="2007" xfId="6" applyNumberFormat="1" applyFont="1" applyFill="1" applyBorder="1" applyAlignment="1" applyProtection="1">
      <alignment horizontal="center" vertical="center"/>
      <protection locked="0"/>
    </xf>
    <xf numFmtId="0" fontId="5" fillId="0" borderId="2007" xfId="6" applyNumberFormat="1" applyFont="1" applyFill="1" applyBorder="1" applyAlignment="1" applyProtection="1">
      <alignment horizontal="center" vertical="center"/>
      <protection locked="0"/>
    </xf>
    <xf numFmtId="0" fontId="5" fillId="0" borderId="2007" xfId="6" applyNumberFormat="1" applyFont="1" applyFill="1" applyBorder="1" applyAlignment="1" applyProtection="1">
      <alignment horizontal="left" vertical="center"/>
      <protection locked="0"/>
    </xf>
    <xf numFmtId="0" fontId="14" fillId="0" borderId="2007" xfId="6" applyNumberFormat="1" applyFont="1" applyFill="1" applyBorder="1" applyAlignment="1" applyProtection="1">
      <alignment horizontal="left" vertical="center"/>
      <protection locked="0"/>
    </xf>
    <xf numFmtId="49" fontId="5" fillId="18" borderId="1317" xfId="6" applyNumberFormat="1" applyFont="1" applyFill="1" applyBorder="1" applyAlignment="1" applyProtection="1">
      <alignment vertical="center" wrapText="1"/>
      <protection locked="0"/>
    </xf>
    <xf numFmtId="49" fontId="5" fillId="18" borderId="200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0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10" xfId="6" applyNumberFormat="1" applyFont="1" applyFill="1" applyBorder="1" applyAlignment="1" applyProtection="1">
      <alignment horizontal="right" vertical="center"/>
      <protection locked="0"/>
    </xf>
    <xf numFmtId="3" fontId="8" fillId="0" borderId="2011" xfId="6" applyNumberFormat="1" applyFont="1" applyFill="1" applyBorder="1" applyAlignment="1" applyProtection="1">
      <alignment horizontal="center" vertical="center"/>
      <protection locked="0"/>
    </xf>
    <xf numFmtId="3" fontId="5" fillId="0" borderId="2011" xfId="6" applyNumberFormat="1" applyFont="1" applyFill="1" applyBorder="1" applyAlignment="1" applyProtection="1">
      <alignment horizontal="center" vertical="center"/>
      <protection locked="0"/>
    </xf>
    <xf numFmtId="0" fontId="5" fillId="0" borderId="2011" xfId="6" applyNumberFormat="1" applyFont="1" applyFill="1" applyBorder="1" applyAlignment="1" applyProtection="1">
      <alignment horizontal="center" vertical="center"/>
      <protection locked="0"/>
    </xf>
    <xf numFmtId="0" fontId="5" fillId="0" borderId="2011" xfId="6" applyNumberFormat="1" applyFont="1" applyFill="1" applyBorder="1" applyAlignment="1" applyProtection="1">
      <alignment horizontal="left" vertical="center"/>
      <protection locked="0"/>
    </xf>
    <xf numFmtId="0" fontId="14" fillId="0" borderId="2011" xfId="6" applyNumberFormat="1" applyFont="1" applyFill="1" applyBorder="1" applyAlignment="1" applyProtection="1">
      <alignment horizontal="left" vertical="center"/>
      <protection locked="0"/>
    </xf>
    <xf numFmtId="49" fontId="5" fillId="18" borderId="201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1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14" xfId="6" applyNumberFormat="1" applyFont="1" applyFill="1" applyBorder="1" applyAlignment="1" applyProtection="1">
      <alignment horizontal="right" vertical="center"/>
      <protection locked="0"/>
    </xf>
    <xf numFmtId="3" fontId="8" fillId="0" borderId="2015" xfId="6" applyNumberFormat="1" applyFont="1" applyFill="1" applyBorder="1" applyAlignment="1" applyProtection="1">
      <alignment horizontal="center" vertical="center"/>
      <protection locked="0"/>
    </xf>
    <xf numFmtId="3" fontId="5" fillId="0" borderId="2015" xfId="6" applyNumberFormat="1" applyFont="1" applyFill="1" applyBorder="1" applyAlignment="1" applyProtection="1">
      <alignment horizontal="center" vertical="center"/>
      <protection locked="0"/>
    </xf>
    <xf numFmtId="0" fontId="5" fillId="0" borderId="2015" xfId="6" applyNumberFormat="1" applyFont="1" applyFill="1" applyBorder="1" applyAlignment="1" applyProtection="1">
      <alignment horizontal="center" vertical="center"/>
      <protection locked="0"/>
    </xf>
    <xf numFmtId="0" fontId="5" fillId="0" borderId="2015" xfId="6" applyNumberFormat="1" applyFont="1" applyFill="1" applyBorder="1" applyAlignment="1" applyProtection="1">
      <alignment horizontal="left" vertical="center"/>
      <protection locked="0"/>
    </xf>
    <xf numFmtId="0" fontId="14" fillId="0" borderId="2015" xfId="6" applyNumberFormat="1" applyFont="1" applyFill="1" applyBorder="1" applyAlignment="1" applyProtection="1">
      <alignment horizontal="left" vertical="center"/>
      <protection locked="0"/>
    </xf>
    <xf numFmtId="49" fontId="5" fillId="18" borderId="79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669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01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1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53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533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01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22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52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19" xfId="6" applyNumberFormat="1" applyFont="1" applyFill="1" applyBorder="1" applyAlignment="1" applyProtection="1">
      <alignment horizontal="right" vertical="center"/>
      <protection locked="0"/>
    </xf>
    <xf numFmtId="3" fontId="5" fillId="0" borderId="2020" xfId="6" applyNumberFormat="1" applyFont="1" applyFill="1" applyBorder="1" applyAlignment="1" applyProtection="1">
      <alignment horizontal="right" vertical="center"/>
      <protection locked="0"/>
    </xf>
    <xf numFmtId="4" fontId="5" fillId="0" borderId="2020" xfId="6" applyNumberFormat="1" applyFont="1" applyFill="1" applyBorder="1" applyAlignment="1" applyProtection="1">
      <alignment horizontal="right" vertical="center"/>
      <protection locked="0"/>
    </xf>
    <xf numFmtId="10" fontId="5" fillId="0" borderId="2020" xfId="18" applyNumberFormat="1" applyFont="1" applyFill="1" applyBorder="1" applyAlignment="1" applyProtection="1">
      <alignment horizontal="right" vertical="center"/>
      <protection locked="0"/>
    </xf>
    <xf numFmtId="49" fontId="5" fillId="18" borderId="202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2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23" xfId="6" applyNumberFormat="1" applyFont="1" applyFill="1" applyBorder="1" applyAlignment="1" applyProtection="1">
      <alignment horizontal="right" vertical="center"/>
      <protection locked="0"/>
    </xf>
    <xf numFmtId="3" fontId="8" fillId="0" borderId="2024" xfId="6" applyNumberFormat="1" applyFont="1" applyFill="1" applyBorder="1" applyAlignment="1" applyProtection="1">
      <alignment horizontal="center" vertical="center"/>
      <protection locked="0"/>
    </xf>
    <xf numFmtId="3" fontId="5" fillId="0" borderId="2024" xfId="6" applyNumberFormat="1" applyFont="1" applyFill="1" applyBorder="1" applyAlignment="1" applyProtection="1">
      <alignment horizontal="center" vertical="center"/>
      <protection locked="0"/>
    </xf>
    <xf numFmtId="0" fontId="5" fillId="0" borderId="2024" xfId="6" applyNumberFormat="1" applyFont="1" applyFill="1" applyBorder="1" applyAlignment="1" applyProtection="1">
      <alignment horizontal="center" vertical="center"/>
      <protection locked="0"/>
    </xf>
    <xf numFmtId="0" fontId="5" fillId="0" borderId="2024" xfId="6" applyNumberFormat="1" applyFont="1" applyFill="1" applyBorder="1" applyAlignment="1" applyProtection="1">
      <alignment horizontal="left" vertical="center"/>
      <protection locked="0"/>
    </xf>
    <xf numFmtId="0" fontId="14" fillId="0" borderId="2024" xfId="6" applyNumberFormat="1" applyFont="1" applyFill="1" applyBorder="1" applyAlignment="1" applyProtection="1">
      <alignment horizontal="left" vertical="center"/>
      <protection locked="0"/>
    </xf>
    <xf numFmtId="3" fontId="5" fillId="0" borderId="2026" xfId="6" applyNumberFormat="1" applyFont="1" applyFill="1" applyBorder="1" applyAlignment="1" applyProtection="1">
      <alignment horizontal="right" vertical="center"/>
      <protection locked="0"/>
    </xf>
    <xf numFmtId="4" fontId="5" fillId="0" borderId="2026" xfId="6" applyNumberFormat="1" applyFont="1" applyFill="1" applyBorder="1" applyAlignment="1" applyProtection="1">
      <alignment horizontal="right" vertical="center"/>
      <protection locked="0"/>
    </xf>
    <xf numFmtId="3" fontId="8" fillId="0" borderId="2027" xfId="6" applyNumberFormat="1" applyFont="1" applyFill="1" applyBorder="1" applyAlignment="1" applyProtection="1">
      <alignment horizontal="center" vertical="center"/>
      <protection locked="0"/>
    </xf>
    <xf numFmtId="3" fontId="5" fillId="0" borderId="2027" xfId="6" applyNumberFormat="1" applyFont="1" applyFill="1" applyBorder="1" applyAlignment="1" applyProtection="1">
      <alignment horizontal="center" vertical="center"/>
      <protection locked="0"/>
    </xf>
    <xf numFmtId="0" fontId="5" fillId="0" borderId="2027" xfId="6" applyNumberFormat="1" applyFont="1" applyFill="1" applyBorder="1" applyAlignment="1" applyProtection="1">
      <alignment horizontal="center" vertical="center"/>
      <protection locked="0"/>
    </xf>
    <xf numFmtId="0" fontId="5" fillId="0" borderId="2027" xfId="6" applyNumberFormat="1" applyFont="1" applyFill="1" applyBorder="1" applyAlignment="1" applyProtection="1">
      <alignment horizontal="left" vertical="center"/>
      <protection locked="0"/>
    </xf>
    <xf numFmtId="0" fontId="14" fillId="0" borderId="2027" xfId="6" applyNumberFormat="1" applyFont="1" applyFill="1" applyBorder="1" applyAlignment="1" applyProtection="1">
      <alignment horizontal="left" vertical="center"/>
      <protection locked="0"/>
    </xf>
    <xf numFmtId="49" fontId="5" fillId="18" borderId="202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2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30" xfId="6" applyNumberFormat="1" applyFont="1" applyFill="1" applyBorder="1" applyAlignment="1" applyProtection="1">
      <alignment horizontal="right" vertical="center"/>
      <protection locked="0"/>
    </xf>
    <xf numFmtId="3" fontId="5" fillId="0" borderId="2031" xfId="6" applyNumberFormat="1" applyFont="1" applyFill="1" applyBorder="1" applyAlignment="1" applyProtection="1">
      <alignment horizontal="right" vertical="center"/>
      <protection locked="0"/>
    </xf>
    <xf numFmtId="4" fontId="5" fillId="0" borderId="2030" xfId="6" applyNumberFormat="1" applyFont="1" applyFill="1" applyBorder="1" applyAlignment="1" applyProtection="1">
      <alignment horizontal="right" vertical="center"/>
      <protection locked="0"/>
    </xf>
    <xf numFmtId="10" fontId="5" fillId="0" borderId="2031" xfId="18" applyNumberFormat="1" applyFont="1" applyFill="1" applyBorder="1" applyAlignment="1" applyProtection="1">
      <alignment horizontal="right" vertical="center"/>
      <protection locked="0"/>
    </xf>
    <xf numFmtId="3" fontId="5" fillId="0" borderId="2032" xfId="6" applyNumberFormat="1" applyFont="1" applyFill="1" applyBorder="1" applyAlignment="1" applyProtection="1">
      <alignment horizontal="center" vertical="center"/>
      <protection locked="0"/>
    </xf>
    <xf numFmtId="3" fontId="5" fillId="0" borderId="2033" xfId="6" applyNumberFormat="1" applyFont="1" applyFill="1" applyBorder="1" applyAlignment="1" applyProtection="1">
      <alignment horizontal="center" vertical="center"/>
      <protection locked="0"/>
    </xf>
    <xf numFmtId="3" fontId="5" fillId="0" borderId="2035" xfId="6" applyNumberFormat="1" applyFont="1" applyFill="1" applyBorder="1" applyAlignment="1" applyProtection="1">
      <alignment horizontal="right" vertical="center"/>
      <protection locked="0"/>
    </xf>
    <xf numFmtId="4" fontId="5" fillId="0" borderId="2035" xfId="6" applyNumberFormat="1" applyFont="1" applyFill="1" applyBorder="1" applyAlignment="1" applyProtection="1">
      <alignment horizontal="right" vertical="center"/>
      <protection locked="0"/>
    </xf>
    <xf numFmtId="3" fontId="8" fillId="0" borderId="2036" xfId="6" applyNumberFormat="1" applyFont="1" applyFill="1" applyBorder="1" applyAlignment="1" applyProtection="1">
      <alignment horizontal="center" vertical="center"/>
      <protection locked="0"/>
    </xf>
    <xf numFmtId="3" fontId="5" fillId="0" borderId="2036" xfId="6" applyNumberFormat="1" applyFont="1" applyFill="1" applyBorder="1" applyAlignment="1" applyProtection="1">
      <alignment horizontal="center" vertical="center"/>
      <protection locked="0"/>
    </xf>
    <xf numFmtId="0" fontId="5" fillId="0" borderId="2036" xfId="6" applyNumberFormat="1" applyFont="1" applyFill="1" applyBorder="1" applyAlignment="1" applyProtection="1">
      <alignment horizontal="center" vertical="center"/>
      <protection locked="0"/>
    </xf>
    <xf numFmtId="0" fontId="5" fillId="0" borderId="2036" xfId="6" applyNumberFormat="1" applyFont="1" applyFill="1" applyBorder="1" applyAlignment="1" applyProtection="1">
      <alignment horizontal="left" vertical="center"/>
      <protection locked="0"/>
    </xf>
    <xf numFmtId="3" fontId="5" fillId="0" borderId="2038" xfId="6" applyNumberFormat="1" applyFont="1" applyFill="1" applyBorder="1" applyAlignment="1" applyProtection="1">
      <alignment horizontal="right" vertical="center"/>
      <protection locked="0"/>
    </xf>
    <xf numFmtId="4" fontId="5" fillId="0" borderId="2038" xfId="6" applyNumberFormat="1" applyFont="1" applyFill="1" applyBorder="1" applyAlignment="1" applyProtection="1">
      <alignment horizontal="right" vertical="center"/>
      <protection locked="0"/>
    </xf>
    <xf numFmtId="3" fontId="8" fillId="0" borderId="2039" xfId="6" applyNumberFormat="1" applyFont="1" applyFill="1" applyBorder="1" applyAlignment="1" applyProtection="1">
      <alignment horizontal="center" vertical="center"/>
      <protection locked="0"/>
    </xf>
    <xf numFmtId="3" fontId="5" fillId="0" borderId="2039" xfId="6" applyNumberFormat="1" applyFont="1" applyFill="1" applyBorder="1" applyAlignment="1" applyProtection="1">
      <alignment horizontal="center" vertical="center"/>
      <protection locked="0"/>
    </xf>
    <xf numFmtId="0" fontId="5" fillId="0" borderId="2039" xfId="6" applyNumberFormat="1" applyFont="1" applyFill="1" applyBorder="1" applyAlignment="1" applyProtection="1">
      <alignment horizontal="center" vertical="center"/>
      <protection locked="0"/>
    </xf>
    <xf numFmtId="0" fontId="5" fillId="0" borderId="2039" xfId="6" applyNumberFormat="1" applyFont="1" applyFill="1" applyBorder="1" applyAlignment="1" applyProtection="1">
      <alignment horizontal="left" vertical="center"/>
      <protection locked="0"/>
    </xf>
    <xf numFmtId="49" fontId="5" fillId="18" borderId="204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4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42" xfId="6" applyNumberFormat="1" applyFont="1" applyFill="1" applyBorder="1" applyAlignment="1" applyProtection="1">
      <alignment horizontal="right" vertical="center"/>
      <protection locked="0"/>
    </xf>
    <xf numFmtId="4" fontId="5" fillId="0" borderId="2031" xfId="6" applyNumberFormat="1" applyFont="1" applyFill="1" applyBorder="1" applyAlignment="1" applyProtection="1">
      <alignment horizontal="right" vertical="center"/>
      <protection locked="0"/>
    </xf>
    <xf numFmtId="3" fontId="8" fillId="0" borderId="2043" xfId="6" applyNumberFormat="1" applyFont="1" applyFill="1" applyBorder="1" applyAlignment="1" applyProtection="1">
      <alignment horizontal="center" vertical="center"/>
      <protection locked="0"/>
    </xf>
    <xf numFmtId="3" fontId="5" fillId="0" borderId="2043" xfId="6" applyNumberFormat="1" applyFont="1" applyFill="1" applyBorder="1" applyAlignment="1" applyProtection="1">
      <alignment horizontal="center" vertical="center"/>
      <protection locked="0"/>
    </xf>
    <xf numFmtId="0" fontId="5" fillId="0" borderId="2043" xfId="6" applyNumberFormat="1" applyFont="1" applyFill="1" applyBorder="1" applyAlignment="1" applyProtection="1">
      <alignment horizontal="center" vertical="center"/>
      <protection locked="0"/>
    </xf>
    <xf numFmtId="0" fontId="5" fillId="0" borderId="2043" xfId="6" applyNumberFormat="1" applyFont="1" applyFill="1" applyBorder="1" applyAlignment="1" applyProtection="1">
      <alignment horizontal="left" vertical="center"/>
      <protection locked="0"/>
    </xf>
    <xf numFmtId="49" fontId="5" fillId="18" borderId="204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4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46" xfId="6" applyNumberFormat="1" applyFont="1" applyFill="1" applyBorder="1" applyAlignment="1" applyProtection="1">
      <alignment horizontal="right" vertical="center"/>
      <protection locked="0"/>
    </xf>
    <xf numFmtId="3" fontId="5" fillId="0" borderId="2047" xfId="6" applyNumberFormat="1" applyFont="1" applyFill="1" applyBorder="1" applyAlignment="1" applyProtection="1">
      <alignment horizontal="right" vertical="center"/>
      <protection locked="0"/>
    </xf>
    <xf numFmtId="4" fontId="5" fillId="0" borderId="2047" xfId="6" applyNumberFormat="1" applyFont="1" applyFill="1" applyBorder="1" applyAlignment="1" applyProtection="1">
      <alignment horizontal="right" vertical="center"/>
      <protection locked="0"/>
    </xf>
    <xf numFmtId="3" fontId="8" fillId="0" borderId="2048" xfId="6" applyNumberFormat="1" applyFont="1" applyFill="1" applyBorder="1" applyAlignment="1" applyProtection="1">
      <alignment horizontal="center" vertical="center"/>
      <protection locked="0"/>
    </xf>
    <xf numFmtId="3" fontId="5" fillId="0" borderId="2049" xfId="6" applyNumberFormat="1" applyFont="1" applyFill="1" applyBorder="1" applyAlignment="1" applyProtection="1">
      <alignment horizontal="center" vertical="center"/>
      <protection locked="0"/>
    </xf>
    <xf numFmtId="3" fontId="5" fillId="0" borderId="2048" xfId="6" applyNumberFormat="1" applyFont="1" applyFill="1" applyBorder="1" applyAlignment="1" applyProtection="1">
      <alignment horizontal="center" vertical="center"/>
      <protection locked="0"/>
    </xf>
    <xf numFmtId="3" fontId="5" fillId="0" borderId="2050" xfId="6" applyNumberFormat="1" applyFont="1" applyFill="1" applyBorder="1" applyAlignment="1" applyProtection="1">
      <alignment horizontal="center" vertical="center"/>
      <protection locked="0"/>
    </xf>
    <xf numFmtId="0" fontId="5" fillId="0" borderId="2048" xfId="6" applyNumberFormat="1" applyFont="1" applyFill="1" applyBorder="1" applyAlignment="1" applyProtection="1">
      <alignment horizontal="center" vertical="center"/>
      <protection locked="0"/>
    </xf>
    <xf numFmtId="0" fontId="5" fillId="0" borderId="2048" xfId="6" applyNumberFormat="1" applyFont="1" applyFill="1" applyBorder="1" applyAlignment="1" applyProtection="1">
      <alignment horizontal="left" vertical="center"/>
      <protection locked="0"/>
    </xf>
    <xf numFmtId="49" fontId="5" fillId="18" borderId="205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5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53" xfId="6" applyNumberFormat="1" applyFont="1" applyFill="1" applyBorder="1" applyAlignment="1" applyProtection="1">
      <alignment horizontal="right" vertical="center"/>
      <protection locked="0"/>
    </xf>
    <xf numFmtId="3" fontId="8" fillId="0" borderId="2054" xfId="6" applyNumberFormat="1" applyFont="1" applyFill="1" applyBorder="1" applyAlignment="1" applyProtection="1">
      <alignment horizontal="center" vertical="center"/>
      <protection locked="0"/>
    </xf>
    <xf numFmtId="3" fontId="5" fillId="0" borderId="2054" xfId="6" applyNumberFormat="1" applyFont="1" applyFill="1" applyBorder="1" applyAlignment="1" applyProtection="1">
      <alignment horizontal="center" vertical="center"/>
      <protection locked="0"/>
    </xf>
    <xf numFmtId="0" fontId="5" fillId="0" borderId="2054" xfId="6" applyNumberFormat="1" applyFont="1" applyFill="1" applyBorder="1" applyAlignment="1" applyProtection="1">
      <alignment horizontal="center" vertical="center"/>
      <protection locked="0"/>
    </xf>
    <xf numFmtId="0" fontId="5" fillId="0" borderId="2054" xfId="6" applyNumberFormat="1" applyFont="1" applyFill="1" applyBorder="1" applyAlignment="1" applyProtection="1">
      <alignment horizontal="left" vertical="center"/>
      <protection locked="0"/>
    </xf>
    <xf numFmtId="3" fontId="5" fillId="0" borderId="2056" xfId="6" applyNumberFormat="1" applyFont="1" applyFill="1" applyBorder="1" applyAlignment="1" applyProtection="1">
      <alignment horizontal="right" vertical="center"/>
      <protection locked="0"/>
    </xf>
    <xf numFmtId="4" fontId="5" fillId="0" borderId="2056" xfId="6" applyNumberFormat="1" applyFont="1" applyFill="1" applyBorder="1" applyAlignment="1" applyProtection="1">
      <alignment horizontal="right" vertical="center"/>
      <protection locked="0"/>
    </xf>
    <xf numFmtId="10" fontId="5" fillId="0" borderId="2057" xfId="18" applyNumberFormat="1" applyFont="1" applyFill="1" applyBorder="1" applyAlignment="1" applyProtection="1">
      <alignment horizontal="right" vertical="center"/>
      <protection locked="0"/>
    </xf>
    <xf numFmtId="3" fontId="8" fillId="0" borderId="2058" xfId="6" applyNumberFormat="1" applyFont="1" applyFill="1" applyBorder="1" applyAlignment="1" applyProtection="1">
      <alignment horizontal="center" vertical="center"/>
      <protection locked="0"/>
    </xf>
    <xf numFmtId="3" fontId="5" fillId="0" borderId="2058" xfId="6" applyNumberFormat="1" applyFont="1" applyFill="1" applyBorder="1" applyAlignment="1" applyProtection="1">
      <alignment horizontal="center" vertical="center"/>
      <protection locked="0"/>
    </xf>
    <xf numFmtId="0" fontId="5" fillId="0" borderId="2058" xfId="6" applyNumberFormat="1" applyFont="1" applyFill="1" applyBorder="1" applyAlignment="1" applyProtection="1">
      <alignment horizontal="center" vertical="center"/>
      <protection locked="0"/>
    </xf>
    <xf numFmtId="3" fontId="58" fillId="0" borderId="2060" xfId="6" applyNumberFormat="1" applyFont="1" applyFill="1" applyBorder="1" applyAlignment="1" applyProtection="1">
      <alignment horizontal="right" vertical="center"/>
      <protection locked="0"/>
    </xf>
    <xf numFmtId="4" fontId="58" fillId="0" borderId="2060" xfId="6" applyNumberFormat="1" applyFont="1" applyFill="1" applyBorder="1" applyAlignment="1" applyProtection="1">
      <alignment horizontal="right" vertical="center"/>
      <protection locked="0"/>
    </xf>
    <xf numFmtId="3" fontId="8" fillId="0" borderId="2061" xfId="6" applyNumberFormat="1" applyFont="1" applyFill="1" applyBorder="1" applyAlignment="1" applyProtection="1">
      <alignment horizontal="center" vertical="center"/>
      <protection locked="0"/>
    </xf>
    <xf numFmtId="3" fontId="5" fillId="0" borderId="2061" xfId="6" applyNumberFormat="1" applyFont="1" applyFill="1" applyBorder="1" applyAlignment="1" applyProtection="1">
      <alignment horizontal="center" vertical="center"/>
      <protection locked="0"/>
    </xf>
    <xf numFmtId="0" fontId="5" fillId="0" borderId="2061" xfId="6" applyNumberFormat="1" applyFont="1" applyFill="1" applyBorder="1" applyAlignment="1" applyProtection="1">
      <alignment horizontal="center" vertical="center"/>
      <protection locked="0"/>
    </xf>
    <xf numFmtId="49" fontId="5" fillId="18" borderId="206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6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64" xfId="6" applyNumberFormat="1" applyFont="1" applyFill="1" applyBorder="1" applyAlignment="1" applyProtection="1">
      <alignment horizontal="right" vertical="center"/>
      <protection locked="0"/>
    </xf>
    <xf numFmtId="3" fontId="5" fillId="0" borderId="2057" xfId="6" applyNumberFormat="1" applyFont="1" applyFill="1" applyBorder="1" applyAlignment="1" applyProtection="1">
      <alignment horizontal="right" vertical="center"/>
      <protection locked="0"/>
    </xf>
    <xf numFmtId="4" fontId="5" fillId="0" borderId="2057" xfId="6" applyNumberFormat="1" applyFont="1" applyFill="1" applyBorder="1" applyAlignment="1" applyProtection="1">
      <alignment horizontal="right" vertical="center"/>
      <protection locked="0"/>
    </xf>
    <xf numFmtId="3" fontId="8" fillId="0" borderId="2065" xfId="6" applyNumberFormat="1" applyFont="1" applyFill="1" applyBorder="1" applyAlignment="1" applyProtection="1">
      <alignment horizontal="center" vertical="center"/>
      <protection locked="0"/>
    </xf>
    <xf numFmtId="3" fontId="5" fillId="0" borderId="2065" xfId="6" applyNumberFormat="1" applyFont="1" applyFill="1" applyBorder="1" applyAlignment="1" applyProtection="1">
      <alignment horizontal="center" vertical="center"/>
      <protection locked="0"/>
    </xf>
    <xf numFmtId="0" fontId="5" fillId="0" borderId="2065" xfId="6" applyNumberFormat="1" applyFont="1" applyFill="1" applyBorder="1" applyAlignment="1" applyProtection="1">
      <alignment horizontal="center" vertical="center"/>
      <protection locked="0"/>
    </xf>
    <xf numFmtId="49" fontId="5" fillId="18" borderId="206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6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68" xfId="6" applyNumberFormat="1" applyFont="1" applyFill="1" applyBorder="1" applyAlignment="1" applyProtection="1">
      <alignment horizontal="right" vertical="center"/>
      <protection locked="0"/>
    </xf>
    <xf numFmtId="3" fontId="8" fillId="0" borderId="2069" xfId="6" applyNumberFormat="1" applyFont="1" applyFill="1" applyBorder="1" applyAlignment="1" applyProtection="1">
      <alignment horizontal="center" vertical="center"/>
      <protection locked="0"/>
    </xf>
    <xf numFmtId="3" fontId="5" fillId="0" borderId="2069" xfId="6" applyNumberFormat="1" applyFont="1" applyFill="1" applyBorder="1" applyAlignment="1" applyProtection="1">
      <alignment horizontal="center" vertical="center"/>
      <protection locked="0"/>
    </xf>
    <xf numFmtId="0" fontId="5" fillId="0" borderId="2069" xfId="6" applyNumberFormat="1" applyFont="1" applyFill="1" applyBorder="1" applyAlignment="1" applyProtection="1">
      <alignment horizontal="center" vertical="center"/>
      <protection locked="0"/>
    </xf>
    <xf numFmtId="49" fontId="5" fillId="18" borderId="207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7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72" xfId="6" applyNumberFormat="1" applyFont="1" applyFill="1" applyBorder="1" applyAlignment="1" applyProtection="1">
      <alignment horizontal="right" vertical="center"/>
      <protection locked="0"/>
    </xf>
    <xf numFmtId="3" fontId="8" fillId="0" borderId="2073" xfId="6" applyNumberFormat="1" applyFont="1" applyFill="1" applyBorder="1" applyAlignment="1" applyProtection="1">
      <alignment horizontal="center" vertical="center"/>
      <protection locked="0"/>
    </xf>
    <xf numFmtId="3" fontId="5" fillId="0" borderId="2073" xfId="6" applyNumberFormat="1" applyFont="1" applyFill="1" applyBorder="1" applyAlignment="1" applyProtection="1">
      <alignment horizontal="center" vertical="center"/>
      <protection locked="0"/>
    </xf>
    <xf numFmtId="0" fontId="5" fillId="0" borderId="2073" xfId="6" applyNumberFormat="1" applyFont="1" applyFill="1" applyBorder="1" applyAlignment="1" applyProtection="1">
      <alignment horizontal="center" vertical="center"/>
      <protection locked="0"/>
    </xf>
    <xf numFmtId="49" fontId="5" fillId="18" borderId="207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7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76" xfId="6" applyNumberFormat="1" applyFont="1" applyFill="1" applyBorder="1" applyAlignment="1" applyProtection="1">
      <alignment horizontal="right" vertical="center"/>
      <protection locked="0"/>
    </xf>
    <xf numFmtId="3" fontId="8" fillId="0" borderId="2077" xfId="6" applyNumberFormat="1" applyFont="1" applyFill="1" applyBorder="1" applyAlignment="1" applyProtection="1">
      <alignment horizontal="center" vertical="center"/>
      <protection locked="0"/>
    </xf>
    <xf numFmtId="3" fontId="5" fillId="0" borderId="2077" xfId="6" applyNumberFormat="1" applyFont="1" applyFill="1" applyBorder="1" applyAlignment="1" applyProtection="1">
      <alignment horizontal="center" vertical="center"/>
      <protection locked="0"/>
    </xf>
    <xf numFmtId="0" fontId="5" fillId="0" borderId="2077" xfId="6" applyNumberFormat="1" applyFont="1" applyFill="1" applyBorder="1" applyAlignment="1" applyProtection="1">
      <alignment horizontal="center" vertical="center"/>
      <protection locked="0"/>
    </xf>
    <xf numFmtId="49" fontId="5" fillId="18" borderId="207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79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08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81" xfId="6" applyNumberFormat="1" applyFont="1" applyFill="1" applyBorder="1" applyAlignment="1" applyProtection="1">
      <alignment horizontal="left" vertical="center" wrapText="1"/>
      <protection locked="0"/>
    </xf>
    <xf numFmtId="0" fontId="41" fillId="0" borderId="0" xfId="0" applyFont="1" applyAlignment="1">
      <alignment vertical="center"/>
    </xf>
    <xf numFmtId="4" fontId="5" fillId="0" borderId="2076" xfId="6" applyNumberFormat="1" applyFont="1" applyFill="1" applyBorder="1" applyAlignment="1" applyProtection="1">
      <alignment horizontal="right" vertical="center"/>
      <protection locked="0"/>
    </xf>
    <xf numFmtId="49" fontId="5" fillId="18" borderId="208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8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86" xfId="6" applyNumberFormat="1" applyFont="1" applyFill="1" applyBorder="1" applyAlignment="1" applyProtection="1">
      <alignment horizontal="right" vertical="center"/>
      <protection locked="0"/>
    </xf>
    <xf numFmtId="3" fontId="5" fillId="0" borderId="2087" xfId="6" applyNumberFormat="1" applyFont="1" applyFill="1" applyBorder="1" applyAlignment="1" applyProtection="1">
      <alignment horizontal="right" vertical="center"/>
      <protection locked="0"/>
    </xf>
    <xf numFmtId="4" fontId="5" fillId="0" borderId="2087" xfId="6" applyNumberFormat="1" applyFont="1" applyFill="1" applyBorder="1" applyAlignment="1" applyProtection="1">
      <alignment horizontal="right" vertical="center"/>
      <protection locked="0"/>
    </xf>
    <xf numFmtId="10" fontId="5" fillId="0" borderId="2087" xfId="18" applyNumberFormat="1" applyFont="1" applyFill="1" applyBorder="1" applyAlignment="1" applyProtection="1">
      <alignment horizontal="right" vertical="center"/>
      <protection locked="0"/>
    </xf>
    <xf numFmtId="3" fontId="8" fillId="0" borderId="2088" xfId="6" applyNumberFormat="1" applyFont="1" applyFill="1" applyBorder="1" applyAlignment="1" applyProtection="1">
      <alignment horizontal="center" vertical="center"/>
      <protection locked="0"/>
    </xf>
    <xf numFmtId="3" fontId="5" fillId="0" borderId="2088" xfId="6" applyNumberFormat="1" applyFont="1" applyFill="1" applyBorder="1" applyAlignment="1" applyProtection="1">
      <alignment horizontal="center" vertical="center"/>
      <protection locked="0"/>
    </xf>
    <xf numFmtId="0" fontId="5" fillId="0" borderId="2088" xfId="6" applyNumberFormat="1" applyFont="1" applyFill="1" applyBorder="1" applyAlignment="1" applyProtection="1">
      <alignment horizontal="center" vertical="center"/>
      <protection locked="0"/>
    </xf>
    <xf numFmtId="3" fontId="5" fillId="0" borderId="2090" xfId="6" applyNumberFormat="1" applyFont="1" applyFill="1" applyBorder="1" applyAlignment="1" applyProtection="1">
      <alignment horizontal="right" vertical="center"/>
      <protection locked="0"/>
    </xf>
    <xf numFmtId="4" fontId="5" fillId="0" borderId="2090" xfId="6" applyNumberFormat="1" applyFont="1" applyFill="1" applyBorder="1" applyAlignment="1" applyProtection="1">
      <alignment horizontal="right" vertical="center"/>
      <protection locked="0"/>
    </xf>
    <xf numFmtId="3" fontId="8" fillId="0" borderId="2091" xfId="6" applyNumberFormat="1" applyFont="1" applyFill="1" applyBorder="1" applyAlignment="1" applyProtection="1">
      <alignment horizontal="center" vertical="center"/>
      <protection locked="0"/>
    </xf>
    <xf numFmtId="3" fontId="5" fillId="0" borderId="2091" xfId="6" applyNumberFormat="1" applyFont="1" applyFill="1" applyBorder="1" applyAlignment="1" applyProtection="1">
      <alignment horizontal="center" vertical="center"/>
      <protection locked="0"/>
    </xf>
    <xf numFmtId="0" fontId="5" fillId="0" borderId="2091" xfId="6" applyNumberFormat="1" applyFont="1" applyFill="1" applyBorder="1" applyAlignment="1" applyProtection="1">
      <alignment horizontal="center" vertical="center"/>
      <protection locked="0"/>
    </xf>
    <xf numFmtId="3" fontId="58" fillId="0" borderId="2093" xfId="6" applyNumberFormat="1" applyFont="1" applyFill="1" applyBorder="1" applyAlignment="1" applyProtection="1">
      <alignment horizontal="right" vertical="center"/>
      <protection locked="0"/>
    </xf>
    <xf numFmtId="4" fontId="58" fillId="0" borderId="2093" xfId="6" applyNumberFormat="1" applyFont="1" applyFill="1" applyBorder="1" applyAlignment="1" applyProtection="1">
      <alignment horizontal="right" vertical="center"/>
      <protection locked="0"/>
    </xf>
    <xf numFmtId="3" fontId="8" fillId="0" borderId="2094" xfId="6" applyNumberFormat="1" applyFont="1" applyFill="1" applyBorder="1" applyAlignment="1" applyProtection="1">
      <alignment horizontal="center" vertical="center"/>
      <protection locked="0"/>
    </xf>
    <xf numFmtId="3" fontId="5" fillId="0" borderId="2094" xfId="6" applyNumberFormat="1" applyFont="1" applyFill="1" applyBorder="1" applyAlignment="1" applyProtection="1">
      <alignment horizontal="center" vertical="center"/>
      <protection locked="0"/>
    </xf>
    <xf numFmtId="0" fontId="5" fillId="0" borderId="2094" xfId="6" applyNumberFormat="1" applyFont="1" applyFill="1" applyBorder="1" applyAlignment="1" applyProtection="1">
      <alignment horizontal="center" vertical="center"/>
      <protection locked="0"/>
    </xf>
    <xf numFmtId="49" fontId="5" fillId="18" borderId="209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09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097" xfId="6" applyNumberFormat="1" applyFont="1" applyFill="1" applyBorder="1" applyAlignment="1" applyProtection="1">
      <alignment horizontal="right" vertical="center"/>
      <protection locked="0"/>
    </xf>
    <xf numFmtId="3" fontId="8" fillId="0" borderId="2098" xfId="6" applyNumberFormat="1" applyFont="1" applyFill="1" applyBorder="1" applyAlignment="1" applyProtection="1">
      <alignment horizontal="center" vertical="center"/>
      <protection locked="0"/>
    </xf>
    <xf numFmtId="3" fontId="5" fillId="0" borderId="2098" xfId="6" applyNumberFormat="1" applyFont="1" applyFill="1" applyBorder="1" applyAlignment="1" applyProtection="1">
      <alignment horizontal="center" vertical="center"/>
      <protection locked="0"/>
    </xf>
    <xf numFmtId="0" fontId="5" fillId="0" borderId="2098" xfId="6" applyNumberFormat="1" applyFont="1" applyFill="1" applyBorder="1" applyAlignment="1" applyProtection="1">
      <alignment horizontal="center" vertical="center"/>
      <protection locked="0"/>
    </xf>
    <xf numFmtId="49" fontId="5" fillId="18" borderId="209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0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01" xfId="6" applyNumberFormat="1" applyFont="1" applyFill="1" applyBorder="1" applyAlignment="1" applyProtection="1">
      <alignment horizontal="right" vertical="center"/>
      <protection locked="0"/>
    </xf>
    <xf numFmtId="3" fontId="8" fillId="0" borderId="2102" xfId="6" applyNumberFormat="1" applyFont="1" applyFill="1" applyBorder="1" applyAlignment="1" applyProtection="1">
      <alignment horizontal="center" vertical="center"/>
      <protection locked="0"/>
    </xf>
    <xf numFmtId="3" fontId="5" fillId="0" borderId="2102" xfId="6" applyNumberFormat="1" applyFont="1" applyFill="1" applyBorder="1" applyAlignment="1" applyProtection="1">
      <alignment horizontal="center" vertical="center"/>
      <protection locked="0"/>
    </xf>
    <xf numFmtId="0" fontId="5" fillId="0" borderId="2102" xfId="6" applyNumberFormat="1" applyFont="1" applyFill="1" applyBorder="1" applyAlignment="1" applyProtection="1">
      <alignment horizontal="center" vertical="center"/>
      <protection locked="0"/>
    </xf>
    <xf numFmtId="49" fontId="5" fillId="18" borderId="210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0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05" xfId="6" applyNumberFormat="1" applyFont="1" applyFill="1" applyBorder="1" applyAlignment="1" applyProtection="1">
      <alignment horizontal="right" vertical="center"/>
      <protection locked="0"/>
    </xf>
    <xf numFmtId="3" fontId="8" fillId="0" borderId="2106" xfId="6" applyNumberFormat="1" applyFont="1" applyFill="1" applyBorder="1" applyAlignment="1" applyProtection="1">
      <alignment horizontal="center" vertical="center"/>
      <protection locked="0"/>
    </xf>
    <xf numFmtId="3" fontId="5" fillId="0" borderId="2106" xfId="6" applyNumberFormat="1" applyFont="1" applyFill="1" applyBorder="1" applyAlignment="1" applyProtection="1">
      <alignment horizontal="center" vertical="center"/>
      <protection locked="0"/>
    </xf>
    <xf numFmtId="0" fontId="5" fillId="0" borderId="2106" xfId="6" applyNumberFormat="1" applyFont="1" applyFill="1" applyBorder="1" applyAlignment="1" applyProtection="1">
      <alignment horizontal="center" vertical="center"/>
      <protection locked="0"/>
    </xf>
    <xf numFmtId="49" fontId="5" fillId="18" borderId="210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0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09" xfId="6" applyNumberFormat="1" applyFont="1" applyFill="1" applyBorder="1" applyAlignment="1" applyProtection="1">
      <alignment horizontal="right" vertical="center"/>
      <protection locked="0"/>
    </xf>
    <xf numFmtId="3" fontId="8" fillId="0" borderId="2110" xfId="6" applyNumberFormat="1" applyFont="1" applyFill="1" applyBorder="1" applyAlignment="1" applyProtection="1">
      <alignment horizontal="center" vertical="center"/>
      <protection locked="0"/>
    </xf>
    <xf numFmtId="3" fontId="5" fillId="0" borderId="2110" xfId="6" applyNumberFormat="1" applyFont="1" applyFill="1" applyBorder="1" applyAlignment="1" applyProtection="1">
      <alignment horizontal="center" vertical="center"/>
      <protection locked="0"/>
    </xf>
    <xf numFmtId="0" fontId="5" fillId="0" borderId="2110" xfId="6" applyNumberFormat="1" applyFont="1" applyFill="1" applyBorder="1" applyAlignment="1" applyProtection="1">
      <alignment horizontal="center" vertical="center"/>
      <protection locked="0"/>
    </xf>
    <xf numFmtId="49" fontId="5" fillId="18" borderId="211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1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13" xfId="6" applyNumberFormat="1" applyFont="1" applyFill="1" applyBorder="1" applyAlignment="1" applyProtection="1">
      <alignment horizontal="right" vertical="center"/>
      <protection locked="0"/>
    </xf>
    <xf numFmtId="3" fontId="8" fillId="0" borderId="2114" xfId="6" applyNumberFormat="1" applyFont="1" applyFill="1" applyBorder="1" applyAlignment="1" applyProtection="1">
      <alignment horizontal="center" vertical="center"/>
      <protection locked="0"/>
    </xf>
    <xf numFmtId="3" fontId="5" fillId="0" borderId="2114" xfId="6" applyNumberFormat="1" applyFont="1" applyFill="1" applyBorder="1" applyAlignment="1" applyProtection="1">
      <alignment horizontal="center" vertical="center"/>
      <protection locked="0"/>
    </xf>
    <xf numFmtId="0" fontId="5" fillId="0" borderId="2114" xfId="6" applyNumberFormat="1" applyFont="1" applyFill="1" applyBorder="1" applyAlignment="1" applyProtection="1">
      <alignment horizontal="center" vertical="center"/>
      <protection locked="0"/>
    </xf>
    <xf numFmtId="49" fontId="5" fillId="18" borderId="211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1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17" xfId="6" applyNumberFormat="1" applyFont="1" applyFill="1" applyBorder="1" applyAlignment="1" applyProtection="1">
      <alignment horizontal="right" vertical="center"/>
      <protection locked="0"/>
    </xf>
    <xf numFmtId="3" fontId="8" fillId="0" borderId="2118" xfId="6" applyNumberFormat="1" applyFont="1" applyFill="1" applyBorder="1" applyAlignment="1" applyProtection="1">
      <alignment horizontal="center" vertical="center"/>
      <protection locked="0"/>
    </xf>
    <xf numFmtId="3" fontId="5" fillId="0" borderId="2118" xfId="6" applyNumberFormat="1" applyFont="1" applyFill="1" applyBorder="1" applyAlignment="1" applyProtection="1">
      <alignment horizontal="center" vertical="center"/>
      <protection locked="0"/>
    </xf>
    <xf numFmtId="0" fontId="5" fillId="0" borderId="2118" xfId="6" applyNumberFormat="1" applyFont="1" applyFill="1" applyBorder="1" applyAlignment="1" applyProtection="1">
      <alignment horizontal="center" vertical="center"/>
      <protection locked="0"/>
    </xf>
    <xf numFmtId="49" fontId="5" fillId="18" borderId="211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2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21" xfId="6" applyNumberFormat="1" applyFont="1" applyFill="1" applyBorder="1" applyAlignment="1" applyProtection="1">
      <alignment horizontal="right" vertical="center"/>
      <protection locked="0"/>
    </xf>
    <xf numFmtId="3" fontId="8" fillId="0" borderId="2122" xfId="6" applyNumberFormat="1" applyFont="1" applyFill="1" applyBorder="1" applyAlignment="1" applyProtection="1">
      <alignment horizontal="center" vertical="center"/>
      <protection locked="0"/>
    </xf>
    <xf numFmtId="3" fontId="5" fillId="0" borderId="2122" xfId="6" applyNumberFormat="1" applyFont="1" applyFill="1" applyBorder="1" applyAlignment="1" applyProtection="1">
      <alignment horizontal="center" vertical="center"/>
      <protection locked="0"/>
    </xf>
    <xf numFmtId="0" fontId="5" fillId="0" borderId="2122" xfId="6" applyNumberFormat="1" applyFont="1" applyFill="1" applyBorder="1" applyAlignment="1" applyProtection="1">
      <alignment horizontal="center" vertical="center"/>
      <protection locked="0"/>
    </xf>
    <xf numFmtId="49" fontId="5" fillId="18" borderId="212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2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25" xfId="6" applyNumberFormat="1" applyFont="1" applyFill="1" applyBorder="1" applyAlignment="1" applyProtection="1">
      <alignment horizontal="right" vertical="center"/>
      <protection locked="0"/>
    </xf>
    <xf numFmtId="3" fontId="8" fillId="0" borderId="2126" xfId="6" applyNumberFormat="1" applyFont="1" applyFill="1" applyBorder="1" applyAlignment="1" applyProtection="1">
      <alignment horizontal="center" vertical="center"/>
      <protection locked="0"/>
    </xf>
    <xf numFmtId="3" fontId="5" fillId="0" borderId="2126" xfId="6" applyNumberFormat="1" applyFont="1" applyFill="1" applyBorder="1" applyAlignment="1" applyProtection="1">
      <alignment horizontal="center" vertical="center"/>
      <protection locked="0"/>
    </xf>
    <xf numFmtId="0" fontId="5" fillId="0" borderId="2126" xfId="6" applyNumberFormat="1" applyFont="1" applyFill="1" applyBorder="1" applyAlignment="1" applyProtection="1">
      <alignment horizontal="center" vertical="center"/>
      <protection locked="0"/>
    </xf>
    <xf numFmtId="0" fontId="5" fillId="0" borderId="2127" xfId="6" applyNumberFormat="1" applyFont="1" applyFill="1" applyBorder="1" applyAlignment="1" applyProtection="1">
      <alignment vertical="center"/>
      <protection locked="0"/>
    </xf>
    <xf numFmtId="0" fontId="5" fillId="0" borderId="2128" xfId="6" applyNumberFormat="1" applyFont="1" applyFill="1" applyBorder="1" applyAlignment="1" applyProtection="1">
      <alignment vertical="center"/>
      <protection locked="0"/>
    </xf>
    <xf numFmtId="49" fontId="5" fillId="18" borderId="212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3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31" xfId="6" applyNumberFormat="1" applyFont="1" applyFill="1" applyBorder="1" applyAlignment="1" applyProtection="1">
      <alignment horizontal="right" vertical="center"/>
      <protection locked="0"/>
    </xf>
    <xf numFmtId="3" fontId="8" fillId="0" borderId="2132" xfId="6" applyNumberFormat="1" applyFont="1" applyFill="1" applyBorder="1" applyAlignment="1" applyProtection="1">
      <alignment horizontal="center" vertical="center"/>
      <protection locked="0"/>
    </xf>
    <xf numFmtId="3" fontId="5" fillId="0" borderId="2132" xfId="6" applyNumberFormat="1" applyFont="1" applyFill="1" applyBorder="1" applyAlignment="1" applyProtection="1">
      <alignment horizontal="center" vertical="center"/>
      <protection locked="0"/>
    </xf>
    <xf numFmtId="0" fontId="5" fillId="0" borderId="2132" xfId="6" applyNumberFormat="1" applyFont="1" applyFill="1" applyBorder="1" applyAlignment="1" applyProtection="1">
      <alignment horizontal="center" vertical="center"/>
      <protection locked="0"/>
    </xf>
    <xf numFmtId="49" fontId="5" fillId="18" borderId="213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3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35" xfId="6" applyNumberFormat="1" applyFont="1" applyFill="1" applyBorder="1" applyAlignment="1" applyProtection="1">
      <alignment horizontal="right" vertical="center"/>
      <protection locked="0"/>
    </xf>
    <xf numFmtId="3" fontId="8" fillId="0" borderId="2136" xfId="6" applyNumberFormat="1" applyFont="1" applyFill="1" applyBorder="1" applyAlignment="1" applyProtection="1">
      <alignment horizontal="center" vertical="center"/>
      <protection locked="0"/>
    </xf>
    <xf numFmtId="3" fontId="5" fillId="0" borderId="2136" xfId="6" applyNumberFormat="1" applyFont="1" applyFill="1" applyBorder="1" applyAlignment="1" applyProtection="1">
      <alignment horizontal="center" vertical="center"/>
      <protection locked="0"/>
    </xf>
    <xf numFmtId="0" fontId="5" fillId="0" borderId="2136" xfId="6" applyNumberFormat="1" applyFont="1" applyFill="1" applyBorder="1" applyAlignment="1" applyProtection="1">
      <alignment horizontal="center" vertical="center"/>
      <protection locked="0"/>
    </xf>
    <xf numFmtId="49" fontId="5" fillId="18" borderId="213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3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39" xfId="6" applyNumberFormat="1" applyFont="1" applyFill="1" applyBorder="1" applyAlignment="1" applyProtection="1">
      <alignment horizontal="right" vertical="center"/>
      <protection locked="0"/>
    </xf>
    <xf numFmtId="3" fontId="8" fillId="0" borderId="2140" xfId="6" applyNumberFormat="1" applyFont="1" applyFill="1" applyBorder="1" applyAlignment="1" applyProtection="1">
      <alignment horizontal="center" vertical="center"/>
      <protection locked="0"/>
    </xf>
    <xf numFmtId="3" fontId="5" fillId="0" borderId="2140" xfId="6" applyNumberFormat="1" applyFont="1" applyFill="1" applyBorder="1" applyAlignment="1" applyProtection="1">
      <alignment horizontal="center" vertical="center"/>
      <protection locked="0"/>
    </xf>
    <xf numFmtId="0" fontId="5" fillId="0" borderId="2140" xfId="6" applyNumberFormat="1" applyFont="1" applyFill="1" applyBorder="1" applyAlignment="1" applyProtection="1">
      <alignment horizontal="center" vertical="center"/>
      <protection locked="0"/>
    </xf>
    <xf numFmtId="4" fontId="14" fillId="18" borderId="24" xfId="6" applyNumberFormat="1" applyFont="1" applyFill="1" applyBorder="1" applyAlignment="1" applyProtection="1">
      <alignment horizontal="center" vertical="center" wrapText="1"/>
      <protection locked="0"/>
    </xf>
    <xf numFmtId="4" fontId="5" fillId="18" borderId="1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4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4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43" xfId="6" applyNumberFormat="1" applyFont="1" applyFill="1" applyBorder="1" applyAlignment="1" applyProtection="1">
      <alignment horizontal="right" vertical="center"/>
      <protection locked="0"/>
    </xf>
    <xf numFmtId="4" fontId="5" fillId="0" borderId="2143" xfId="6" applyNumberFormat="1" applyFont="1" applyFill="1" applyBorder="1" applyAlignment="1" applyProtection="1">
      <alignment horizontal="right" vertical="center"/>
      <protection locked="0"/>
    </xf>
    <xf numFmtId="3" fontId="8" fillId="0" borderId="2144" xfId="6" applyNumberFormat="1" applyFont="1" applyFill="1" applyBorder="1" applyAlignment="1" applyProtection="1">
      <alignment horizontal="center" vertical="center"/>
      <protection locked="0"/>
    </xf>
    <xf numFmtId="3" fontId="5" fillId="0" borderId="2144" xfId="6" applyNumberFormat="1" applyFont="1" applyFill="1" applyBorder="1" applyAlignment="1" applyProtection="1">
      <alignment horizontal="center" vertical="center"/>
      <protection locked="0"/>
    </xf>
    <xf numFmtId="0" fontId="5" fillId="0" borderId="2144" xfId="6" applyNumberFormat="1" applyFont="1" applyFill="1" applyBorder="1" applyAlignment="1" applyProtection="1">
      <alignment horizontal="center" vertical="center"/>
      <protection locked="0"/>
    </xf>
    <xf numFmtId="49" fontId="5" fillId="18" borderId="214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4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47" xfId="6" applyNumberFormat="1" applyFont="1" applyFill="1" applyBorder="1" applyAlignment="1" applyProtection="1">
      <alignment horizontal="right" vertical="center"/>
      <protection locked="0"/>
    </xf>
    <xf numFmtId="3" fontId="8" fillId="0" borderId="2148" xfId="6" applyNumberFormat="1" applyFont="1" applyFill="1" applyBorder="1" applyAlignment="1" applyProtection="1">
      <alignment horizontal="center" vertical="center"/>
      <protection locked="0"/>
    </xf>
    <xf numFmtId="3" fontId="5" fillId="0" borderId="2148" xfId="6" applyNumberFormat="1" applyFont="1" applyFill="1" applyBorder="1" applyAlignment="1" applyProtection="1">
      <alignment horizontal="center" vertical="center"/>
      <protection locked="0"/>
    </xf>
    <xf numFmtId="0" fontId="5" fillId="0" borderId="2148" xfId="6" applyNumberFormat="1" applyFont="1" applyFill="1" applyBorder="1" applyAlignment="1" applyProtection="1">
      <alignment horizontal="center" vertical="center"/>
      <protection locked="0"/>
    </xf>
    <xf numFmtId="49" fontId="5" fillId="18" borderId="214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5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51" xfId="6" applyNumberFormat="1" applyFont="1" applyFill="1" applyBorder="1" applyAlignment="1" applyProtection="1">
      <alignment horizontal="right" vertical="center"/>
      <protection locked="0"/>
    </xf>
    <xf numFmtId="3" fontId="8" fillId="0" borderId="2152" xfId="6" applyNumberFormat="1" applyFont="1" applyFill="1" applyBorder="1" applyAlignment="1" applyProtection="1">
      <alignment horizontal="center" vertical="center"/>
      <protection locked="0"/>
    </xf>
    <xf numFmtId="3" fontId="5" fillId="0" borderId="2152" xfId="6" applyNumberFormat="1" applyFont="1" applyFill="1" applyBorder="1" applyAlignment="1" applyProtection="1">
      <alignment horizontal="center" vertical="center"/>
      <protection locked="0"/>
    </xf>
    <xf numFmtId="0" fontId="5" fillId="0" borderId="2152" xfId="6" applyNumberFormat="1" applyFont="1" applyFill="1" applyBorder="1" applyAlignment="1" applyProtection="1">
      <alignment horizontal="center" vertical="center"/>
      <protection locked="0"/>
    </xf>
    <xf numFmtId="49" fontId="5" fillId="18" borderId="215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5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55" xfId="6" applyNumberFormat="1" applyFont="1" applyFill="1" applyBorder="1" applyAlignment="1" applyProtection="1">
      <alignment horizontal="right" vertical="center"/>
      <protection locked="0"/>
    </xf>
    <xf numFmtId="3" fontId="8" fillId="0" borderId="2156" xfId="6" applyNumberFormat="1" applyFont="1" applyFill="1" applyBorder="1" applyAlignment="1" applyProtection="1">
      <alignment horizontal="center" vertical="center"/>
      <protection locked="0"/>
    </xf>
    <xf numFmtId="3" fontId="5" fillId="0" borderId="2156" xfId="6" applyNumberFormat="1" applyFont="1" applyFill="1" applyBorder="1" applyAlignment="1" applyProtection="1">
      <alignment horizontal="center" vertical="center"/>
      <protection locked="0"/>
    </xf>
    <xf numFmtId="0" fontId="5" fillId="0" borderId="2156" xfId="6" applyNumberFormat="1" applyFont="1" applyFill="1" applyBorder="1" applyAlignment="1" applyProtection="1">
      <alignment horizontal="center" vertical="center"/>
      <protection locked="0"/>
    </xf>
    <xf numFmtId="49" fontId="5" fillId="18" borderId="215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5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59" xfId="6" applyNumberFormat="1" applyFont="1" applyFill="1" applyBorder="1" applyAlignment="1" applyProtection="1">
      <alignment horizontal="right" vertical="center"/>
      <protection locked="0"/>
    </xf>
    <xf numFmtId="3" fontId="8" fillId="0" borderId="2160" xfId="6" applyNumberFormat="1" applyFont="1" applyFill="1" applyBorder="1" applyAlignment="1" applyProtection="1">
      <alignment horizontal="center" vertical="center"/>
      <protection locked="0"/>
    </xf>
    <xf numFmtId="3" fontId="5" fillId="0" borderId="2160" xfId="6" applyNumberFormat="1" applyFont="1" applyFill="1" applyBorder="1" applyAlignment="1" applyProtection="1">
      <alignment horizontal="center" vertical="center"/>
      <protection locked="0"/>
    </xf>
    <xf numFmtId="0" fontId="5" fillId="0" borderId="2160" xfId="6" applyNumberFormat="1" applyFont="1" applyFill="1" applyBorder="1" applyAlignment="1" applyProtection="1">
      <alignment horizontal="center" vertical="center"/>
      <protection locked="0"/>
    </xf>
    <xf numFmtId="49" fontId="5" fillId="18" borderId="216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6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63" xfId="6" applyNumberFormat="1" applyFont="1" applyFill="1" applyBorder="1" applyAlignment="1" applyProtection="1">
      <alignment horizontal="right" vertical="center"/>
      <protection locked="0"/>
    </xf>
    <xf numFmtId="3" fontId="8" fillId="0" borderId="2164" xfId="6" applyNumberFormat="1" applyFont="1" applyFill="1" applyBorder="1" applyAlignment="1" applyProtection="1">
      <alignment horizontal="center" vertical="center"/>
      <protection locked="0"/>
    </xf>
    <xf numFmtId="3" fontId="5" fillId="0" borderId="2164" xfId="6" applyNumberFormat="1" applyFont="1" applyFill="1" applyBorder="1" applyAlignment="1" applyProtection="1">
      <alignment horizontal="center" vertical="center"/>
      <protection locked="0"/>
    </xf>
    <xf numFmtId="0" fontId="5" fillId="0" borderId="2164" xfId="6" applyNumberFormat="1" applyFont="1" applyFill="1" applyBorder="1" applyAlignment="1" applyProtection="1">
      <alignment horizontal="center" vertical="center"/>
      <protection locked="0"/>
    </xf>
    <xf numFmtId="49" fontId="5" fillId="18" borderId="216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6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67" xfId="6" applyNumberFormat="1" applyFont="1" applyFill="1" applyBorder="1" applyAlignment="1" applyProtection="1">
      <alignment horizontal="right" vertical="center"/>
      <protection locked="0"/>
    </xf>
    <xf numFmtId="3" fontId="8" fillId="0" borderId="2168" xfId="6" applyNumberFormat="1" applyFont="1" applyFill="1" applyBorder="1" applyAlignment="1" applyProtection="1">
      <alignment horizontal="center" vertical="center"/>
      <protection locked="0"/>
    </xf>
    <xf numFmtId="3" fontId="5" fillId="0" borderId="2168" xfId="6" applyNumberFormat="1" applyFont="1" applyFill="1" applyBorder="1" applyAlignment="1" applyProtection="1">
      <alignment horizontal="center" vertical="center"/>
      <protection locked="0"/>
    </xf>
    <xf numFmtId="0" fontId="5" fillId="0" borderId="2168" xfId="6" applyNumberFormat="1" applyFont="1" applyFill="1" applyBorder="1" applyAlignment="1" applyProtection="1">
      <alignment horizontal="center" vertical="center"/>
      <protection locked="0"/>
    </xf>
    <xf numFmtId="49" fontId="5" fillId="18" borderId="216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7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71" xfId="6" applyNumberFormat="1" applyFont="1" applyFill="1" applyBorder="1" applyAlignment="1" applyProtection="1">
      <alignment horizontal="right" vertical="center"/>
      <protection locked="0"/>
    </xf>
    <xf numFmtId="3" fontId="8" fillId="0" borderId="2172" xfId="6" applyNumberFormat="1" applyFont="1" applyFill="1" applyBorder="1" applyAlignment="1" applyProtection="1">
      <alignment horizontal="center" vertical="center"/>
      <protection locked="0"/>
    </xf>
    <xf numFmtId="3" fontId="5" fillId="0" borderId="2172" xfId="6" applyNumberFormat="1" applyFont="1" applyFill="1" applyBorder="1" applyAlignment="1" applyProtection="1">
      <alignment horizontal="center" vertical="center"/>
      <protection locked="0"/>
    </xf>
    <xf numFmtId="0" fontId="5" fillId="0" borderId="2172" xfId="6" applyNumberFormat="1" applyFont="1" applyFill="1" applyBorder="1" applyAlignment="1" applyProtection="1">
      <alignment horizontal="center" vertical="center"/>
      <protection locked="0"/>
    </xf>
    <xf numFmtId="49" fontId="5" fillId="18" borderId="217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7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75" xfId="6" applyNumberFormat="1" applyFont="1" applyFill="1" applyBorder="1" applyAlignment="1" applyProtection="1">
      <alignment horizontal="right" vertical="center"/>
      <protection locked="0"/>
    </xf>
    <xf numFmtId="3" fontId="8" fillId="0" borderId="2176" xfId="6" applyNumberFormat="1" applyFont="1" applyFill="1" applyBorder="1" applyAlignment="1" applyProtection="1">
      <alignment horizontal="center" vertical="center"/>
      <protection locked="0"/>
    </xf>
    <xf numFmtId="3" fontId="5" fillId="0" borderId="2176" xfId="6" applyNumberFormat="1" applyFont="1" applyFill="1" applyBorder="1" applyAlignment="1" applyProtection="1">
      <alignment horizontal="center" vertical="center"/>
      <protection locked="0"/>
    </xf>
    <xf numFmtId="0" fontId="5" fillId="0" borderId="2176" xfId="6" applyNumberFormat="1" applyFont="1" applyFill="1" applyBorder="1" applyAlignment="1" applyProtection="1">
      <alignment horizontal="center" vertical="center"/>
      <protection locked="0"/>
    </xf>
    <xf numFmtId="49" fontId="5" fillId="18" borderId="217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7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79" xfId="6" applyNumberFormat="1" applyFont="1" applyFill="1" applyBorder="1" applyAlignment="1" applyProtection="1">
      <alignment horizontal="right" vertical="center"/>
      <protection locked="0"/>
    </xf>
    <xf numFmtId="3" fontId="5" fillId="0" borderId="2180" xfId="6" applyNumberFormat="1" applyFont="1" applyFill="1" applyBorder="1" applyAlignment="1" applyProtection="1">
      <alignment horizontal="right" vertical="center"/>
      <protection locked="0"/>
    </xf>
    <xf numFmtId="4" fontId="5" fillId="0" borderId="2180" xfId="6" applyNumberFormat="1" applyFont="1" applyFill="1" applyBorder="1" applyAlignment="1" applyProtection="1">
      <alignment horizontal="right" vertical="center"/>
      <protection locked="0"/>
    </xf>
    <xf numFmtId="10" fontId="5" fillId="0" borderId="2180" xfId="18" applyNumberFormat="1" applyFont="1" applyFill="1" applyBorder="1" applyAlignment="1" applyProtection="1">
      <alignment horizontal="right" vertical="center"/>
      <protection locked="0"/>
    </xf>
    <xf numFmtId="3" fontId="8" fillId="0" borderId="2181" xfId="6" applyNumberFormat="1" applyFont="1" applyFill="1" applyBorder="1" applyAlignment="1" applyProtection="1">
      <alignment horizontal="center" vertical="center"/>
      <protection locked="0"/>
    </xf>
    <xf numFmtId="3" fontId="5" fillId="0" borderId="2181" xfId="6" applyNumberFormat="1" applyFont="1" applyFill="1" applyBorder="1" applyAlignment="1" applyProtection="1">
      <alignment horizontal="center" vertical="center"/>
      <protection locked="0"/>
    </xf>
    <xf numFmtId="0" fontId="5" fillId="0" borderId="2181" xfId="6" applyNumberFormat="1" applyFont="1" applyFill="1" applyBorder="1" applyAlignment="1" applyProtection="1">
      <alignment horizontal="center" vertical="center"/>
      <protection locked="0"/>
    </xf>
    <xf numFmtId="49" fontId="5" fillId="18" borderId="218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8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84" xfId="6" applyNumberFormat="1" applyFont="1" applyFill="1" applyBorder="1" applyAlignment="1" applyProtection="1">
      <alignment horizontal="right" vertical="center"/>
      <protection locked="0"/>
    </xf>
    <xf numFmtId="3" fontId="8" fillId="0" borderId="2185" xfId="6" applyNumberFormat="1" applyFont="1" applyFill="1" applyBorder="1" applyAlignment="1" applyProtection="1">
      <alignment horizontal="center" vertical="center"/>
      <protection locked="0"/>
    </xf>
    <xf numFmtId="3" fontId="5" fillId="0" borderId="2185" xfId="6" applyNumberFormat="1" applyFont="1" applyFill="1" applyBorder="1" applyAlignment="1" applyProtection="1">
      <alignment horizontal="center" vertical="center"/>
      <protection locked="0"/>
    </xf>
    <xf numFmtId="0" fontId="5" fillId="0" borderId="2185" xfId="6" applyNumberFormat="1" applyFont="1" applyFill="1" applyBorder="1" applyAlignment="1" applyProtection="1">
      <alignment horizontal="center" vertical="center"/>
      <protection locked="0"/>
    </xf>
    <xf numFmtId="0" fontId="5" fillId="0" borderId="2185" xfId="6" applyNumberFormat="1" applyFont="1" applyFill="1" applyBorder="1" applyAlignment="1" applyProtection="1">
      <alignment horizontal="left" vertical="center"/>
      <protection locked="0"/>
    </xf>
    <xf numFmtId="0" fontId="14" fillId="0" borderId="2185" xfId="6" applyNumberFormat="1" applyFont="1" applyFill="1" applyBorder="1" applyAlignment="1" applyProtection="1">
      <alignment horizontal="left" vertical="center"/>
      <protection locked="0"/>
    </xf>
    <xf numFmtId="49" fontId="5" fillId="18" borderId="218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31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187" xfId="6" applyNumberFormat="1" applyFont="1" applyFill="1" applyBorder="1" applyAlignment="1" applyProtection="1">
      <alignment vertical="center" wrapText="1"/>
      <protection locked="0"/>
    </xf>
    <xf numFmtId="49" fontId="5" fillId="18" borderId="2128" xfId="6" applyNumberFormat="1" applyFont="1" applyFill="1" applyBorder="1" applyAlignment="1" applyProtection="1">
      <alignment vertical="center" wrapText="1"/>
      <protection locked="0"/>
    </xf>
    <xf numFmtId="3" fontId="5" fillId="18" borderId="2188" xfId="6" applyNumberFormat="1" applyFont="1" applyFill="1" applyBorder="1" applyAlignment="1" applyProtection="1">
      <alignment horizontal="right" vertical="center" wrapText="1"/>
      <protection locked="0"/>
    </xf>
    <xf numFmtId="4" fontId="5" fillId="18" borderId="2188" xfId="6" applyNumberFormat="1" applyFont="1" applyFill="1" applyBorder="1" applyAlignment="1" applyProtection="1">
      <alignment horizontal="right" vertical="center" wrapText="1"/>
      <protection locked="0"/>
    </xf>
    <xf numFmtId="49" fontId="5" fillId="18" borderId="2189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2190" xfId="6" applyNumberFormat="1" applyFont="1" applyFill="1" applyBorder="1" applyAlignment="1" applyProtection="1">
      <alignment horizontal="right" vertical="center"/>
      <protection locked="0"/>
    </xf>
    <xf numFmtId="3" fontId="8" fillId="0" borderId="2191" xfId="6" applyNumberFormat="1" applyFont="1" applyFill="1" applyBorder="1" applyAlignment="1" applyProtection="1">
      <alignment horizontal="center" vertical="center"/>
      <protection locked="0"/>
    </xf>
    <xf numFmtId="3" fontId="5" fillId="0" borderId="2191" xfId="6" applyNumberFormat="1" applyFont="1" applyFill="1" applyBorder="1" applyAlignment="1" applyProtection="1">
      <alignment horizontal="center" vertical="center"/>
      <protection locked="0"/>
    </xf>
    <xf numFmtId="0" fontId="5" fillId="0" borderId="2191" xfId="6" applyNumberFormat="1" applyFont="1" applyFill="1" applyBorder="1" applyAlignment="1" applyProtection="1">
      <alignment horizontal="center" vertical="center"/>
      <protection locked="0"/>
    </xf>
    <xf numFmtId="0" fontId="5" fillId="0" borderId="2191" xfId="6" applyNumberFormat="1" applyFont="1" applyFill="1" applyBorder="1" applyAlignment="1" applyProtection="1">
      <alignment horizontal="left" vertical="center"/>
      <protection locked="0"/>
    </xf>
    <xf numFmtId="0" fontId="14" fillId="0" borderId="2191" xfId="6" applyNumberFormat="1" applyFont="1" applyFill="1" applyBorder="1" applyAlignment="1" applyProtection="1">
      <alignment horizontal="left" vertical="center"/>
      <protection locked="0"/>
    </xf>
    <xf numFmtId="49" fontId="5" fillId="18" borderId="219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9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94" xfId="6" applyNumberFormat="1" applyFont="1" applyFill="1" applyBorder="1" applyAlignment="1" applyProtection="1">
      <alignment horizontal="right" vertical="center"/>
      <protection locked="0"/>
    </xf>
    <xf numFmtId="3" fontId="8" fillId="0" borderId="2195" xfId="6" applyNumberFormat="1" applyFont="1" applyFill="1" applyBorder="1" applyAlignment="1" applyProtection="1">
      <alignment horizontal="center" vertical="center"/>
      <protection locked="0"/>
    </xf>
    <xf numFmtId="3" fontId="5" fillId="0" borderId="2195" xfId="6" applyNumberFormat="1" applyFont="1" applyFill="1" applyBorder="1" applyAlignment="1" applyProtection="1">
      <alignment horizontal="center" vertical="center"/>
      <protection locked="0"/>
    </xf>
    <xf numFmtId="0" fontId="5" fillId="0" borderId="2195" xfId="6" applyNumberFormat="1" applyFont="1" applyFill="1" applyBorder="1" applyAlignment="1" applyProtection="1">
      <alignment horizontal="center" vertical="center"/>
      <protection locked="0"/>
    </xf>
    <xf numFmtId="0" fontId="5" fillId="0" borderId="2195" xfId="6" applyNumberFormat="1" applyFont="1" applyFill="1" applyBorder="1" applyAlignment="1" applyProtection="1">
      <alignment horizontal="left" vertical="center"/>
      <protection locked="0"/>
    </xf>
    <xf numFmtId="0" fontId="14" fillId="0" borderId="2195" xfId="6" applyNumberFormat="1" applyFont="1" applyFill="1" applyBorder="1" applyAlignment="1" applyProtection="1">
      <alignment horizontal="left" vertical="center"/>
      <protection locked="0"/>
    </xf>
    <xf numFmtId="49" fontId="5" fillId="18" borderId="219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19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98" xfId="6" applyNumberFormat="1" applyFont="1" applyFill="1" applyBorder="1" applyAlignment="1" applyProtection="1">
      <alignment horizontal="right" vertical="center"/>
      <protection locked="0"/>
    </xf>
    <xf numFmtId="3" fontId="8" fillId="0" borderId="2199" xfId="6" applyNumberFormat="1" applyFont="1" applyFill="1" applyBorder="1" applyAlignment="1" applyProtection="1">
      <alignment horizontal="center" vertical="center"/>
      <protection locked="0"/>
    </xf>
    <xf numFmtId="3" fontId="5" fillId="0" borderId="2199" xfId="6" applyNumberFormat="1" applyFont="1" applyFill="1" applyBorder="1" applyAlignment="1" applyProtection="1">
      <alignment horizontal="center" vertical="center"/>
      <protection locked="0"/>
    </xf>
    <xf numFmtId="0" fontId="5" fillId="0" borderId="2199" xfId="6" applyNumberFormat="1" applyFont="1" applyFill="1" applyBorder="1" applyAlignment="1" applyProtection="1">
      <alignment horizontal="center" vertical="center"/>
      <protection locked="0"/>
    </xf>
    <xf numFmtId="0" fontId="5" fillId="0" borderId="2199" xfId="6" applyNumberFormat="1" applyFont="1" applyFill="1" applyBorder="1" applyAlignment="1" applyProtection="1">
      <alignment horizontal="left" vertical="center"/>
      <protection locked="0"/>
    </xf>
    <xf numFmtId="0" fontId="14" fillId="0" borderId="2199" xfId="6" applyNumberFormat="1" applyFont="1" applyFill="1" applyBorder="1" applyAlignment="1" applyProtection="1">
      <alignment horizontal="left" vertical="center"/>
      <protection locked="0"/>
    </xf>
    <xf numFmtId="49" fontId="5" fillId="18" borderId="220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0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02" xfId="6" applyNumberFormat="1" applyFont="1" applyFill="1" applyBorder="1" applyAlignment="1" applyProtection="1">
      <alignment horizontal="right" vertical="center"/>
      <protection locked="0"/>
    </xf>
    <xf numFmtId="3" fontId="8" fillId="0" borderId="2203" xfId="6" applyNumberFormat="1" applyFont="1" applyFill="1" applyBorder="1" applyAlignment="1" applyProtection="1">
      <alignment horizontal="center" vertical="center"/>
      <protection locked="0"/>
    </xf>
    <xf numFmtId="3" fontId="5" fillId="0" borderId="2203" xfId="6" applyNumberFormat="1" applyFont="1" applyFill="1" applyBorder="1" applyAlignment="1" applyProtection="1">
      <alignment horizontal="center" vertical="center"/>
      <protection locked="0"/>
    </xf>
    <xf numFmtId="0" fontId="5" fillId="0" borderId="2203" xfId="6" applyNumberFormat="1" applyFont="1" applyFill="1" applyBorder="1" applyAlignment="1" applyProtection="1">
      <alignment horizontal="center" vertical="center"/>
      <protection locked="0"/>
    </xf>
    <xf numFmtId="0" fontId="5" fillId="0" borderId="2203" xfId="6" applyNumberFormat="1" applyFont="1" applyFill="1" applyBorder="1" applyAlignment="1" applyProtection="1">
      <alignment horizontal="left" vertical="center"/>
      <protection locked="0"/>
    </xf>
    <xf numFmtId="0" fontId="14" fillId="0" borderId="2203" xfId="6" applyNumberFormat="1" applyFont="1" applyFill="1" applyBorder="1" applyAlignment="1" applyProtection="1">
      <alignment horizontal="left" vertical="center"/>
      <protection locked="0"/>
    </xf>
    <xf numFmtId="49" fontId="5" fillId="18" borderId="220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0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06" xfId="6" applyNumberFormat="1" applyFont="1" applyFill="1" applyBorder="1" applyAlignment="1" applyProtection="1">
      <alignment horizontal="right" vertical="center"/>
      <protection locked="0"/>
    </xf>
    <xf numFmtId="3" fontId="8" fillId="0" borderId="2207" xfId="6" applyNumberFormat="1" applyFont="1" applyFill="1" applyBorder="1" applyAlignment="1" applyProtection="1">
      <alignment horizontal="center" vertical="center"/>
      <protection locked="0"/>
    </xf>
    <xf numFmtId="3" fontId="5" fillId="0" borderId="2207" xfId="6" applyNumberFormat="1" applyFont="1" applyFill="1" applyBorder="1" applyAlignment="1" applyProtection="1">
      <alignment horizontal="center" vertical="center"/>
      <protection locked="0"/>
    </xf>
    <xf numFmtId="0" fontId="5" fillId="0" borderId="2207" xfId="6" applyNumberFormat="1" applyFont="1" applyFill="1" applyBorder="1" applyAlignment="1" applyProtection="1">
      <alignment horizontal="center" vertical="center"/>
      <protection locked="0"/>
    </xf>
    <xf numFmtId="0" fontId="5" fillId="0" borderId="2207" xfId="6" applyNumberFormat="1" applyFont="1" applyFill="1" applyBorder="1" applyAlignment="1" applyProtection="1">
      <alignment horizontal="left" vertical="center"/>
      <protection locked="0"/>
    </xf>
    <xf numFmtId="0" fontId="14" fillId="0" borderId="2207" xfId="6" applyNumberFormat="1" applyFont="1" applyFill="1" applyBorder="1" applyAlignment="1" applyProtection="1">
      <alignment horizontal="left" vertical="center"/>
      <protection locked="0"/>
    </xf>
    <xf numFmtId="49" fontId="5" fillId="18" borderId="220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0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10" xfId="6" applyNumberFormat="1" applyFont="1" applyFill="1" applyBorder="1" applyAlignment="1" applyProtection="1">
      <alignment horizontal="right" vertical="center"/>
      <protection locked="0"/>
    </xf>
    <xf numFmtId="3" fontId="8" fillId="0" borderId="2211" xfId="6" applyNumberFormat="1" applyFont="1" applyFill="1" applyBorder="1" applyAlignment="1" applyProtection="1">
      <alignment horizontal="center" vertical="center"/>
      <protection locked="0"/>
    </xf>
    <xf numFmtId="3" fontId="5" fillId="0" borderId="2211" xfId="6" applyNumberFormat="1" applyFont="1" applyFill="1" applyBorder="1" applyAlignment="1" applyProtection="1">
      <alignment horizontal="center" vertical="center"/>
      <protection locked="0"/>
    </xf>
    <xf numFmtId="0" fontId="5" fillId="0" borderId="2211" xfId="6" applyNumberFormat="1" applyFont="1" applyFill="1" applyBorder="1" applyAlignment="1" applyProtection="1">
      <alignment horizontal="center" vertical="center"/>
      <protection locked="0"/>
    </xf>
    <xf numFmtId="0" fontId="5" fillId="0" borderId="2211" xfId="6" applyNumberFormat="1" applyFont="1" applyFill="1" applyBorder="1" applyAlignment="1" applyProtection="1">
      <alignment horizontal="left" vertical="center"/>
      <protection locked="0"/>
    </xf>
    <xf numFmtId="0" fontId="14" fillId="0" borderId="2211" xfId="6" applyNumberFormat="1" applyFont="1" applyFill="1" applyBorder="1" applyAlignment="1" applyProtection="1">
      <alignment horizontal="left" vertical="center"/>
      <protection locked="0"/>
    </xf>
    <xf numFmtId="49" fontId="5" fillId="18" borderId="221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1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14" xfId="6" applyNumberFormat="1" applyFont="1" applyFill="1" applyBorder="1" applyAlignment="1" applyProtection="1">
      <alignment horizontal="right" vertical="center"/>
      <protection locked="0"/>
    </xf>
    <xf numFmtId="3" fontId="8" fillId="0" borderId="2215" xfId="6" applyNumberFormat="1" applyFont="1" applyFill="1" applyBorder="1" applyAlignment="1" applyProtection="1">
      <alignment horizontal="center" vertical="center"/>
      <protection locked="0"/>
    </xf>
    <xf numFmtId="3" fontId="5" fillId="0" borderId="2215" xfId="6" applyNumberFormat="1" applyFont="1" applyFill="1" applyBorder="1" applyAlignment="1" applyProtection="1">
      <alignment horizontal="center" vertical="center"/>
      <protection locked="0"/>
    </xf>
    <xf numFmtId="0" fontId="5" fillId="0" borderId="2215" xfId="6" applyNumberFormat="1" applyFont="1" applyFill="1" applyBorder="1" applyAlignment="1" applyProtection="1">
      <alignment horizontal="center" vertical="center"/>
      <protection locked="0"/>
    </xf>
    <xf numFmtId="0" fontId="5" fillId="0" borderId="2215" xfId="6" applyNumberFormat="1" applyFont="1" applyFill="1" applyBorder="1" applyAlignment="1" applyProtection="1">
      <alignment horizontal="left" vertical="center"/>
      <protection locked="0"/>
    </xf>
    <xf numFmtId="0" fontId="14" fillId="0" borderId="2215" xfId="6" applyNumberFormat="1" applyFont="1" applyFill="1" applyBorder="1" applyAlignment="1" applyProtection="1">
      <alignment horizontal="left" vertical="center"/>
      <protection locked="0"/>
    </xf>
    <xf numFmtId="49" fontId="5" fillId="18" borderId="221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1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18" xfId="6" applyNumberFormat="1" applyFont="1" applyFill="1" applyBorder="1" applyAlignment="1" applyProtection="1">
      <alignment horizontal="right" vertical="center"/>
      <protection locked="0"/>
    </xf>
    <xf numFmtId="3" fontId="8" fillId="0" borderId="2219" xfId="6" applyNumberFormat="1" applyFont="1" applyFill="1" applyBorder="1" applyAlignment="1" applyProtection="1">
      <alignment horizontal="center" vertical="center"/>
      <protection locked="0"/>
    </xf>
    <xf numFmtId="3" fontId="5" fillId="0" borderId="2219" xfId="6" applyNumberFormat="1" applyFont="1" applyFill="1" applyBorder="1" applyAlignment="1" applyProtection="1">
      <alignment horizontal="center" vertical="center"/>
      <protection locked="0"/>
    </xf>
    <xf numFmtId="0" fontId="5" fillId="0" borderId="2219" xfId="6" applyNumberFormat="1" applyFont="1" applyFill="1" applyBorder="1" applyAlignment="1" applyProtection="1">
      <alignment horizontal="center" vertical="center"/>
      <protection locked="0"/>
    </xf>
    <xf numFmtId="0" fontId="5" fillId="0" borderId="2219" xfId="6" applyNumberFormat="1" applyFont="1" applyFill="1" applyBorder="1" applyAlignment="1" applyProtection="1">
      <alignment horizontal="left" vertical="center"/>
      <protection locked="0"/>
    </xf>
    <xf numFmtId="0" fontId="14" fillId="0" borderId="2219" xfId="6" applyNumberFormat="1" applyFont="1" applyFill="1" applyBorder="1" applyAlignment="1" applyProtection="1">
      <alignment horizontal="left" vertical="center"/>
      <protection locked="0"/>
    </xf>
    <xf numFmtId="49" fontId="5" fillId="18" borderId="222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2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22" xfId="6" applyNumberFormat="1" applyFont="1" applyFill="1" applyBorder="1" applyAlignment="1" applyProtection="1">
      <alignment horizontal="right" vertical="center"/>
      <protection locked="0"/>
    </xf>
    <xf numFmtId="3" fontId="8" fillId="0" borderId="2223" xfId="6" applyNumberFormat="1" applyFont="1" applyFill="1" applyBorder="1" applyAlignment="1" applyProtection="1">
      <alignment horizontal="center" vertical="center"/>
      <protection locked="0"/>
    </xf>
    <xf numFmtId="3" fontId="5" fillId="0" borderId="2223" xfId="6" applyNumberFormat="1" applyFont="1" applyFill="1" applyBorder="1" applyAlignment="1" applyProtection="1">
      <alignment horizontal="center" vertical="center"/>
      <protection locked="0"/>
    </xf>
    <xf numFmtId="0" fontId="5" fillId="0" borderId="2223" xfId="6" applyNumberFormat="1" applyFont="1" applyFill="1" applyBorder="1" applyAlignment="1" applyProtection="1">
      <alignment horizontal="center" vertical="center"/>
      <protection locked="0"/>
    </xf>
    <xf numFmtId="0" fontId="5" fillId="0" borderId="2223" xfId="6" applyNumberFormat="1" applyFont="1" applyFill="1" applyBorder="1" applyAlignment="1" applyProtection="1">
      <alignment horizontal="left" vertical="center"/>
      <protection locked="0"/>
    </xf>
    <xf numFmtId="0" fontId="14" fillId="0" borderId="2223" xfId="6" applyNumberFormat="1" applyFont="1" applyFill="1" applyBorder="1" applyAlignment="1" applyProtection="1">
      <alignment horizontal="left" vertical="center"/>
      <protection locked="0"/>
    </xf>
    <xf numFmtId="49" fontId="5" fillId="18" borderId="222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2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26" xfId="6" applyNumberFormat="1" applyFont="1" applyFill="1" applyBorder="1" applyAlignment="1" applyProtection="1">
      <alignment horizontal="right" vertical="center"/>
      <protection locked="0"/>
    </xf>
    <xf numFmtId="3" fontId="8" fillId="0" borderId="2227" xfId="6" applyNumberFormat="1" applyFont="1" applyFill="1" applyBorder="1" applyAlignment="1" applyProtection="1">
      <alignment horizontal="center" vertical="center"/>
      <protection locked="0"/>
    </xf>
    <xf numFmtId="3" fontId="5" fillId="0" borderId="2227" xfId="6" applyNumberFormat="1" applyFont="1" applyFill="1" applyBorder="1" applyAlignment="1" applyProtection="1">
      <alignment horizontal="center" vertical="center"/>
      <protection locked="0"/>
    </xf>
    <xf numFmtId="0" fontId="5" fillId="0" borderId="2227" xfId="6" applyNumberFormat="1" applyFont="1" applyFill="1" applyBorder="1" applyAlignment="1" applyProtection="1">
      <alignment horizontal="center" vertical="center"/>
      <protection locked="0"/>
    </xf>
    <xf numFmtId="0" fontId="5" fillId="0" borderId="2227" xfId="6" applyNumberFormat="1" applyFont="1" applyFill="1" applyBorder="1" applyAlignment="1" applyProtection="1">
      <alignment horizontal="left" vertical="center"/>
      <protection locked="0"/>
    </xf>
    <xf numFmtId="0" fontId="14" fillId="0" borderId="2227" xfId="6" applyNumberFormat="1" applyFont="1" applyFill="1" applyBorder="1" applyAlignment="1" applyProtection="1">
      <alignment horizontal="left" vertical="center"/>
      <protection locked="0"/>
    </xf>
    <xf numFmtId="49" fontId="5" fillId="18" borderId="222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2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30" xfId="6" applyNumberFormat="1" applyFont="1" applyFill="1" applyBorder="1" applyAlignment="1" applyProtection="1">
      <alignment horizontal="right" vertical="center"/>
      <protection locked="0"/>
    </xf>
    <xf numFmtId="3" fontId="8" fillId="0" borderId="2231" xfId="6" applyNumberFormat="1" applyFont="1" applyFill="1" applyBorder="1" applyAlignment="1" applyProtection="1">
      <alignment horizontal="center" vertical="center"/>
      <protection locked="0"/>
    </xf>
    <xf numFmtId="3" fontId="5" fillId="0" borderId="2231" xfId="6" applyNumberFormat="1" applyFont="1" applyFill="1" applyBorder="1" applyAlignment="1" applyProtection="1">
      <alignment horizontal="center" vertical="center"/>
      <protection locked="0"/>
    </xf>
    <xf numFmtId="0" fontId="5" fillId="0" borderId="2231" xfId="6" applyNumberFormat="1" applyFont="1" applyFill="1" applyBorder="1" applyAlignment="1" applyProtection="1">
      <alignment horizontal="center" vertical="center"/>
      <protection locked="0"/>
    </xf>
    <xf numFmtId="0" fontId="5" fillId="0" borderId="2231" xfId="6" applyNumberFormat="1" applyFont="1" applyFill="1" applyBorder="1" applyAlignment="1" applyProtection="1">
      <alignment horizontal="left" vertical="center"/>
      <protection locked="0"/>
    </xf>
    <xf numFmtId="0" fontId="14" fillId="0" borderId="2231" xfId="6" applyNumberFormat="1" applyFont="1" applyFill="1" applyBorder="1" applyAlignment="1" applyProtection="1">
      <alignment horizontal="left" vertical="center"/>
      <protection locked="0"/>
    </xf>
    <xf numFmtId="49" fontId="5" fillId="18" borderId="223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3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34" xfId="6" applyNumberFormat="1" applyFont="1" applyFill="1" applyBorder="1" applyAlignment="1" applyProtection="1">
      <alignment horizontal="right" vertical="center"/>
      <protection locked="0"/>
    </xf>
    <xf numFmtId="3" fontId="8" fillId="0" borderId="2235" xfId="6" applyNumberFormat="1" applyFont="1" applyFill="1" applyBorder="1" applyAlignment="1" applyProtection="1">
      <alignment horizontal="center" vertical="center"/>
      <protection locked="0"/>
    </xf>
    <xf numFmtId="3" fontId="5" fillId="0" borderId="2235" xfId="6" applyNumberFormat="1" applyFont="1" applyFill="1" applyBorder="1" applyAlignment="1" applyProtection="1">
      <alignment horizontal="center" vertical="center"/>
      <protection locked="0"/>
    </xf>
    <xf numFmtId="0" fontId="5" fillId="0" borderId="2235" xfId="6" applyNumberFormat="1" applyFont="1" applyFill="1" applyBorder="1" applyAlignment="1" applyProtection="1">
      <alignment horizontal="center" vertical="center"/>
      <protection locked="0"/>
    </xf>
    <xf numFmtId="0" fontId="5" fillId="0" borderId="2235" xfId="6" applyNumberFormat="1" applyFont="1" applyFill="1" applyBorder="1" applyAlignment="1" applyProtection="1">
      <alignment horizontal="left" vertical="center"/>
      <protection locked="0"/>
    </xf>
    <xf numFmtId="0" fontId="14" fillId="0" borderId="2235" xfId="6" applyNumberFormat="1" applyFont="1" applyFill="1" applyBorder="1" applyAlignment="1" applyProtection="1">
      <alignment horizontal="left" vertical="center"/>
      <protection locked="0"/>
    </xf>
    <xf numFmtId="49" fontId="5" fillId="18" borderId="223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3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38" xfId="6" applyNumberFormat="1" applyFont="1" applyFill="1" applyBorder="1" applyAlignment="1" applyProtection="1">
      <alignment horizontal="right" vertical="center"/>
      <protection locked="0"/>
    </xf>
    <xf numFmtId="3" fontId="8" fillId="0" borderId="2239" xfId="6" applyNumberFormat="1" applyFont="1" applyFill="1" applyBorder="1" applyAlignment="1" applyProtection="1">
      <alignment horizontal="center" vertical="center"/>
      <protection locked="0"/>
    </xf>
    <xf numFmtId="3" fontId="5" fillId="0" borderId="2239" xfId="6" applyNumberFormat="1" applyFont="1" applyFill="1" applyBorder="1" applyAlignment="1" applyProtection="1">
      <alignment horizontal="center" vertical="center"/>
      <protection locked="0"/>
    </xf>
    <xf numFmtId="0" fontId="5" fillId="0" borderId="2239" xfId="6" applyNumberFormat="1" applyFont="1" applyFill="1" applyBorder="1" applyAlignment="1" applyProtection="1">
      <alignment horizontal="center" vertical="center"/>
      <protection locked="0"/>
    </xf>
    <xf numFmtId="0" fontId="5" fillId="0" borderId="2239" xfId="6" applyNumberFormat="1" applyFont="1" applyFill="1" applyBorder="1" applyAlignment="1" applyProtection="1">
      <alignment horizontal="left" vertical="center"/>
      <protection locked="0"/>
    </xf>
    <xf numFmtId="0" fontId="14" fillId="0" borderId="2239" xfId="6" applyNumberFormat="1" applyFont="1" applyFill="1" applyBorder="1" applyAlignment="1" applyProtection="1">
      <alignment horizontal="left" vertical="center"/>
      <protection locked="0"/>
    </xf>
    <xf numFmtId="49" fontId="5" fillId="18" borderId="2240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2241" xfId="6" applyNumberFormat="1" applyFont="1" applyFill="1" applyBorder="1" applyAlignment="1" applyProtection="1">
      <alignment horizontal="right" vertical="center"/>
      <protection locked="0"/>
    </xf>
    <xf numFmtId="3" fontId="8" fillId="0" borderId="2242" xfId="6" applyNumberFormat="1" applyFont="1" applyFill="1" applyBorder="1" applyAlignment="1" applyProtection="1">
      <alignment horizontal="center" vertical="center"/>
      <protection locked="0"/>
    </xf>
    <xf numFmtId="3" fontId="5" fillId="0" borderId="2242" xfId="6" applyNumberFormat="1" applyFont="1" applyFill="1" applyBorder="1" applyAlignment="1" applyProtection="1">
      <alignment horizontal="center" vertical="center"/>
      <protection locked="0"/>
    </xf>
    <xf numFmtId="0" fontId="5" fillId="0" borderId="2242" xfId="6" applyNumberFormat="1" applyFont="1" applyFill="1" applyBorder="1" applyAlignment="1" applyProtection="1">
      <alignment horizontal="center" vertical="center"/>
      <protection locked="0"/>
    </xf>
    <xf numFmtId="0" fontId="5" fillId="0" borderId="2242" xfId="6" applyNumberFormat="1" applyFont="1" applyFill="1" applyBorder="1" applyAlignment="1" applyProtection="1">
      <alignment horizontal="left" vertical="center"/>
      <protection locked="0"/>
    </xf>
    <xf numFmtId="0" fontId="14" fillId="0" borderId="2242" xfId="6" applyNumberFormat="1" applyFont="1" applyFill="1" applyBorder="1" applyAlignment="1" applyProtection="1">
      <alignment horizontal="left" vertical="center"/>
      <protection locked="0"/>
    </xf>
    <xf numFmtId="49" fontId="5" fillId="18" borderId="2243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2244" xfId="6" applyNumberFormat="1" applyFont="1" applyFill="1" applyBorder="1" applyAlignment="1" applyProtection="1">
      <alignment horizontal="right" vertical="center"/>
      <protection locked="0"/>
    </xf>
    <xf numFmtId="3" fontId="8" fillId="0" borderId="2245" xfId="6" applyNumberFormat="1" applyFont="1" applyFill="1" applyBorder="1" applyAlignment="1" applyProtection="1">
      <alignment horizontal="center" vertical="center"/>
      <protection locked="0"/>
    </xf>
    <xf numFmtId="3" fontId="5" fillId="0" borderId="2245" xfId="6" applyNumberFormat="1" applyFont="1" applyFill="1" applyBorder="1" applyAlignment="1" applyProtection="1">
      <alignment horizontal="center" vertical="center"/>
      <protection locked="0"/>
    </xf>
    <xf numFmtId="0" fontId="5" fillId="0" borderId="2245" xfId="6" applyNumberFormat="1" applyFont="1" applyFill="1" applyBorder="1" applyAlignment="1" applyProtection="1">
      <alignment horizontal="center" vertical="center"/>
      <protection locked="0"/>
    </xf>
    <xf numFmtId="0" fontId="5" fillId="0" borderId="2245" xfId="6" applyNumberFormat="1" applyFont="1" applyFill="1" applyBorder="1" applyAlignment="1" applyProtection="1">
      <alignment horizontal="left" vertical="center"/>
      <protection locked="0"/>
    </xf>
    <xf numFmtId="0" fontId="14" fillId="0" borderId="2245" xfId="6" applyNumberFormat="1" applyFont="1" applyFill="1" applyBorder="1" applyAlignment="1" applyProtection="1">
      <alignment horizontal="left" vertical="center"/>
      <protection locked="0"/>
    </xf>
    <xf numFmtId="49" fontId="5" fillId="18" borderId="2246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521" xfId="6" applyNumberFormat="1" applyFont="1" applyFill="1" applyBorder="1" applyAlignment="1" applyProtection="1">
      <alignment horizontal="left" vertical="center"/>
      <protection locked="0"/>
    </xf>
    <xf numFmtId="3" fontId="5" fillId="0" borderId="2247" xfId="6" applyNumberFormat="1" applyFont="1" applyFill="1" applyBorder="1" applyAlignment="1" applyProtection="1">
      <alignment horizontal="right" vertical="center"/>
      <protection locked="0"/>
    </xf>
    <xf numFmtId="3" fontId="5" fillId="0" borderId="2248" xfId="6" applyNumberFormat="1" applyFont="1" applyFill="1" applyBorder="1" applyAlignment="1" applyProtection="1">
      <alignment horizontal="right" vertical="center"/>
      <protection locked="0"/>
    </xf>
    <xf numFmtId="4" fontId="5" fillId="0" borderId="2248" xfId="6" applyNumberFormat="1" applyFont="1" applyFill="1" applyBorder="1" applyAlignment="1" applyProtection="1">
      <alignment horizontal="right" vertical="center"/>
      <protection locked="0"/>
    </xf>
    <xf numFmtId="10" fontId="5" fillId="0" borderId="2248" xfId="18" applyNumberFormat="1" applyFont="1" applyFill="1" applyBorder="1" applyAlignment="1" applyProtection="1">
      <alignment horizontal="right" vertical="center"/>
      <protection locked="0"/>
    </xf>
    <xf numFmtId="3" fontId="8" fillId="0" borderId="2249" xfId="6" applyNumberFormat="1" applyFont="1" applyFill="1" applyBorder="1" applyAlignment="1" applyProtection="1">
      <alignment horizontal="center" vertical="center"/>
      <protection locked="0"/>
    </xf>
    <xf numFmtId="3" fontId="5" fillId="0" borderId="2249" xfId="6" applyNumberFormat="1" applyFont="1" applyFill="1" applyBorder="1" applyAlignment="1" applyProtection="1">
      <alignment horizontal="center" vertical="center"/>
      <protection locked="0"/>
    </xf>
    <xf numFmtId="0" fontId="5" fillId="0" borderId="2249" xfId="6" applyNumberFormat="1" applyFont="1" applyFill="1" applyBorder="1" applyAlignment="1" applyProtection="1">
      <alignment horizontal="center" vertical="center"/>
      <protection locked="0"/>
    </xf>
    <xf numFmtId="0" fontId="5" fillId="0" borderId="2249" xfId="6" applyNumberFormat="1" applyFont="1" applyFill="1" applyBorder="1" applyAlignment="1" applyProtection="1">
      <alignment horizontal="left" vertical="center"/>
      <protection locked="0"/>
    </xf>
    <xf numFmtId="0" fontId="14" fillId="0" borderId="2249" xfId="6" applyNumberFormat="1" applyFont="1" applyFill="1" applyBorder="1" applyAlignment="1" applyProtection="1">
      <alignment horizontal="left" vertical="center"/>
      <protection locked="0"/>
    </xf>
    <xf numFmtId="3" fontId="5" fillId="0" borderId="2251" xfId="6" applyNumberFormat="1" applyFont="1" applyFill="1" applyBorder="1" applyAlignment="1" applyProtection="1">
      <alignment horizontal="right" vertical="center"/>
      <protection locked="0"/>
    </xf>
    <xf numFmtId="4" fontId="5" fillId="0" borderId="2251" xfId="6" applyNumberFormat="1" applyFont="1" applyFill="1" applyBorder="1" applyAlignment="1" applyProtection="1">
      <alignment horizontal="right" vertical="center"/>
      <protection locked="0"/>
    </xf>
    <xf numFmtId="3" fontId="8" fillId="0" borderId="2252" xfId="6" applyNumberFormat="1" applyFont="1" applyFill="1" applyBorder="1" applyAlignment="1" applyProtection="1">
      <alignment horizontal="center" vertical="center"/>
      <protection locked="0"/>
    </xf>
    <xf numFmtId="3" fontId="5" fillId="0" borderId="2252" xfId="6" applyNumberFormat="1" applyFont="1" applyFill="1" applyBorder="1" applyAlignment="1" applyProtection="1">
      <alignment horizontal="center" vertical="center"/>
      <protection locked="0"/>
    </xf>
    <xf numFmtId="0" fontId="5" fillId="0" borderId="2252" xfId="6" applyNumberFormat="1" applyFont="1" applyFill="1" applyBorder="1" applyAlignment="1" applyProtection="1">
      <alignment horizontal="center" vertical="center"/>
      <protection locked="0"/>
    </xf>
    <xf numFmtId="0" fontId="5" fillId="0" borderId="2252" xfId="6" applyNumberFormat="1" applyFont="1" applyFill="1" applyBorder="1" applyAlignment="1" applyProtection="1">
      <alignment horizontal="left" vertical="center"/>
      <protection locked="0"/>
    </xf>
    <xf numFmtId="49" fontId="5" fillId="18" borderId="2253" xfId="6" applyNumberFormat="1" applyFont="1" applyFill="1" applyBorder="1" applyAlignment="1" applyProtection="1">
      <alignment horizontal="center" vertical="center" wrapText="1"/>
      <protection locked="0"/>
    </xf>
    <xf numFmtId="0" fontId="41" fillId="0" borderId="2254" xfId="0" applyFont="1" applyBorder="1" applyAlignment="1">
      <alignment horizontal="left" vertical="center" wrapText="1"/>
    </xf>
    <xf numFmtId="3" fontId="5" fillId="0" borderId="2255" xfId="6" applyNumberFormat="1" applyFont="1" applyFill="1" applyBorder="1" applyAlignment="1" applyProtection="1">
      <alignment horizontal="right" vertical="center"/>
      <protection locked="0"/>
    </xf>
    <xf numFmtId="3" fontId="8" fillId="0" borderId="2256" xfId="6" applyNumberFormat="1" applyFont="1" applyFill="1" applyBorder="1" applyAlignment="1" applyProtection="1">
      <alignment horizontal="center" vertical="center"/>
      <protection locked="0"/>
    </xf>
    <xf numFmtId="3" fontId="5" fillId="0" borderId="2256" xfId="6" applyNumberFormat="1" applyFont="1" applyFill="1" applyBorder="1" applyAlignment="1" applyProtection="1">
      <alignment horizontal="center" vertical="center"/>
      <protection locked="0"/>
    </xf>
    <xf numFmtId="0" fontId="5" fillId="0" borderId="2256" xfId="6" applyNumberFormat="1" applyFont="1" applyFill="1" applyBorder="1" applyAlignment="1" applyProtection="1">
      <alignment horizontal="center" vertical="center"/>
      <protection locked="0"/>
    </xf>
    <xf numFmtId="0" fontId="5" fillId="0" borderId="2256" xfId="6" applyNumberFormat="1" applyFont="1" applyFill="1" applyBorder="1" applyAlignment="1" applyProtection="1">
      <alignment horizontal="left" vertical="center"/>
      <protection locked="0"/>
    </xf>
    <xf numFmtId="49" fontId="5" fillId="18" borderId="2257" xfId="6" applyNumberFormat="1" applyFont="1" applyFill="1" applyBorder="1" applyAlignment="1" applyProtection="1">
      <alignment horizontal="center" vertical="center" wrapText="1"/>
      <protection locked="0"/>
    </xf>
    <xf numFmtId="0" fontId="41" fillId="0" borderId="2258" xfId="0" applyFont="1" applyBorder="1" applyAlignment="1">
      <alignment horizontal="left" vertical="center" wrapText="1"/>
    </xf>
    <xf numFmtId="3" fontId="5" fillId="0" borderId="2259" xfId="6" applyNumberFormat="1" applyFont="1" applyFill="1" applyBorder="1" applyAlignment="1" applyProtection="1">
      <alignment horizontal="right" vertical="center"/>
      <protection locked="0"/>
    </xf>
    <xf numFmtId="3" fontId="8" fillId="0" borderId="2260" xfId="6" applyNumberFormat="1" applyFont="1" applyFill="1" applyBorder="1" applyAlignment="1" applyProtection="1">
      <alignment horizontal="center" vertical="center"/>
      <protection locked="0"/>
    </xf>
    <xf numFmtId="3" fontId="5" fillId="0" borderId="2260" xfId="6" applyNumberFormat="1" applyFont="1" applyFill="1" applyBorder="1" applyAlignment="1" applyProtection="1">
      <alignment horizontal="center" vertical="center"/>
      <protection locked="0"/>
    </xf>
    <xf numFmtId="0" fontId="5" fillId="0" borderId="2260" xfId="6" applyNumberFormat="1" applyFont="1" applyFill="1" applyBorder="1" applyAlignment="1" applyProtection="1">
      <alignment horizontal="center" vertical="center"/>
      <protection locked="0"/>
    </xf>
    <xf numFmtId="0" fontId="5" fillId="0" borderId="2260" xfId="6" applyNumberFormat="1" applyFont="1" applyFill="1" applyBorder="1" applyAlignment="1" applyProtection="1">
      <alignment horizontal="left" vertical="center"/>
      <protection locked="0"/>
    </xf>
    <xf numFmtId="49" fontId="5" fillId="18" borderId="2261" xfId="6" applyNumberFormat="1" applyFont="1" applyFill="1" applyBorder="1" applyAlignment="1" applyProtection="1">
      <alignment horizontal="center" vertical="center" wrapText="1"/>
      <protection locked="0"/>
    </xf>
    <xf numFmtId="0" fontId="41" fillId="0" borderId="2262" xfId="0" applyFont="1" applyBorder="1" applyAlignment="1">
      <alignment horizontal="left" vertical="center" wrapText="1"/>
    </xf>
    <xf numFmtId="3" fontId="5" fillId="0" borderId="2263" xfId="6" applyNumberFormat="1" applyFont="1" applyFill="1" applyBorder="1" applyAlignment="1" applyProtection="1">
      <alignment horizontal="right" vertical="center"/>
      <protection locked="0"/>
    </xf>
    <xf numFmtId="3" fontId="8" fillId="0" borderId="2264" xfId="6" applyNumberFormat="1" applyFont="1" applyFill="1" applyBorder="1" applyAlignment="1" applyProtection="1">
      <alignment horizontal="center" vertical="center"/>
      <protection locked="0"/>
    </xf>
    <xf numFmtId="3" fontId="5" fillId="0" borderId="2264" xfId="6" applyNumberFormat="1" applyFont="1" applyFill="1" applyBorder="1" applyAlignment="1" applyProtection="1">
      <alignment horizontal="center" vertical="center"/>
      <protection locked="0"/>
    </xf>
    <xf numFmtId="0" fontId="5" fillId="0" borderId="2264" xfId="6" applyNumberFormat="1" applyFont="1" applyFill="1" applyBorder="1" applyAlignment="1" applyProtection="1">
      <alignment horizontal="center" vertical="center"/>
      <protection locked="0"/>
    </xf>
    <xf numFmtId="0" fontId="5" fillId="0" borderId="2264" xfId="6" applyNumberFormat="1" applyFont="1" applyFill="1" applyBorder="1" applyAlignment="1" applyProtection="1">
      <alignment horizontal="left" vertical="center"/>
      <protection locked="0"/>
    </xf>
    <xf numFmtId="49" fontId="5" fillId="18" borderId="2265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2266" xfId="6" applyNumberFormat="1" applyFont="1" applyFill="1" applyBorder="1" applyAlignment="1" applyProtection="1">
      <alignment horizontal="right" vertical="center"/>
      <protection locked="0"/>
    </xf>
    <xf numFmtId="3" fontId="8" fillId="0" borderId="2267" xfId="6" applyNumberFormat="1" applyFont="1" applyFill="1" applyBorder="1" applyAlignment="1" applyProtection="1">
      <alignment horizontal="center" vertical="center"/>
      <protection locked="0"/>
    </xf>
    <xf numFmtId="3" fontId="5" fillId="0" borderId="2267" xfId="6" applyNumberFormat="1" applyFont="1" applyFill="1" applyBorder="1" applyAlignment="1" applyProtection="1">
      <alignment horizontal="center" vertical="center"/>
      <protection locked="0"/>
    </xf>
    <xf numFmtId="0" fontId="5" fillId="0" borderId="2267" xfId="6" applyNumberFormat="1" applyFont="1" applyFill="1" applyBorder="1" applyAlignment="1" applyProtection="1">
      <alignment horizontal="center" vertical="center"/>
      <protection locked="0"/>
    </xf>
    <xf numFmtId="0" fontId="5" fillId="0" borderId="2267" xfId="6" applyNumberFormat="1" applyFont="1" applyFill="1" applyBorder="1" applyAlignment="1" applyProtection="1">
      <alignment horizontal="left" vertical="center"/>
      <protection locked="0"/>
    </xf>
    <xf numFmtId="49" fontId="5" fillId="18" borderId="2268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2269" xfId="6" applyNumberFormat="1" applyFont="1" applyFill="1" applyBorder="1" applyAlignment="1" applyProtection="1">
      <alignment horizontal="right" vertical="center"/>
      <protection locked="0"/>
    </xf>
    <xf numFmtId="3" fontId="8" fillId="0" borderId="2270" xfId="6" applyNumberFormat="1" applyFont="1" applyFill="1" applyBorder="1" applyAlignment="1" applyProtection="1">
      <alignment horizontal="center" vertical="center"/>
      <protection locked="0"/>
    </xf>
    <xf numFmtId="3" fontId="5" fillId="0" borderId="2270" xfId="6" applyNumberFormat="1" applyFont="1" applyFill="1" applyBorder="1" applyAlignment="1" applyProtection="1">
      <alignment horizontal="center" vertical="center"/>
      <protection locked="0"/>
    </xf>
    <xf numFmtId="0" fontId="5" fillId="0" borderId="2270" xfId="6" applyNumberFormat="1" applyFont="1" applyFill="1" applyBorder="1" applyAlignment="1" applyProtection="1">
      <alignment horizontal="center" vertical="center"/>
      <protection locked="0"/>
    </xf>
    <xf numFmtId="0" fontId="5" fillId="0" borderId="2270" xfId="6" applyNumberFormat="1" applyFont="1" applyFill="1" applyBorder="1" applyAlignment="1" applyProtection="1">
      <alignment horizontal="left" vertical="center"/>
      <protection locked="0"/>
    </xf>
    <xf numFmtId="49" fontId="5" fillId="18" borderId="2271" xfId="6" applyNumberFormat="1" applyFont="1" applyFill="1" applyBorder="1" applyAlignment="1" applyProtection="1">
      <alignment horizontal="center" vertical="center" wrapText="1"/>
      <protection locked="0"/>
    </xf>
    <xf numFmtId="3" fontId="58" fillId="6" borderId="2269" xfId="6" applyNumberFormat="1" applyFont="1" applyFill="1" applyBorder="1" applyAlignment="1" applyProtection="1">
      <alignment vertical="center"/>
      <protection locked="0"/>
    </xf>
    <xf numFmtId="4" fontId="58" fillId="6" borderId="2269" xfId="6" applyNumberFormat="1" applyFont="1" applyFill="1" applyBorder="1" applyAlignment="1" applyProtection="1">
      <alignment vertical="center"/>
      <protection locked="0"/>
    </xf>
    <xf numFmtId="10" fontId="5" fillId="6" borderId="2057" xfId="18" applyNumberFormat="1" applyFont="1" applyFill="1" applyBorder="1" applyAlignment="1" applyProtection="1">
      <alignment horizontal="right" vertical="center"/>
      <protection locked="0"/>
    </xf>
    <xf numFmtId="49" fontId="5" fillId="22" borderId="2273" xfId="6" applyNumberFormat="1" applyFont="1" applyFill="1" applyBorder="1" applyAlignment="1" applyProtection="1">
      <alignment horizontal="center" vertical="center" wrapText="1"/>
      <protection locked="0"/>
    </xf>
    <xf numFmtId="0" fontId="41" fillId="6" borderId="2274" xfId="0" applyFont="1" applyFill="1" applyBorder="1" applyAlignment="1">
      <alignment horizontal="left" vertical="center" wrapText="1"/>
    </xf>
    <xf numFmtId="3" fontId="5" fillId="6" borderId="2275" xfId="6" applyNumberFormat="1" applyFont="1" applyFill="1" applyBorder="1" applyAlignment="1" applyProtection="1">
      <alignment horizontal="right" vertical="center"/>
      <protection locked="0"/>
    </xf>
    <xf numFmtId="3" fontId="5" fillId="6" borderId="2057" xfId="6" applyNumberFormat="1" applyFont="1" applyFill="1" applyBorder="1" applyAlignment="1" applyProtection="1">
      <alignment horizontal="right" vertical="center"/>
      <protection locked="0"/>
    </xf>
    <xf numFmtId="4" fontId="5" fillId="6" borderId="2057" xfId="6" applyNumberFormat="1" applyFont="1" applyFill="1" applyBorder="1" applyAlignment="1" applyProtection="1">
      <alignment horizontal="right" vertical="center"/>
      <protection locked="0"/>
    </xf>
    <xf numFmtId="3" fontId="8" fillId="0" borderId="2276" xfId="6" applyNumberFormat="1" applyFont="1" applyFill="1" applyBorder="1" applyAlignment="1" applyProtection="1">
      <alignment horizontal="center" vertical="center"/>
      <protection locked="0"/>
    </xf>
    <xf numFmtId="3" fontId="5" fillId="0" borderId="2276" xfId="6" applyNumberFormat="1" applyFont="1" applyFill="1" applyBorder="1" applyAlignment="1" applyProtection="1">
      <alignment horizontal="center" vertical="center"/>
      <protection locked="0"/>
    </xf>
    <xf numFmtId="0" fontId="5" fillId="0" borderId="2276" xfId="6" applyNumberFormat="1" applyFont="1" applyFill="1" applyBorder="1" applyAlignment="1" applyProtection="1">
      <alignment horizontal="center" vertical="center"/>
      <protection locked="0"/>
    </xf>
    <xf numFmtId="0" fontId="5" fillId="0" borderId="2276" xfId="6" applyNumberFormat="1" applyFont="1" applyFill="1" applyBorder="1" applyAlignment="1" applyProtection="1">
      <alignment horizontal="left" vertical="center"/>
      <protection locked="0"/>
    </xf>
    <xf numFmtId="49" fontId="5" fillId="22" borderId="2277" xfId="6" applyNumberFormat="1" applyFont="1" applyFill="1" applyBorder="1" applyAlignment="1" applyProtection="1">
      <alignment horizontal="center" vertical="center" wrapText="1"/>
      <protection locked="0"/>
    </xf>
    <xf numFmtId="0" fontId="41" fillId="6" borderId="2278" xfId="0" applyFont="1" applyFill="1" applyBorder="1" applyAlignment="1">
      <alignment horizontal="left" vertical="center" wrapText="1"/>
    </xf>
    <xf numFmtId="3" fontId="5" fillId="6" borderId="2279" xfId="6" applyNumberFormat="1" applyFont="1" applyFill="1" applyBorder="1" applyAlignment="1" applyProtection="1">
      <alignment horizontal="right" vertical="center"/>
      <protection locked="0"/>
    </xf>
    <xf numFmtId="3" fontId="8" fillId="0" borderId="2280" xfId="6" applyNumberFormat="1" applyFont="1" applyFill="1" applyBorder="1" applyAlignment="1" applyProtection="1">
      <alignment horizontal="center" vertical="center"/>
      <protection locked="0"/>
    </xf>
    <xf numFmtId="3" fontId="5" fillId="0" borderId="2280" xfId="6" applyNumberFormat="1" applyFont="1" applyFill="1" applyBorder="1" applyAlignment="1" applyProtection="1">
      <alignment horizontal="center" vertical="center"/>
      <protection locked="0"/>
    </xf>
    <xf numFmtId="0" fontId="5" fillId="0" borderId="2280" xfId="6" applyNumberFormat="1" applyFont="1" applyFill="1" applyBorder="1" applyAlignment="1" applyProtection="1">
      <alignment horizontal="center" vertical="center"/>
      <protection locked="0"/>
    </xf>
    <xf numFmtId="0" fontId="5" fillId="0" borderId="2280" xfId="6" applyNumberFormat="1" applyFont="1" applyFill="1" applyBorder="1" applyAlignment="1" applyProtection="1">
      <alignment horizontal="left" vertical="center"/>
      <protection locked="0"/>
    </xf>
    <xf numFmtId="49" fontId="5" fillId="22" borderId="2281" xfId="6" applyNumberFormat="1" applyFont="1" applyFill="1" applyBorder="1" applyAlignment="1" applyProtection="1">
      <alignment horizontal="center" vertical="center" wrapText="1"/>
      <protection locked="0"/>
    </xf>
    <xf numFmtId="3" fontId="5" fillId="6" borderId="253" xfId="6" applyNumberFormat="1" applyFont="1" applyFill="1" applyBorder="1" applyAlignment="1" applyProtection="1">
      <alignment horizontal="right" vertical="center"/>
      <protection locked="0"/>
    </xf>
    <xf numFmtId="0" fontId="14" fillId="0" borderId="2280" xfId="6" applyNumberFormat="1" applyFont="1" applyFill="1" applyBorder="1" applyAlignment="1" applyProtection="1">
      <alignment horizontal="left" vertical="center"/>
      <protection locked="0"/>
    </xf>
    <xf numFmtId="3" fontId="5" fillId="0" borderId="2283" xfId="6" applyNumberFormat="1" applyFont="1" applyFill="1" applyBorder="1" applyAlignment="1" applyProtection="1">
      <alignment horizontal="right" vertical="center"/>
      <protection locked="0"/>
    </xf>
    <xf numFmtId="4" fontId="5" fillId="0" borderId="2283" xfId="6" applyNumberFormat="1" applyFont="1" applyFill="1" applyBorder="1" applyAlignment="1" applyProtection="1">
      <alignment horizontal="right" vertical="center"/>
      <protection locked="0"/>
    </xf>
    <xf numFmtId="3" fontId="8" fillId="0" borderId="2284" xfId="6" applyNumberFormat="1" applyFont="1" applyFill="1" applyBorder="1" applyAlignment="1" applyProtection="1">
      <alignment horizontal="center" vertical="center"/>
      <protection locked="0"/>
    </xf>
    <xf numFmtId="3" fontId="5" fillId="0" borderId="2284" xfId="6" applyNumberFormat="1" applyFont="1" applyFill="1" applyBorder="1" applyAlignment="1" applyProtection="1">
      <alignment horizontal="center" vertical="center"/>
      <protection locked="0"/>
    </xf>
    <xf numFmtId="0" fontId="5" fillId="0" borderId="2284" xfId="6" applyNumberFormat="1" applyFont="1" applyFill="1" applyBorder="1" applyAlignment="1" applyProtection="1">
      <alignment horizontal="center" vertical="center"/>
      <protection locked="0"/>
    </xf>
    <xf numFmtId="0" fontId="5" fillId="0" borderId="2284" xfId="6" applyNumberFormat="1" applyFont="1" applyFill="1" applyBorder="1" applyAlignment="1" applyProtection="1">
      <alignment horizontal="left" vertical="center"/>
      <protection locked="0"/>
    </xf>
    <xf numFmtId="0" fontId="14" fillId="0" borderId="2284" xfId="6" applyNumberFormat="1" applyFont="1" applyFill="1" applyBorder="1" applyAlignment="1" applyProtection="1">
      <alignment horizontal="left" vertical="center"/>
      <protection locked="0"/>
    </xf>
    <xf numFmtId="3" fontId="58" fillId="0" borderId="2286" xfId="6" applyNumberFormat="1" applyFont="1" applyFill="1" applyBorder="1" applyAlignment="1" applyProtection="1">
      <alignment horizontal="right" vertical="center"/>
      <protection locked="0"/>
    </xf>
    <xf numFmtId="4" fontId="58" fillId="0" borderId="2286" xfId="6" applyNumberFormat="1" applyFont="1" applyFill="1" applyBorder="1" applyAlignment="1" applyProtection="1">
      <alignment horizontal="right" vertical="center"/>
      <protection locked="0"/>
    </xf>
    <xf numFmtId="3" fontId="8" fillId="0" borderId="2287" xfId="6" applyNumberFormat="1" applyFont="1" applyFill="1" applyBorder="1" applyAlignment="1" applyProtection="1">
      <alignment horizontal="center" vertical="center"/>
      <protection locked="0"/>
    </xf>
    <xf numFmtId="3" fontId="5" fillId="0" borderId="2287" xfId="6" applyNumberFormat="1" applyFont="1" applyFill="1" applyBorder="1" applyAlignment="1" applyProtection="1">
      <alignment horizontal="center" vertical="center"/>
      <protection locked="0"/>
    </xf>
    <xf numFmtId="0" fontId="5" fillId="0" borderId="2287" xfId="6" applyNumberFormat="1" applyFont="1" applyFill="1" applyBorder="1" applyAlignment="1" applyProtection="1">
      <alignment horizontal="center" vertical="center"/>
      <protection locked="0"/>
    </xf>
    <xf numFmtId="0" fontId="5" fillId="0" borderId="2287" xfId="6" applyNumberFormat="1" applyFont="1" applyFill="1" applyBorder="1" applyAlignment="1" applyProtection="1">
      <alignment horizontal="left" vertical="center"/>
      <protection locked="0"/>
    </xf>
    <xf numFmtId="0" fontId="14" fillId="0" borderId="2287" xfId="6" applyNumberFormat="1" applyFont="1" applyFill="1" applyBorder="1" applyAlignment="1" applyProtection="1">
      <alignment horizontal="left" vertical="center"/>
      <protection locked="0"/>
    </xf>
    <xf numFmtId="49" fontId="5" fillId="18" borderId="228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8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90" xfId="6" applyNumberFormat="1" applyFont="1" applyFill="1" applyBorder="1" applyAlignment="1" applyProtection="1">
      <alignment horizontal="right" vertical="center"/>
      <protection locked="0"/>
    </xf>
    <xf numFmtId="3" fontId="8" fillId="0" borderId="2291" xfId="6" applyNumberFormat="1" applyFont="1" applyFill="1" applyBorder="1" applyAlignment="1" applyProtection="1">
      <alignment horizontal="center" vertical="center"/>
      <protection locked="0"/>
    </xf>
    <xf numFmtId="3" fontId="5" fillId="0" borderId="2291" xfId="6" applyNumberFormat="1" applyFont="1" applyFill="1" applyBorder="1" applyAlignment="1" applyProtection="1">
      <alignment horizontal="center" vertical="center"/>
      <protection locked="0"/>
    </xf>
    <xf numFmtId="0" fontId="5" fillId="0" borderId="2291" xfId="6" applyNumberFormat="1" applyFont="1" applyFill="1" applyBorder="1" applyAlignment="1" applyProtection="1">
      <alignment horizontal="center" vertical="center"/>
      <protection locked="0"/>
    </xf>
    <xf numFmtId="0" fontId="5" fillId="0" borderId="2291" xfId="6" applyNumberFormat="1" applyFont="1" applyFill="1" applyBorder="1" applyAlignment="1" applyProtection="1">
      <alignment horizontal="left" vertical="center"/>
      <protection locked="0"/>
    </xf>
    <xf numFmtId="0" fontId="14" fillId="0" borderId="2291" xfId="6" applyNumberFormat="1" applyFont="1" applyFill="1" applyBorder="1" applyAlignment="1" applyProtection="1">
      <alignment horizontal="left" vertical="center"/>
      <protection locked="0"/>
    </xf>
    <xf numFmtId="49" fontId="5" fillId="18" borderId="229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9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94" xfId="6" applyNumberFormat="1" applyFont="1" applyFill="1" applyBorder="1" applyAlignment="1" applyProtection="1">
      <alignment horizontal="right" vertical="center"/>
      <protection locked="0"/>
    </xf>
    <xf numFmtId="4" fontId="5" fillId="0" borderId="2294" xfId="6" applyNumberFormat="1" applyFont="1" applyFill="1" applyBorder="1" applyAlignment="1" applyProtection="1">
      <alignment horizontal="right" vertical="center"/>
      <protection locked="0"/>
    </xf>
    <xf numFmtId="3" fontId="8" fillId="0" borderId="2295" xfId="6" applyNumberFormat="1" applyFont="1" applyFill="1" applyBorder="1" applyAlignment="1" applyProtection="1">
      <alignment horizontal="center" vertical="center"/>
      <protection locked="0"/>
    </xf>
    <xf numFmtId="3" fontId="5" fillId="0" borderId="2295" xfId="6" applyNumberFormat="1" applyFont="1" applyFill="1" applyBorder="1" applyAlignment="1" applyProtection="1">
      <alignment horizontal="center" vertical="center"/>
      <protection locked="0"/>
    </xf>
    <xf numFmtId="0" fontId="5" fillId="0" borderId="2295" xfId="6" applyNumberFormat="1" applyFont="1" applyFill="1" applyBorder="1" applyAlignment="1" applyProtection="1">
      <alignment horizontal="center" vertical="center"/>
      <protection locked="0"/>
    </xf>
    <xf numFmtId="0" fontId="5" fillId="0" borderId="2295" xfId="6" applyNumberFormat="1" applyFont="1" applyFill="1" applyBorder="1" applyAlignment="1" applyProtection="1">
      <alignment horizontal="left" vertical="center"/>
      <protection locked="0"/>
    </xf>
    <xf numFmtId="0" fontId="14" fillId="0" borderId="2295" xfId="6" applyNumberFormat="1" applyFont="1" applyFill="1" applyBorder="1" applyAlignment="1" applyProtection="1">
      <alignment horizontal="left" vertical="center"/>
      <protection locked="0"/>
    </xf>
    <xf numFmtId="49" fontId="5" fillId="18" borderId="229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29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98" xfId="6" applyNumberFormat="1" applyFont="1" applyFill="1" applyBorder="1" applyAlignment="1" applyProtection="1">
      <alignment horizontal="right" vertical="center"/>
      <protection locked="0"/>
    </xf>
    <xf numFmtId="3" fontId="8" fillId="0" borderId="2299" xfId="6" applyNumberFormat="1" applyFont="1" applyFill="1" applyBorder="1" applyAlignment="1" applyProtection="1">
      <alignment horizontal="center" vertical="center"/>
      <protection locked="0"/>
    </xf>
    <xf numFmtId="3" fontId="5" fillId="0" borderId="2299" xfId="6" applyNumberFormat="1" applyFont="1" applyFill="1" applyBorder="1" applyAlignment="1" applyProtection="1">
      <alignment horizontal="center" vertical="center"/>
      <protection locked="0"/>
    </xf>
    <xf numFmtId="0" fontId="5" fillId="0" borderId="2299" xfId="6" applyNumberFormat="1" applyFont="1" applyFill="1" applyBorder="1" applyAlignment="1" applyProtection="1">
      <alignment horizontal="center" vertical="center"/>
      <protection locked="0"/>
    </xf>
    <xf numFmtId="0" fontId="5" fillId="0" borderId="2299" xfId="6" applyNumberFormat="1" applyFont="1" applyFill="1" applyBorder="1" applyAlignment="1" applyProtection="1">
      <alignment horizontal="left" vertical="center"/>
      <protection locked="0"/>
    </xf>
    <xf numFmtId="0" fontId="14" fillId="0" borderId="2299" xfId="6" applyNumberFormat="1" applyFont="1" applyFill="1" applyBorder="1" applyAlignment="1" applyProtection="1">
      <alignment horizontal="left" vertical="center"/>
      <protection locked="0"/>
    </xf>
    <xf numFmtId="0" fontId="5" fillId="0" borderId="831" xfId="6" applyNumberFormat="1" applyFont="1" applyFill="1" applyBorder="1" applyAlignment="1" applyProtection="1">
      <alignment horizontal="left" vertical="center"/>
      <protection locked="0"/>
    </xf>
    <xf numFmtId="0" fontId="5" fillId="0" borderId="669" xfId="6" applyNumberFormat="1" applyFont="1" applyFill="1" applyBorder="1" applyAlignment="1" applyProtection="1">
      <alignment horizontal="left" vertical="center"/>
      <protection locked="0"/>
    </xf>
    <xf numFmtId="49" fontId="5" fillId="18" borderId="230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0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02" xfId="6" applyNumberFormat="1" applyFont="1" applyFill="1" applyBorder="1" applyAlignment="1" applyProtection="1">
      <alignment horizontal="right" vertical="center"/>
      <protection locked="0"/>
    </xf>
    <xf numFmtId="3" fontId="8" fillId="0" borderId="2303" xfId="6" applyNumberFormat="1" applyFont="1" applyFill="1" applyBorder="1" applyAlignment="1" applyProtection="1">
      <alignment horizontal="center" vertical="center"/>
      <protection locked="0"/>
    </xf>
    <xf numFmtId="3" fontId="5" fillId="0" borderId="2303" xfId="6" applyNumberFormat="1" applyFont="1" applyFill="1" applyBorder="1" applyAlignment="1" applyProtection="1">
      <alignment horizontal="center" vertical="center"/>
      <protection locked="0"/>
    </xf>
    <xf numFmtId="0" fontId="5" fillId="0" borderId="2303" xfId="6" applyNumberFormat="1" applyFont="1" applyFill="1" applyBorder="1" applyAlignment="1" applyProtection="1">
      <alignment horizontal="center" vertical="center"/>
      <protection locked="0"/>
    </xf>
    <xf numFmtId="0" fontId="5" fillId="0" borderId="2303" xfId="6" applyNumberFormat="1" applyFont="1" applyFill="1" applyBorder="1" applyAlignment="1" applyProtection="1">
      <alignment horizontal="left" vertical="center"/>
      <protection locked="0"/>
    </xf>
    <xf numFmtId="0" fontId="14" fillId="0" borderId="2303" xfId="6" applyNumberFormat="1" applyFont="1" applyFill="1" applyBorder="1" applyAlignment="1" applyProtection="1">
      <alignment horizontal="left" vertical="center"/>
      <protection locked="0"/>
    </xf>
    <xf numFmtId="49" fontId="5" fillId="18" borderId="230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0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06" xfId="6" applyNumberFormat="1" applyFont="1" applyFill="1" applyBorder="1" applyAlignment="1" applyProtection="1">
      <alignment horizontal="right" vertical="center"/>
      <protection locked="0"/>
    </xf>
    <xf numFmtId="3" fontId="8" fillId="0" borderId="2307" xfId="6" applyNumberFormat="1" applyFont="1" applyFill="1" applyBorder="1" applyAlignment="1" applyProtection="1">
      <alignment horizontal="center" vertical="center"/>
      <protection locked="0"/>
    </xf>
    <xf numFmtId="3" fontId="5" fillId="0" borderId="2307" xfId="6" applyNumberFormat="1" applyFont="1" applyFill="1" applyBorder="1" applyAlignment="1" applyProtection="1">
      <alignment horizontal="center" vertical="center"/>
      <protection locked="0"/>
    </xf>
    <xf numFmtId="0" fontId="5" fillId="0" borderId="2307" xfId="6" applyNumberFormat="1" applyFont="1" applyFill="1" applyBorder="1" applyAlignment="1" applyProtection="1">
      <alignment horizontal="center" vertical="center"/>
      <protection locked="0"/>
    </xf>
    <xf numFmtId="0" fontId="5" fillId="0" borderId="2307" xfId="6" applyNumberFormat="1" applyFont="1" applyFill="1" applyBorder="1" applyAlignment="1" applyProtection="1">
      <alignment horizontal="left" vertical="center"/>
      <protection locked="0"/>
    </xf>
    <xf numFmtId="0" fontId="14" fillId="0" borderId="2307" xfId="6" applyNumberFormat="1" applyFont="1" applyFill="1" applyBorder="1" applyAlignment="1" applyProtection="1">
      <alignment horizontal="left" vertical="center"/>
      <protection locked="0"/>
    </xf>
    <xf numFmtId="49" fontId="5" fillId="18" borderId="230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0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10" xfId="6" applyNumberFormat="1" applyFont="1" applyFill="1" applyBorder="1" applyAlignment="1" applyProtection="1">
      <alignment horizontal="right" vertical="center"/>
      <protection locked="0"/>
    </xf>
    <xf numFmtId="3" fontId="5" fillId="0" borderId="2311" xfId="6" applyNumberFormat="1" applyFont="1" applyFill="1" applyBorder="1" applyAlignment="1" applyProtection="1">
      <alignment horizontal="right" vertical="center"/>
      <protection locked="0"/>
    </xf>
    <xf numFmtId="4" fontId="5" fillId="0" borderId="2311" xfId="6" applyNumberFormat="1" applyFont="1" applyFill="1" applyBorder="1" applyAlignment="1" applyProtection="1">
      <alignment horizontal="right" vertical="center"/>
      <protection locked="0"/>
    </xf>
    <xf numFmtId="3" fontId="8" fillId="0" borderId="2312" xfId="6" applyNumberFormat="1" applyFont="1" applyFill="1" applyBorder="1" applyAlignment="1" applyProtection="1">
      <alignment horizontal="center" vertical="center"/>
      <protection locked="0"/>
    </xf>
    <xf numFmtId="3" fontId="5" fillId="0" borderId="2312" xfId="6" applyNumberFormat="1" applyFont="1" applyFill="1" applyBorder="1" applyAlignment="1" applyProtection="1">
      <alignment horizontal="center" vertical="center"/>
      <protection locked="0"/>
    </xf>
    <xf numFmtId="0" fontId="5" fillId="0" borderId="2312" xfId="6" applyNumberFormat="1" applyFont="1" applyFill="1" applyBorder="1" applyAlignment="1" applyProtection="1">
      <alignment horizontal="center" vertical="center"/>
      <protection locked="0"/>
    </xf>
    <xf numFmtId="0" fontId="5" fillId="0" borderId="2312" xfId="6" applyNumberFormat="1" applyFont="1" applyFill="1" applyBorder="1" applyAlignment="1" applyProtection="1">
      <alignment horizontal="left" vertical="center"/>
      <protection locked="0"/>
    </xf>
    <xf numFmtId="0" fontId="14" fillId="0" borderId="2312" xfId="6" applyNumberFormat="1" applyFont="1" applyFill="1" applyBorder="1" applyAlignment="1" applyProtection="1">
      <alignment horizontal="left" vertical="center"/>
      <protection locked="0"/>
    </xf>
    <xf numFmtId="49" fontId="5" fillId="18" borderId="231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1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15" xfId="6" applyNumberFormat="1" applyFont="1" applyFill="1" applyBorder="1" applyAlignment="1" applyProtection="1">
      <alignment horizontal="right" vertical="center"/>
      <protection locked="0"/>
    </xf>
    <xf numFmtId="3" fontId="8" fillId="0" borderId="2316" xfId="6" applyNumberFormat="1" applyFont="1" applyFill="1" applyBorder="1" applyAlignment="1" applyProtection="1">
      <alignment horizontal="center" vertical="center"/>
      <protection locked="0"/>
    </xf>
    <xf numFmtId="3" fontId="5" fillId="0" borderId="2316" xfId="6" applyNumberFormat="1" applyFont="1" applyFill="1" applyBorder="1" applyAlignment="1" applyProtection="1">
      <alignment horizontal="center" vertical="center"/>
      <protection locked="0"/>
    </xf>
    <xf numFmtId="0" fontId="5" fillId="0" borderId="2316" xfId="6" applyNumberFormat="1" applyFont="1" applyFill="1" applyBorder="1" applyAlignment="1" applyProtection="1">
      <alignment horizontal="center" vertical="center"/>
      <protection locked="0"/>
    </xf>
    <xf numFmtId="0" fontId="5" fillId="0" borderId="2316" xfId="6" applyNumberFormat="1" applyFont="1" applyFill="1" applyBorder="1" applyAlignment="1" applyProtection="1">
      <alignment horizontal="left" vertical="center"/>
      <protection locked="0"/>
    </xf>
    <xf numFmtId="0" fontId="14" fillId="0" borderId="2316" xfId="6" applyNumberFormat="1" applyFont="1" applyFill="1" applyBorder="1" applyAlignment="1" applyProtection="1">
      <alignment horizontal="left" vertical="center"/>
      <protection locked="0"/>
    </xf>
    <xf numFmtId="49" fontId="5" fillId="18" borderId="231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1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19" xfId="6" applyNumberFormat="1" applyFont="1" applyFill="1" applyBorder="1" applyAlignment="1" applyProtection="1">
      <alignment horizontal="right" vertical="center"/>
      <protection locked="0"/>
    </xf>
    <xf numFmtId="3" fontId="8" fillId="0" borderId="2320" xfId="6" applyNumberFormat="1" applyFont="1" applyFill="1" applyBorder="1" applyAlignment="1" applyProtection="1">
      <alignment horizontal="center" vertical="center"/>
      <protection locked="0"/>
    </xf>
    <xf numFmtId="3" fontId="5" fillId="0" borderId="2320" xfId="6" applyNumberFormat="1" applyFont="1" applyFill="1" applyBorder="1" applyAlignment="1" applyProtection="1">
      <alignment horizontal="center" vertical="center"/>
      <protection locked="0"/>
    </xf>
    <xf numFmtId="0" fontId="5" fillId="0" borderId="2320" xfId="6" applyNumberFormat="1" applyFont="1" applyFill="1" applyBorder="1" applyAlignment="1" applyProtection="1">
      <alignment horizontal="center" vertical="center"/>
      <protection locked="0"/>
    </xf>
    <xf numFmtId="0" fontId="5" fillId="0" borderId="2320" xfId="6" applyNumberFormat="1" applyFont="1" applyFill="1" applyBorder="1" applyAlignment="1" applyProtection="1">
      <alignment horizontal="left" vertical="center"/>
      <protection locked="0"/>
    </xf>
    <xf numFmtId="0" fontId="14" fillId="0" borderId="2320" xfId="6" applyNumberFormat="1" applyFont="1" applyFill="1" applyBorder="1" applyAlignment="1" applyProtection="1">
      <alignment horizontal="left" vertical="center"/>
      <protection locked="0"/>
    </xf>
    <xf numFmtId="49" fontId="5" fillId="18" borderId="232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2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23" xfId="6" applyNumberFormat="1" applyFont="1" applyFill="1" applyBorder="1" applyAlignment="1" applyProtection="1">
      <alignment horizontal="right" vertical="center"/>
      <protection locked="0"/>
    </xf>
    <xf numFmtId="3" fontId="8" fillId="0" borderId="2324" xfId="6" applyNumberFormat="1" applyFont="1" applyFill="1" applyBorder="1" applyAlignment="1" applyProtection="1">
      <alignment horizontal="center" vertical="center"/>
      <protection locked="0"/>
    </xf>
    <xf numFmtId="3" fontId="5" fillId="0" borderId="2324" xfId="6" applyNumberFormat="1" applyFont="1" applyFill="1" applyBorder="1" applyAlignment="1" applyProtection="1">
      <alignment horizontal="center" vertical="center"/>
      <protection locked="0"/>
    </xf>
    <xf numFmtId="0" fontId="5" fillId="0" borderId="2324" xfId="6" applyNumberFormat="1" applyFont="1" applyFill="1" applyBorder="1" applyAlignment="1" applyProtection="1">
      <alignment horizontal="center" vertical="center"/>
      <protection locked="0"/>
    </xf>
    <xf numFmtId="0" fontId="5" fillId="0" borderId="2324" xfId="6" applyNumberFormat="1" applyFont="1" applyFill="1" applyBorder="1" applyAlignment="1" applyProtection="1">
      <alignment horizontal="left" vertical="center"/>
      <protection locked="0"/>
    </xf>
    <xf numFmtId="0" fontId="14" fillId="0" borderId="2324" xfId="6" applyNumberFormat="1" applyFont="1" applyFill="1" applyBorder="1" applyAlignment="1" applyProtection="1">
      <alignment horizontal="left" vertical="center"/>
      <protection locked="0"/>
    </xf>
    <xf numFmtId="49" fontId="5" fillId="0" borderId="232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2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27" xfId="6" applyNumberFormat="1" applyFont="1" applyFill="1" applyBorder="1" applyAlignment="1" applyProtection="1">
      <alignment horizontal="right" vertical="center"/>
      <protection locked="0"/>
    </xf>
    <xf numFmtId="3" fontId="8" fillId="0" borderId="2328" xfId="6" applyNumberFormat="1" applyFont="1" applyFill="1" applyBorder="1" applyAlignment="1" applyProtection="1">
      <alignment horizontal="center" vertical="center"/>
      <protection locked="0"/>
    </xf>
    <xf numFmtId="3" fontId="5" fillId="0" borderId="2328" xfId="6" applyNumberFormat="1" applyFont="1" applyFill="1" applyBorder="1" applyAlignment="1" applyProtection="1">
      <alignment horizontal="center" vertical="center"/>
      <protection locked="0"/>
    </xf>
    <xf numFmtId="0" fontId="5" fillId="0" borderId="2328" xfId="6" applyNumberFormat="1" applyFont="1" applyFill="1" applyBorder="1" applyAlignment="1" applyProtection="1">
      <alignment horizontal="center" vertical="center"/>
      <protection locked="0"/>
    </xf>
    <xf numFmtId="0" fontId="5" fillId="0" borderId="2328" xfId="6" applyNumberFormat="1" applyFont="1" applyFill="1" applyBorder="1" applyAlignment="1" applyProtection="1">
      <alignment horizontal="left" vertical="center"/>
      <protection locked="0"/>
    </xf>
    <xf numFmtId="0" fontId="14" fillId="0" borderId="2328" xfId="6" applyNumberFormat="1" applyFont="1" applyFill="1" applyBorder="1" applyAlignment="1" applyProtection="1">
      <alignment horizontal="left" vertical="center"/>
      <protection locked="0"/>
    </xf>
    <xf numFmtId="49" fontId="5" fillId="0" borderId="232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3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31" xfId="6" applyNumberFormat="1" applyFont="1" applyFill="1" applyBorder="1" applyAlignment="1" applyProtection="1">
      <alignment horizontal="right" vertical="center"/>
      <protection locked="0"/>
    </xf>
    <xf numFmtId="3" fontId="8" fillId="0" borderId="2332" xfId="6" applyNumberFormat="1" applyFont="1" applyFill="1" applyBorder="1" applyAlignment="1" applyProtection="1">
      <alignment horizontal="center" vertical="center"/>
      <protection locked="0"/>
    </xf>
    <xf numFmtId="3" fontId="5" fillId="0" borderId="2332" xfId="6" applyNumberFormat="1" applyFont="1" applyFill="1" applyBorder="1" applyAlignment="1" applyProtection="1">
      <alignment horizontal="center" vertical="center"/>
      <protection locked="0"/>
    </xf>
    <xf numFmtId="0" fontId="5" fillId="0" borderId="2332" xfId="6" applyNumberFormat="1" applyFont="1" applyFill="1" applyBorder="1" applyAlignment="1" applyProtection="1">
      <alignment horizontal="center" vertical="center"/>
      <protection locked="0"/>
    </xf>
    <xf numFmtId="0" fontId="5" fillId="0" borderId="2332" xfId="6" applyNumberFormat="1" applyFont="1" applyFill="1" applyBorder="1" applyAlignment="1" applyProtection="1">
      <alignment horizontal="left" vertical="center"/>
      <protection locked="0"/>
    </xf>
    <xf numFmtId="0" fontId="14" fillId="0" borderId="2332" xfId="6" applyNumberFormat="1" applyFont="1" applyFill="1" applyBorder="1" applyAlignment="1" applyProtection="1">
      <alignment horizontal="left" vertical="center"/>
      <protection locked="0"/>
    </xf>
    <xf numFmtId="49" fontId="5" fillId="18" borderId="233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3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35" xfId="6" applyNumberFormat="1" applyFont="1" applyFill="1" applyBorder="1" applyAlignment="1" applyProtection="1">
      <alignment horizontal="right" vertical="center"/>
      <protection locked="0"/>
    </xf>
    <xf numFmtId="3" fontId="8" fillId="0" borderId="2336" xfId="6" applyNumberFormat="1" applyFont="1" applyFill="1" applyBorder="1" applyAlignment="1" applyProtection="1">
      <alignment horizontal="center" vertical="center"/>
      <protection locked="0"/>
    </xf>
    <xf numFmtId="3" fontId="5" fillId="0" borderId="2336" xfId="6" applyNumberFormat="1" applyFont="1" applyFill="1" applyBorder="1" applyAlignment="1" applyProtection="1">
      <alignment horizontal="center" vertical="center"/>
      <protection locked="0"/>
    </xf>
    <xf numFmtId="0" fontId="5" fillId="0" borderId="2336" xfId="6" applyNumberFormat="1" applyFont="1" applyFill="1" applyBorder="1" applyAlignment="1" applyProtection="1">
      <alignment horizontal="center" vertical="center"/>
      <protection locked="0"/>
    </xf>
    <xf numFmtId="0" fontId="5" fillId="0" borderId="2336" xfId="6" applyNumberFormat="1" applyFont="1" applyFill="1" applyBorder="1" applyAlignment="1" applyProtection="1">
      <alignment horizontal="left" vertical="center"/>
      <protection locked="0"/>
    </xf>
    <xf numFmtId="0" fontId="14" fillId="0" borderId="2336" xfId="6" applyNumberFormat="1" applyFont="1" applyFill="1" applyBorder="1" applyAlignment="1" applyProtection="1">
      <alignment horizontal="left" vertical="center"/>
      <protection locked="0"/>
    </xf>
    <xf numFmtId="49" fontId="5" fillId="18" borderId="233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3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39" xfId="6" applyNumberFormat="1" applyFont="1" applyFill="1" applyBorder="1" applyAlignment="1" applyProtection="1">
      <alignment horizontal="right" vertical="center"/>
      <protection locked="0"/>
    </xf>
    <xf numFmtId="3" fontId="8" fillId="0" borderId="2340" xfId="6" applyNumberFormat="1" applyFont="1" applyFill="1" applyBorder="1" applyAlignment="1" applyProtection="1">
      <alignment horizontal="center" vertical="center"/>
      <protection locked="0"/>
    </xf>
    <xf numFmtId="3" fontId="5" fillId="0" borderId="2340" xfId="6" applyNumberFormat="1" applyFont="1" applyFill="1" applyBorder="1" applyAlignment="1" applyProtection="1">
      <alignment horizontal="center" vertical="center"/>
      <protection locked="0"/>
    </xf>
    <xf numFmtId="0" fontId="5" fillId="0" borderId="2340" xfId="6" applyNumberFormat="1" applyFont="1" applyFill="1" applyBorder="1" applyAlignment="1" applyProtection="1">
      <alignment horizontal="center" vertical="center"/>
      <protection locked="0"/>
    </xf>
    <xf numFmtId="0" fontId="5" fillId="0" borderId="2340" xfId="6" applyNumberFormat="1" applyFont="1" applyFill="1" applyBorder="1" applyAlignment="1" applyProtection="1">
      <alignment horizontal="left" vertical="center"/>
      <protection locked="0"/>
    </xf>
    <xf numFmtId="0" fontId="14" fillId="0" borderId="2340" xfId="6" applyNumberFormat="1" applyFont="1" applyFill="1" applyBorder="1" applyAlignment="1" applyProtection="1">
      <alignment horizontal="left" vertical="center"/>
      <protection locked="0"/>
    </xf>
    <xf numFmtId="49" fontId="5" fillId="0" borderId="234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4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43" xfId="6" applyNumberFormat="1" applyFont="1" applyFill="1" applyBorder="1" applyAlignment="1" applyProtection="1">
      <alignment horizontal="right" vertical="center"/>
      <protection locked="0"/>
    </xf>
    <xf numFmtId="3" fontId="8" fillId="0" borderId="2344" xfId="6" applyNumberFormat="1" applyFont="1" applyFill="1" applyBorder="1" applyAlignment="1" applyProtection="1">
      <alignment horizontal="center" vertical="center"/>
      <protection locked="0"/>
    </xf>
    <xf numFmtId="3" fontId="5" fillId="0" borderId="2344" xfId="6" applyNumberFormat="1" applyFont="1" applyFill="1" applyBorder="1" applyAlignment="1" applyProtection="1">
      <alignment horizontal="center" vertical="center"/>
      <protection locked="0"/>
    </xf>
    <xf numFmtId="0" fontId="5" fillId="0" borderId="2344" xfId="6" applyNumberFormat="1" applyFont="1" applyFill="1" applyBorder="1" applyAlignment="1" applyProtection="1">
      <alignment horizontal="center" vertical="center"/>
      <protection locked="0"/>
    </xf>
    <xf numFmtId="0" fontId="5" fillId="0" borderId="2344" xfId="6" applyNumberFormat="1" applyFont="1" applyFill="1" applyBorder="1" applyAlignment="1" applyProtection="1">
      <alignment horizontal="left" vertical="center"/>
      <protection locked="0"/>
    </xf>
    <xf numFmtId="0" fontId="14" fillId="0" borderId="2344" xfId="6" applyNumberFormat="1" applyFont="1" applyFill="1" applyBorder="1" applyAlignment="1" applyProtection="1">
      <alignment horizontal="left" vertical="center"/>
      <protection locked="0"/>
    </xf>
    <xf numFmtId="49" fontId="5" fillId="0" borderId="234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4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47" xfId="6" applyNumberFormat="1" applyFont="1" applyFill="1" applyBorder="1" applyAlignment="1" applyProtection="1">
      <alignment horizontal="right" vertical="center"/>
      <protection locked="0"/>
    </xf>
    <xf numFmtId="3" fontId="8" fillId="0" borderId="2348" xfId="6" applyNumberFormat="1" applyFont="1" applyFill="1" applyBorder="1" applyAlignment="1" applyProtection="1">
      <alignment horizontal="center" vertical="center"/>
      <protection locked="0"/>
    </xf>
    <xf numFmtId="3" fontId="5" fillId="0" borderId="2348" xfId="6" applyNumberFormat="1" applyFont="1" applyFill="1" applyBorder="1" applyAlignment="1" applyProtection="1">
      <alignment horizontal="center" vertical="center"/>
      <protection locked="0"/>
    </xf>
    <xf numFmtId="0" fontId="5" fillId="0" borderId="2348" xfId="6" applyNumberFormat="1" applyFont="1" applyFill="1" applyBorder="1" applyAlignment="1" applyProtection="1">
      <alignment horizontal="center" vertical="center"/>
      <protection locked="0"/>
    </xf>
    <xf numFmtId="0" fontId="5" fillId="0" borderId="2348" xfId="6" applyNumberFormat="1" applyFont="1" applyFill="1" applyBorder="1" applyAlignment="1" applyProtection="1">
      <alignment horizontal="left" vertical="center"/>
      <protection locked="0"/>
    </xf>
    <xf numFmtId="0" fontId="14" fillId="0" borderId="2348" xfId="6" applyNumberFormat="1" applyFont="1" applyFill="1" applyBorder="1" applyAlignment="1" applyProtection="1">
      <alignment horizontal="left" vertical="center"/>
      <protection locked="0"/>
    </xf>
    <xf numFmtId="49" fontId="5" fillId="18" borderId="234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5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51" xfId="6" applyNumberFormat="1" applyFont="1" applyFill="1" applyBorder="1" applyAlignment="1" applyProtection="1">
      <alignment horizontal="right" vertical="center"/>
      <protection locked="0"/>
    </xf>
    <xf numFmtId="3" fontId="8" fillId="0" borderId="2352" xfId="6" applyNumberFormat="1" applyFont="1" applyFill="1" applyBorder="1" applyAlignment="1" applyProtection="1">
      <alignment horizontal="center" vertical="center"/>
      <protection locked="0"/>
    </xf>
    <xf numFmtId="3" fontId="5" fillId="0" borderId="2352" xfId="6" applyNumberFormat="1" applyFont="1" applyFill="1" applyBorder="1" applyAlignment="1" applyProtection="1">
      <alignment horizontal="center" vertical="center"/>
      <protection locked="0"/>
    </xf>
    <xf numFmtId="0" fontId="5" fillId="0" borderId="2352" xfId="6" applyNumberFormat="1" applyFont="1" applyFill="1" applyBorder="1" applyAlignment="1" applyProtection="1">
      <alignment horizontal="center" vertical="center"/>
      <protection locked="0"/>
    </xf>
    <xf numFmtId="0" fontId="5" fillId="0" borderId="2352" xfId="6" applyNumberFormat="1" applyFont="1" applyFill="1" applyBorder="1" applyAlignment="1" applyProtection="1">
      <alignment horizontal="left" vertical="center"/>
      <protection locked="0"/>
    </xf>
    <xf numFmtId="0" fontId="14" fillId="0" borderId="2352" xfId="6" applyNumberFormat="1" applyFont="1" applyFill="1" applyBorder="1" applyAlignment="1" applyProtection="1">
      <alignment horizontal="left" vertical="center"/>
      <protection locked="0"/>
    </xf>
    <xf numFmtId="3" fontId="5" fillId="0" borderId="2354" xfId="6" applyNumberFormat="1" applyFont="1" applyFill="1" applyBorder="1" applyAlignment="1" applyProtection="1">
      <alignment vertical="center"/>
      <protection locked="0"/>
    </xf>
    <xf numFmtId="4" fontId="5" fillId="0" borderId="2354" xfId="6" applyNumberFormat="1" applyFont="1" applyFill="1" applyBorder="1" applyAlignment="1" applyProtection="1">
      <alignment vertical="center"/>
      <protection locked="0"/>
    </xf>
    <xf numFmtId="49" fontId="5" fillId="18" borderId="235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56" xfId="6" applyNumberFormat="1" applyFont="1" applyFill="1" applyBorder="1" applyAlignment="1" applyProtection="1">
      <alignment horizontal="left" vertical="center" wrapText="1"/>
      <protection locked="0"/>
    </xf>
    <xf numFmtId="49" fontId="14" fillId="18" borderId="2357" xfId="6" applyNumberFormat="1" applyFont="1" applyFill="1" applyBorder="1" applyAlignment="1" applyProtection="1">
      <alignment horizontal="center" vertical="center" wrapText="1"/>
      <protection locked="0"/>
    </xf>
    <xf numFmtId="49" fontId="14" fillId="18" borderId="212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66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235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359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60" xfId="6" applyNumberFormat="1" applyFont="1" applyFill="1" applyBorder="1" applyAlignment="1" applyProtection="1">
      <alignment horizontal="center" vertical="center"/>
      <protection locked="0"/>
    </xf>
    <xf numFmtId="3" fontId="5" fillId="0" borderId="2361" xfId="6" applyNumberFormat="1" applyFont="1" applyFill="1" applyBorder="1" applyAlignment="1" applyProtection="1">
      <alignment horizontal="center" vertical="center"/>
      <protection locked="0"/>
    </xf>
    <xf numFmtId="49" fontId="5" fillId="0" borderId="2362" xfId="6" applyNumberFormat="1" applyFont="1" applyFill="1" applyBorder="1" applyAlignment="1" applyProtection="1">
      <alignment horizontal="center" vertical="center" wrapText="1"/>
      <protection locked="0"/>
    </xf>
    <xf numFmtId="0" fontId="5" fillId="18" borderId="2363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36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6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66" xfId="6" applyNumberFormat="1" applyFont="1" applyFill="1" applyBorder="1" applyAlignment="1" applyProtection="1">
      <alignment horizontal="right" vertical="center"/>
      <protection locked="0"/>
    </xf>
    <xf numFmtId="3" fontId="8" fillId="0" borderId="2367" xfId="6" applyNumberFormat="1" applyFont="1" applyFill="1" applyBorder="1" applyAlignment="1" applyProtection="1">
      <alignment horizontal="center" vertical="center"/>
      <protection locked="0"/>
    </xf>
    <xf numFmtId="3" fontId="5" fillId="0" borderId="2367" xfId="6" applyNumberFormat="1" applyFont="1" applyFill="1" applyBorder="1" applyAlignment="1" applyProtection="1">
      <alignment horizontal="center" vertical="center"/>
      <protection locked="0"/>
    </xf>
    <xf numFmtId="0" fontId="5" fillId="0" borderId="2367" xfId="6" applyNumberFormat="1" applyFont="1" applyFill="1" applyBorder="1" applyAlignment="1" applyProtection="1">
      <alignment horizontal="center" vertical="center"/>
      <protection locked="0"/>
    </xf>
    <xf numFmtId="49" fontId="5" fillId="18" borderId="236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6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70" xfId="6" applyNumberFormat="1" applyFont="1" applyFill="1" applyBorder="1" applyAlignment="1" applyProtection="1">
      <alignment horizontal="right" vertical="center"/>
      <protection locked="0"/>
    </xf>
    <xf numFmtId="3" fontId="8" fillId="0" borderId="2371" xfId="6" applyNumberFormat="1" applyFont="1" applyFill="1" applyBorder="1" applyAlignment="1" applyProtection="1">
      <alignment horizontal="center" vertical="center"/>
      <protection locked="0"/>
    </xf>
    <xf numFmtId="3" fontId="5" fillId="0" borderId="2371" xfId="6" applyNumberFormat="1" applyFont="1" applyFill="1" applyBorder="1" applyAlignment="1" applyProtection="1">
      <alignment horizontal="center" vertical="center"/>
      <protection locked="0"/>
    </xf>
    <xf numFmtId="0" fontId="5" fillId="0" borderId="2371" xfId="6" applyNumberFormat="1" applyFont="1" applyFill="1" applyBorder="1" applyAlignment="1" applyProtection="1">
      <alignment horizontal="center" vertical="center"/>
      <protection locked="0"/>
    </xf>
    <xf numFmtId="49" fontId="5" fillId="18" borderId="237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7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74" xfId="6" applyNumberFormat="1" applyFont="1" applyFill="1" applyBorder="1" applyAlignment="1" applyProtection="1">
      <alignment horizontal="right" vertical="center"/>
      <protection locked="0"/>
    </xf>
    <xf numFmtId="3" fontId="8" fillId="0" borderId="2375" xfId="6" applyNumberFormat="1" applyFont="1" applyFill="1" applyBorder="1" applyAlignment="1" applyProtection="1">
      <alignment horizontal="center" vertical="center"/>
      <protection locked="0"/>
    </xf>
    <xf numFmtId="3" fontId="5" fillId="0" borderId="2375" xfId="6" applyNumberFormat="1" applyFont="1" applyFill="1" applyBorder="1" applyAlignment="1" applyProtection="1">
      <alignment horizontal="center" vertical="center"/>
      <protection locked="0"/>
    </xf>
    <xf numFmtId="0" fontId="5" fillId="0" borderId="2375" xfId="6" applyNumberFormat="1" applyFont="1" applyFill="1" applyBorder="1" applyAlignment="1" applyProtection="1">
      <alignment horizontal="center" vertical="center"/>
      <protection locked="0"/>
    </xf>
    <xf numFmtId="49" fontId="5" fillId="18" borderId="237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7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37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7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80" xfId="6" applyNumberFormat="1" applyFont="1" applyFill="1" applyBorder="1" applyAlignment="1" applyProtection="1">
      <alignment horizontal="right" vertical="center"/>
      <protection locked="0"/>
    </xf>
    <xf numFmtId="3" fontId="8" fillId="0" borderId="2381" xfId="6" applyNumberFormat="1" applyFont="1" applyFill="1" applyBorder="1" applyAlignment="1" applyProtection="1">
      <alignment horizontal="center" vertical="center"/>
      <protection locked="0"/>
    </xf>
    <xf numFmtId="3" fontId="5" fillId="0" borderId="2381" xfId="6" applyNumberFormat="1" applyFont="1" applyFill="1" applyBorder="1" applyAlignment="1" applyProtection="1">
      <alignment horizontal="center" vertical="center"/>
      <protection locked="0"/>
    </xf>
    <xf numFmtId="0" fontId="5" fillId="0" borderId="2381" xfId="6" applyNumberFormat="1" applyFont="1" applyFill="1" applyBorder="1" applyAlignment="1" applyProtection="1">
      <alignment horizontal="center" vertical="center"/>
      <protection locked="0"/>
    </xf>
    <xf numFmtId="49" fontId="5" fillId="18" borderId="238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8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84" xfId="6" applyNumberFormat="1" applyFont="1" applyFill="1" applyBorder="1" applyAlignment="1" applyProtection="1">
      <alignment horizontal="right" vertical="center"/>
      <protection locked="0"/>
    </xf>
    <xf numFmtId="3" fontId="8" fillId="0" borderId="2385" xfId="6" applyNumberFormat="1" applyFont="1" applyFill="1" applyBorder="1" applyAlignment="1" applyProtection="1">
      <alignment horizontal="center" vertical="center"/>
      <protection locked="0"/>
    </xf>
    <xf numFmtId="3" fontId="5" fillId="0" borderId="2385" xfId="6" applyNumberFormat="1" applyFont="1" applyFill="1" applyBorder="1" applyAlignment="1" applyProtection="1">
      <alignment horizontal="center" vertical="center"/>
      <protection locked="0"/>
    </xf>
    <xf numFmtId="0" fontId="5" fillId="0" borderId="2385" xfId="6" applyNumberFormat="1" applyFont="1" applyFill="1" applyBorder="1" applyAlignment="1" applyProtection="1">
      <alignment horizontal="center" vertical="center"/>
      <protection locked="0"/>
    </xf>
    <xf numFmtId="49" fontId="5" fillId="18" borderId="238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8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88" xfId="6" applyNumberFormat="1" applyFont="1" applyFill="1" applyBorder="1" applyAlignment="1" applyProtection="1">
      <alignment horizontal="right" vertical="center"/>
      <protection locked="0"/>
    </xf>
    <xf numFmtId="3" fontId="8" fillId="0" borderId="2389" xfId="6" applyNumberFormat="1" applyFont="1" applyFill="1" applyBorder="1" applyAlignment="1" applyProtection="1">
      <alignment horizontal="center" vertical="center"/>
      <protection locked="0"/>
    </xf>
    <xf numFmtId="3" fontId="5" fillId="0" borderId="2389" xfId="6" applyNumberFormat="1" applyFont="1" applyFill="1" applyBorder="1" applyAlignment="1" applyProtection="1">
      <alignment horizontal="center" vertical="center"/>
      <protection locked="0"/>
    </xf>
    <xf numFmtId="0" fontId="5" fillId="0" borderId="2389" xfId="6" applyNumberFormat="1" applyFont="1" applyFill="1" applyBorder="1" applyAlignment="1" applyProtection="1">
      <alignment horizontal="center" vertical="center"/>
      <protection locked="0"/>
    </xf>
    <xf numFmtId="49" fontId="5" fillId="18" borderId="239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9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92" xfId="6" applyNumberFormat="1" applyFont="1" applyFill="1" applyBorder="1" applyAlignment="1" applyProtection="1">
      <alignment horizontal="right" vertical="center"/>
      <protection locked="0"/>
    </xf>
    <xf numFmtId="3" fontId="8" fillId="0" borderId="2393" xfId="6" applyNumberFormat="1" applyFont="1" applyFill="1" applyBorder="1" applyAlignment="1" applyProtection="1">
      <alignment horizontal="center" vertical="center"/>
      <protection locked="0"/>
    </xf>
    <xf numFmtId="3" fontId="5" fillId="0" borderId="2393" xfId="6" applyNumberFormat="1" applyFont="1" applyFill="1" applyBorder="1" applyAlignment="1" applyProtection="1">
      <alignment horizontal="center" vertical="center"/>
      <protection locked="0"/>
    </xf>
    <xf numFmtId="0" fontId="5" fillId="0" borderId="2393" xfId="6" applyNumberFormat="1" applyFont="1" applyFill="1" applyBorder="1" applyAlignment="1" applyProtection="1">
      <alignment horizontal="center" vertical="center"/>
      <protection locked="0"/>
    </xf>
    <xf numFmtId="49" fontId="5" fillId="18" borderId="239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9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96" xfId="6" applyNumberFormat="1" applyFont="1" applyFill="1" applyBorder="1" applyAlignment="1" applyProtection="1">
      <alignment horizontal="right" vertical="center"/>
      <protection locked="0"/>
    </xf>
    <xf numFmtId="3" fontId="8" fillId="0" borderId="2397" xfId="6" applyNumberFormat="1" applyFont="1" applyFill="1" applyBorder="1" applyAlignment="1" applyProtection="1">
      <alignment horizontal="center" vertical="center"/>
      <protection locked="0"/>
    </xf>
    <xf numFmtId="3" fontId="5" fillId="0" borderId="2397" xfId="6" applyNumberFormat="1" applyFont="1" applyFill="1" applyBorder="1" applyAlignment="1" applyProtection="1">
      <alignment horizontal="center" vertical="center"/>
      <protection locked="0"/>
    </xf>
    <xf numFmtId="0" fontId="5" fillId="0" borderId="2397" xfId="6" applyNumberFormat="1" applyFont="1" applyFill="1" applyBorder="1" applyAlignment="1" applyProtection="1">
      <alignment horizontal="center" vertical="center"/>
      <protection locked="0"/>
    </xf>
    <xf numFmtId="49" fontId="5" fillId="18" borderId="239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39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00" xfId="6" applyNumberFormat="1" applyFont="1" applyFill="1" applyBorder="1" applyAlignment="1" applyProtection="1">
      <alignment horizontal="right" vertical="center"/>
      <protection locked="0"/>
    </xf>
    <xf numFmtId="3" fontId="8" fillId="0" borderId="2401" xfId="6" applyNumberFormat="1" applyFont="1" applyFill="1" applyBorder="1" applyAlignment="1" applyProtection="1">
      <alignment horizontal="center" vertical="center"/>
      <protection locked="0"/>
    </xf>
    <xf numFmtId="3" fontId="5" fillId="0" borderId="2401" xfId="6" applyNumberFormat="1" applyFont="1" applyFill="1" applyBorder="1" applyAlignment="1" applyProtection="1">
      <alignment horizontal="center" vertical="center"/>
      <protection locked="0"/>
    </xf>
    <xf numFmtId="0" fontId="5" fillId="0" borderId="2401" xfId="6" applyNumberFormat="1" applyFont="1" applyFill="1" applyBorder="1" applyAlignment="1" applyProtection="1">
      <alignment horizontal="center" vertical="center"/>
      <protection locked="0"/>
    </xf>
    <xf numFmtId="49" fontId="5" fillId="18" borderId="240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0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04" xfId="6" applyNumberFormat="1" applyFont="1" applyFill="1" applyBorder="1" applyAlignment="1" applyProtection="1">
      <alignment horizontal="right" vertical="center"/>
      <protection locked="0"/>
    </xf>
    <xf numFmtId="3" fontId="8" fillId="0" borderId="2405" xfId="6" applyNumberFormat="1" applyFont="1" applyFill="1" applyBorder="1" applyAlignment="1" applyProtection="1">
      <alignment horizontal="center" vertical="center"/>
      <protection locked="0"/>
    </xf>
    <xf numFmtId="3" fontId="5" fillId="0" borderId="2405" xfId="6" applyNumberFormat="1" applyFont="1" applyFill="1" applyBorder="1" applyAlignment="1" applyProtection="1">
      <alignment horizontal="center" vertical="center"/>
      <protection locked="0"/>
    </xf>
    <xf numFmtId="0" fontId="5" fillId="0" borderId="2405" xfId="6" applyNumberFormat="1" applyFont="1" applyFill="1" applyBorder="1" applyAlignment="1" applyProtection="1">
      <alignment horizontal="center" vertical="center"/>
      <protection locked="0"/>
    </xf>
    <xf numFmtId="49" fontId="5" fillId="18" borderId="240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0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08" xfId="6" applyNumberFormat="1" applyFont="1" applyFill="1" applyBorder="1" applyAlignment="1" applyProtection="1">
      <alignment horizontal="right" vertical="center"/>
      <protection locked="0"/>
    </xf>
    <xf numFmtId="3" fontId="8" fillId="0" borderId="2409" xfId="6" applyNumberFormat="1" applyFont="1" applyFill="1" applyBorder="1" applyAlignment="1" applyProtection="1">
      <alignment horizontal="center" vertical="center"/>
      <protection locked="0"/>
    </xf>
    <xf numFmtId="3" fontId="5" fillId="0" borderId="2409" xfId="6" applyNumberFormat="1" applyFont="1" applyFill="1" applyBorder="1" applyAlignment="1" applyProtection="1">
      <alignment horizontal="center" vertical="center"/>
      <protection locked="0"/>
    </xf>
    <xf numFmtId="0" fontId="5" fillId="0" borderId="2409" xfId="6" applyNumberFormat="1" applyFont="1" applyFill="1" applyBorder="1" applyAlignment="1" applyProtection="1">
      <alignment horizontal="center" vertical="center"/>
      <protection locked="0"/>
    </xf>
    <xf numFmtId="49" fontId="5" fillId="18" borderId="241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1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12" xfId="6" applyNumberFormat="1" applyFont="1" applyFill="1" applyBorder="1" applyAlignment="1" applyProtection="1">
      <alignment horizontal="right" vertical="center"/>
      <protection locked="0"/>
    </xf>
    <xf numFmtId="3" fontId="8" fillId="0" borderId="2413" xfId="6" applyNumberFormat="1" applyFont="1" applyFill="1" applyBorder="1" applyAlignment="1" applyProtection="1">
      <alignment horizontal="center" vertical="center"/>
      <protection locked="0"/>
    </xf>
    <xf numFmtId="3" fontId="5" fillId="0" borderId="2413" xfId="6" applyNumberFormat="1" applyFont="1" applyFill="1" applyBorder="1" applyAlignment="1" applyProtection="1">
      <alignment horizontal="center" vertical="center"/>
      <protection locked="0"/>
    </xf>
    <xf numFmtId="0" fontId="5" fillId="0" borderId="2413" xfId="6" applyNumberFormat="1" applyFont="1" applyFill="1" applyBorder="1" applyAlignment="1" applyProtection="1">
      <alignment horizontal="center" vertical="center"/>
      <protection locked="0"/>
    </xf>
    <xf numFmtId="49" fontId="5" fillId="18" borderId="241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1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16" xfId="6" applyNumberFormat="1" applyFont="1" applyFill="1" applyBorder="1" applyAlignment="1" applyProtection="1">
      <alignment horizontal="right" vertical="center"/>
      <protection locked="0"/>
    </xf>
    <xf numFmtId="3" fontId="8" fillId="0" borderId="2417" xfId="6" applyNumberFormat="1" applyFont="1" applyFill="1" applyBorder="1" applyAlignment="1" applyProtection="1">
      <alignment horizontal="center" vertical="center"/>
      <protection locked="0"/>
    </xf>
    <xf numFmtId="3" fontId="5" fillId="0" borderId="2417" xfId="6" applyNumberFormat="1" applyFont="1" applyFill="1" applyBorder="1" applyAlignment="1" applyProtection="1">
      <alignment horizontal="center" vertical="center"/>
      <protection locked="0"/>
    </xf>
    <xf numFmtId="0" fontId="5" fillId="0" borderId="2417" xfId="6" applyNumberFormat="1" applyFont="1" applyFill="1" applyBorder="1" applyAlignment="1" applyProtection="1">
      <alignment horizontal="center" vertical="center"/>
      <protection locked="0"/>
    </xf>
    <xf numFmtId="49" fontId="5" fillId="18" borderId="241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1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20" xfId="6" applyNumberFormat="1" applyFont="1" applyFill="1" applyBorder="1" applyAlignment="1" applyProtection="1">
      <alignment horizontal="right" vertical="center"/>
      <protection locked="0"/>
    </xf>
    <xf numFmtId="3" fontId="8" fillId="0" borderId="2421" xfId="6" applyNumberFormat="1" applyFont="1" applyFill="1" applyBorder="1" applyAlignment="1" applyProtection="1">
      <alignment horizontal="center" vertical="center"/>
      <protection locked="0"/>
    </xf>
    <xf numFmtId="3" fontId="5" fillId="0" borderId="2421" xfId="6" applyNumberFormat="1" applyFont="1" applyFill="1" applyBorder="1" applyAlignment="1" applyProtection="1">
      <alignment horizontal="center" vertical="center"/>
      <protection locked="0"/>
    </xf>
    <xf numFmtId="0" fontId="5" fillId="0" borderId="2421" xfId="6" applyNumberFormat="1" applyFont="1" applyFill="1" applyBorder="1" applyAlignment="1" applyProtection="1">
      <alignment horizontal="center" vertical="center"/>
      <protection locked="0"/>
    </xf>
    <xf numFmtId="49" fontId="5" fillId="18" borderId="242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2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24" xfId="6" applyNumberFormat="1" applyFont="1" applyFill="1" applyBorder="1" applyAlignment="1" applyProtection="1">
      <alignment horizontal="right" vertical="center"/>
      <protection locked="0"/>
    </xf>
    <xf numFmtId="3" fontId="8" fillId="0" borderId="2425" xfId="6" applyNumberFormat="1" applyFont="1" applyFill="1" applyBorder="1" applyAlignment="1" applyProtection="1">
      <alignment horizontal="center" vertical="center"/>
      <protection locked="0"/>
    </xf>
    <xf numFmtId="3" fontId="5" fillId="0" borderId="2425" xfId="6" applyNumberFormat="1" applyFont="1" applyFill="1" applyBorder="1" applyAlignment="1" applyProtection="1">
      <alignment horizontal="center" vertical="center"/>
      <protection locked="0"/>
    </xf>
    <xf numFmtId="0" fontId="5" fillId="0" borderId="2425" xfId="6" applyNumberFormat="1" applyFont="1" applyFill="1" applyBorder="1" applyAlignment="1" applyProtection="1">
      <alignment horizontal="center" vertical="center"/>
      <protection locked="0"/>
    </xf>
    <xf numFmtId="49" fontId="5" fillId="18" borderId="242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2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28" xfId="6" applyNumberFormat="1" applyFont="1" applyFill="1" applyBorder="1" applyAlignment="1" applyProtection="1">
      <alignment horizontal="right" vertical="center"/>
      <protection locked="0"/>
    </xf>
    <xf numFmtId="3" fontId="8" fillId="0" borderId="2429" xfId="6" applyNumberFormat="1" applyFont="1" applyFill="1" applyBorder="1" applyAlignment="1" applyProtection="1">
      <alignment horizontal="center" vertical="center"/>
      <protection locked="0"/>
    </xf>
    <xf numFmtId="3" fontId="5" fillId="0" borderId="2429" xfId="6" applyNumberFormat="1" applyFont="1" applyFill="1" applyBorder="1" applyAlignment="1" applyProtection="1">
      <alignment horizontal="center" vertical="center"/>
      <protection locked="0"/>
    </xf>
    <xf numFmtId="0" fontId="5" fillId="0" borderId="2429" xfId="6" applyNumberFormat="1" applyFont="1" applyFill="1" applyBorder="1" applyAlignment="1" applyProtection="1">
      <alignment horizontal="center" vertical="center"/>
      <protection locked="0"/>
    </xf>
    <xf numFmtId="49" fontId="5" fillId="18" borderId="243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3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31" xfId="6" applyNumberFormat="1" applyFont="1" applyFill="1" applyBorder="1" applyAlignment="1" applyProtection="1">
      <alignment horizontal="right" vertical="center"/>
      <protection locked="0"/>
    </xf>
    <xf numFmtId="4" fontId="5" fillId="0" borderId="2431" xfId="6" applyNumberFormat="1" applyFont="1" applyFill="1" applyBorder="1" applyAlignment="1" applyProtection="1">
      <alignment horizontal="right" vertical="center"/>
      <protection locked="0"/>
    </xf>
    <xf numFmtId="3" fontId="5" fillId="0" borderId="2432" xfId="6" applyNumberFormat="1" applyFont="1" applyFill="1" applyBorder="1" applyAlignment="1" applyProtection="1">
      <alignment horizontal="center" vertical="center"/>
      <protection locked="0"/>
    </xf>
    <xf numFmtId="49" fontId="5" fillId="18" borderId="243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3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35" xfId="6" applyNumberFormat="1" applyFont="1" applyFill="1" applyBorder="1" applyAlignment="1" applyProtection="1">
      <alignment horizontal="right" vertical="center"/>
      <protection locked="0"/>
    </xf>
    <xf numFmtId="3" fontId="8" fillId="0" borderId="2436" xfId="6" applyNumberFormat="1" applyFont="1" applyFill="1" applyBorder="1" applyAlignment="1" applyProtection="1">
      <alignment horizontal="center" vertical="center"/>
      <protection locked="0"/>
    </xf>
    <xf numFmtId="3" fontId="5" fillId="0" borderId="2436" xfId="6" applyNumberFormat="1" applyFont="1" applyFill="1" applyBorder="1" applyAlignment="1" applyProtection="1">
      <alignment horizontal="center" vertical="center"/>
      <protection locked="0"/>
    </xf>
    <xf numFmtId="0" fontId="5" fillId="0" borderId="2436" xfId="6" applyNumberFormat="1" applyFont="1" applyFill="1" applyBorder="1" applyAlignment="1" applyProtection="1">
      <alignment horizontal="center" vertical="center"/>
      <protection locked="0"/>
    </xf>
    <xf numFmtId="49" fontId="5" fillId="18" borderId="243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3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39" xfId="6" applyNumberFormat="1" applyFont="1" applyFill="1" applyBorder="1" applyAlignment="1" applyProtection="1">
      <alignment horizontal="right" vertical="center"/>
      <protection locked="0"/>
    </xf>
    <xf numFmtId="3" fontId="8" fillId="0" borderId="2440" xfId="6" applyNumberFormat="1" applyFont="1" applyFill="1" applyBorder="1" applyAlignment="1" applyProtection="1">
      <alignment horizontal="center" vertical="center"/>
      <protection locked="0"/>
    </xf>
    <xf numFmtId="3" fontId="5" fillId="0" borderId="2440" xfId="6" applyNumberFormat="1" applyFont="1" applyFill="1" applyBorder="1" applyAlignment="1" applyProtection="1">
      <alignment horizontal="center" vertical="center"/>
      <protection locked="0"/>
    </xf>
    <xf numFmtId="0" fontId="5" fillId="0" borderId="2440" xfId="6" applyNumberFormat="1" applyFont="1" applyFill="1" applyBorder="1" applyAlignment="1" applyProtection="1">
      <alignment horizontal="center" vertical="center"/>
      <protection locked="0"/>
    </xf>
    <xf numFmtId="49" fontId="5" fillId="18" borderId="2441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244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43" xfId="6" applyNumberFormat="1" applyFont="1" applyFill="1" applyBorder="1" applyAlignment="1" applyProtection="1">
      <alignment horizontal="right" vertical="center"/>
      <protection locked="0"/>
    </xf>
    <xf numFmtId="3" fontId="8" fillId="0" borderId="2444" xfId="6" applyNumberFormat="1" applyFont="1" applyFill="1" applyBorder="1" applyAlignment="1" applyProtection="1">
      <alignment horizontal="center" vertical="center"/>
      <protection locked="0"/>
    </xf>
    <xf numFmtId="3" fontId="5" fillId="0" borderId="2444" xfId="6" applyNumberFormat="1" applyFont="1" applyFill="1" applyBorder="1" applyAlignment="1" applyProtection="1">
      <alignment horizontal="center" vertical="center"/>
      <protection locked="0"/>
    </xf>
    <xf numFmtId="0" fontId="5" fillId="0" borderId="2444" xfId="6" applyNumberFormat="1" applyFont="1" applyFill="1" applyBorder="1" applyAlignment="1" applyProtection="1">
      <alignment horizontal="center" vertical="center"/>
      <protection locked="0"/>
    </xf>
    <xf numFmtId="49" fontId="5" fillId="18" borderId="244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4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44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4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49" xfId="6" applyNumberFormat="1" applyFont="1" applyFill="1" applyBorder="1" applyAlignment="1" applyProtection="1">
      <alignment horizontal="right" vertical="center"/>
      <protection locked="0"/>
    </xf>
    <xf numFmtId="4" fontId="5" fillId="0" borderId="2450" xfId="6" applyNumberFormat="1" applyFont="1" applyFill="1" applyBorder="1" applyAlignment="1" applyProtection="1">
      <alignment horizontal="right" vertical="center"/>
      <protection locked="0"/>
    </xf>
    <xf numFmtId="3" fontId="8" fillId="0" borderId="2188" xfId="6" applyNumberFormat="1" applyFont="1" applyFill="1" applyBorder="1" applyAlignment="1" applyProtection="1">
      <alignment horizontal="right" vertical="center"/>
      <protection locked="0"/>
    </xf>
    <xf numFmtId="4" fontId="8" fillId="0" borderId="2188" xfId="6" applyNumberFormat="1" applyFont="1" applyFill="1" applyBorder="1" applyAlignment="1" applyProtection="1">
      <alignment horizontal="right" vertical="center"/>
      <protection locked="0"/>
    </xf>
    <xf numFmtId="49" fontId="5" fillId="18" borderId="245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5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53" xfId="6" applyNumberFormat="1" applyFont="1" applyFill="1" applyBorder="1" applyAlignment="1" applyProtection="1">
      <alignment horizontal="right" vertical="center"/>
      <protection locked="0"/>
    </xf>
    <xf numFmtId="3" fontId="8" fillId="0" borderId="2454" xfId="6" applyNumberFormat="1" applyFont="1" applyFill="1" applyBorder="1" applyAlignment="1" applyProtection="1">
      <alignment horizontal="center" vertical="center"/>
      <protection locked="0"/>
    </xf>
    <xf numFmtId="3" fontId="5" fillId="0" borderId="2454" xfId="6" applyNumberFormat="1" applyFont="1" applyFill="1" applyBorder="1" applyAlignment="1" applyProtection="1">
      <alignment horizontal="center" vertical="center"/>
      <protection locked="0"/>
    </xf>
    <xf numFmtId="0" fontId="5" fillId="0" borderId="2454" xfId="6" applyNumberFormat="1" applyFont="1" applyFill="1" applyBorder="1" applyAlignment="1" applyProtection="1">
      <alignment horizontal="center" vertical="center"/>
      <protection locked="0"/>
    </xf>
    <xf numFmtId="10" fontId="8" fillId="10" borderId="327" xfId="18" applyNumberFormat="1" applyFont="1" applyFill="1" applyBorder="1" applyAlignment="1" applyProtection="1">
      <alignment horizontal="right" vertical="center"/>
      <protection locked="0"/>
    </xf>
    <xf numFmtId="3" fontId="5" fillId="0" borderId="2456" xfId="6" applyNumberFormat="1" applyFont="1" applyFill="1" applyBorder="1" applyAlignment="1" applyProtection="1">
      <alignment horizontal="right" vertical="center"/>
      <protection locked="0"/>
    </xf>
    <xf numFmtId="4" fontId="5" fillId="0" borderId="2456" xfId="6" applyNumberFormat="1" applyFont="1" applyFill="1" applyBorder="1" applyAlignment="1" applyProtection="1">
      <alignment horizontal="right" vertical="center"/>
      <protection locked="0"/>
    </xf>
    <xf numFmtId="3" fontId="8" fillId="0" borderId="2457" xfId="6" applyNumberFormat="1" applyFont="1" applyFill="1" applyBorder="1" applyAlignment="1" applyProtection="1">
      <alignment horizontal="center" vertical="center"/>
      <protection locked="0"/>
    </xf>
    <xf numFmtId="3" fontId="5" fillId="0" borderId="2457" xfId="6" applyNumberFormat="1" applyFont="1" applyFill="1" applyBorder="1" applyAlignment="1" applyProtection="1">
      <alignment horizontal="center" vertical="center"/>
      <protection locked="0"/>
    </xf>
    <xf numFmtId="0" fontId="5" fillId="0" borderId="2457" xfId="6" applyNumberFormat="1" applyFont="1" applyFill="1" applyBorder="1" applyAlignment="1" applyProtection="1">
      <alignment horizontal="center" vertical="center"/>
      <protection locked="0"/>
    </xf>
    <xf numFmtId="3" fontId="58" fillId="0" borderId="2459" xfId="6" applyNumberFormat="1" applyFont="1" applyFill="1" applyBorder="1" applyAlignment="1" applyProtection="1">
      <alignment horizontal="right" vertical="center"/>
      <protection locked="0"/>
    </xf>
    <xf numFmtId="4" fontId="58" fillId="0" borderId="2459" xfId="6" applyNumberFormat="1" applyFont="1" applyFill="1" applyBorder="1" applyAlignment="1" applyProtection="1">
      <alignment horizontal="right" vertical="center"/>
      <protection locked="0"/>
    </xf>
    <xf numFmtId="3" fontId="8" fillId="0" borderId="2460" xfId="6" applyNumberFormat="1" applyFont="1" applyFill="1" applyBorder="1" applyAlignment="1" applyProtection="1">
      <alignment horizontal="center" vertical="center"/>
      <protection locked="0"/>
    </xf>
    <xf numFmtId="3" fontId="5" fillId="0" borderId="2460" xfId="6" applyNumberFormat="1" applyFont="1" applyFill="1" applyBorder="1" applyAlignment="1" applyProtection="1">
      <alignment horizontal="center" vertical="center"/>
      <protection locked="0"/>
    </xf>
    <xf numFmtId="0" fontId="5" fillId="0" borderId="2460" xfId="6" applyNumberFormat="1" applyFont="1" applyFill="1" applyBorder="1" applyAlignment="1" applyProtection="1">
      <alignment horizontal="center" vertical="center"/>
      <protection locked="0"/>
    </xf>
    <xf numFmtId="49" fontId="5" fillId="18" borderId="246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6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63" xfId="6" applyNumberFormat="1" applyFont="1" applyFill="1" applyBorder="1" applyAlignment="1" applyProtection="1">
      <alignment horizontal="right" vertical="center"/>
      <protection locked="0"/>
    </xf>
    <xf numFmtId="3" fontId="8" fillId="0" borderId="2464" xfId="6" applyNumberFormat="1" applyFont="1" applyFill="1" applyBorder="1" applyAlignment="1" applyProtection="1">
      <alignment horizontal="center" vertical="center"/>
      <protection locked="0"/>
    </xf>
    <xf numFmtId="3" fontId="5" fillId="0" borderId="2464" xfId="6" applyNumberFormat="1" applyFont="1" applyFill="1" applyBorder="1" applyAlignment="1" applyProtection="1">
      <alignment horizontal="center" vertical="center"/>
      <protection locked="0"/>
    </xf>
    <xf numFmtId="0" fontId="5" fillId="0" borderId="2464" xfId="6" applyNumberFormat="1" applyFont="1" applyFill="1" applyBorder="1" applyAlignment="1" applyProtection="1">
      <alignment horizontal="center" vertical="center"/>
      <protection locked="0"/>
    </xf>
    <xf numFmtId="49" fontId="5" fillId="18" borderId="246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6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46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6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69" xfId="6" applyNumberFormat="1" applyFont="1" applyFill="1" applyBorder="1" applyAlignment="1" applyProtection="1">
      <alignment horizontal="right" vertical="center"/>
      <protection locked="0"/>
    </xf>
    <xf numFmtId="3" fontId="8" fillId="0" borderId="2470" xfId="6" applyNumberFormat="1" applyFont="1" applyFill="1" applyBorder="1" applyAlignment="1" applyProtection="1">
      <alignment horizontal="center" vertical="center"/>
      <protection locked="0"/>
    </xf>
    <xf numFmtId="3" fontId="5" fillId="0" borderId="2470" xfId="6" applyNumberFormat="1" applyFont="1" applyFill="1" applyBorder="1" applyAlignment="1" applyProtection="1">
      <alignment horizontal="center" vertical="center"/>
      <protection locked="0"/>
    </xf>
    <xf numFmtId="0" fontId="5" fillId="0" borderId="2470" xfId="6" applyNumberFormat="1" applyFont="1" applyFill="1" applyBorder="1" applyAlignment="1" applyProtection="1">
      <alignment horizontal="center" vertical="center"/>
      <protection locked="0"/>
    </xf>
    <xf numFmtId="49" fontId="5" fillId="18" borderId="247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7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73" xfId="6" applyNumberFormat="1" applyFont="1" applyFill="1" applyBorder="1" applyAlignment="1" applyProtection="1">
      <alignment horizontal="right" vertical="center"/>
      <protection locked="0"/>
    </xf>
    <xf numFmtId="3" fontId="8" fillId="0" borderId="2474" xfId="6" applyNumberFormat="1" applyFont="1" applyFill="1" applyBorder="1" applyAlignment="1" applyProtection="1">
      <alignment horizontal="center" vertical="center"/>
      <protection locked="0"/>
    </xf>
    <xf numFmtId="3" fontId="5" fillId="0" borderId="2474" xfId="6" applyNumberFormat="1" applyFont="1" applyFill="1" applyBorder="1" applyAlignment="1" applyProtection="1">
      <alignment horizontal="center" vertical="center"/>
      <protection locked="0"/>
    </xf>
    <xf numFmtId="0" fontId="5" fillId="0" borderId="2474" xfId="6" applyNumberFormat="1" applyFont="1" applyFill="1" applyBorder="1" applyAlignment="1" applyProtection="1">
      <alignment horizontal="center" vertical="center"/>
      <protection locked="0"/>
    </xf>
    <xf numFmtId="49" fontId="5" fillId="18" borderId="2475" xfId="6" applyNumberFormat="1" applyFont="1" applyFill="1" applyBorder="1" applyAlignment="1" applyProtection="1">
      <alignment vertical="center" wrapText="1"/>
      <protection locked="0"/>
    </xf>
    <xf numFmtId="3" fontId="5" fillId="0" borderId="2476" xfId="6" applyNumberFormat="1" applyFont="1" applyFill="1" applyBorder="1" applyAlignment="1" applyProtection="1">
      <alignment horizontal="right" vertical="center"/>
      <protection locked="0"/>
    </xf>
    <xf numFmtId="3" fontId="8" fillId="0" borderId="2477" xfId="6" applyNumberFormat="1" applyFont="1" applyFill="1" applyBorder="1" applyAlignment="1" applyProtection="1">
      <alignment horizontal="center" vertical="center"/>
      <protection locked="0"/>
    </xf>
    <xf numFmtId="3" fontId="5" fillId="0" borderId="2477" xfId="6" applyNumberFormat="1" applyFont="1" applyFill="1" applyBorder="1" applyAlignment="1" applyProtection="1">
      <alignment horizontal="center" vertical="center"/>
      <protection locked="0"/>
    </xf>
    <xf numFmtId="0" fontId="5" fillId="0" borderId="2477" xfId="6" applyNumberFormat="1" applyFont="1" applyFill="1" applyBorder="1" applyAlignment="1" applyProtection="1">
      <alignment horizontal="center" vertical="center"/>
      <protection locked="0"/>
    </xf>
    <xf numFmtId="3" fontId="58" fillId="0" borderId="2479" xfId="6" applyNumberFormat="1" applyFont="1" applyFill="1" applyBorder="1" applyAlignment="1" applyProtection="1">
      <alignment horizontal="right" vertical="center"/>
      <protection locked="0"/>
    </xf>
    <xf numFmtId="4" fontId="58" fillId="0" borderId="2479" xfId="6" applyNumberFormat="1" applyFont="1" applyFill="1" applyBorder="1" applyAlignment="1" applyProtection="1">
      <alignment horizontal="right" vertical="center"/>
      <protection locked="0"/>
    </xf>
    <xf numFmtId="49" fontId="5" fillId="18" borderId="248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8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82" xfId="6" applyNumberFormat="1" applyFont="1" applyFill="1" applyBorder="1" applyAlignment="1" applyProtection="1">
      <alignment horizontal="right" vertical="center"/>
      <protection locked="0"/>
    </xf>
    <xf numFmtId="3" fontId="8" fillId="0" borderId="2483" xfId="6" applyNumberFormat="1" applyFont="1" applyFill="1" applyBorder="1" applyAlignment="1" applyProtection="1">
      <alignment horizontal="center" vertical="center"/>
      <protection locked="0"/>
    </xf>
    <xf numFmtId="3" fontId="5" fillId="0" borderId="2483" xfId="6" applyNumberFormat="1" applyFont="1" applyFill="1" applyBorder="1" applyAlignment="1" applyProtection="1">
      <alignment horizontal="center" vertical="center"/>
      <protection locked="0"/>
    </xf>
    <xf numFmtId="0" fontId="5" fillId="0" borderId="2483" xfId="6" applyNumberFormat="1" applyFont="1" applyFill="1" applyBorder="1" applyAlignment="1" applyProtection="1">
      <alignment horizontal="center" vertical="center"/>
      <protection locked="0"/>
    </xf>
    <xf numFmtId="49" fontId="5" fillId="18" borderId="248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8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86" xfId="6" applyNumberFormat="1" applyFont="1" applyFill="1" applyBorder="1" applyAlignment="1" applyProtection="1">
      <alignment horizontal="right" vertical="center"/>
      <protection locked="0"/>
    </xf>
    <xf numFmtId="3" fontId="8" fillId="0" borderId="2487" xfId="6" applyNumberFormat="1" applyFont="1" applyFill="1" applyBorder="1" applyAlignment="1" applyProtection="1">
      <alignment horizontal="center" vertical="center"/>
      <protection locked="0"/>
    </xf>
    <xf numFmtId="3" fontId="5" fillId="0" borderId="2487" xfId="6" applyNumberFormat="1" applyFont="1" applyFill="1" applyBorder="1" applyAlignment="1" applyProtection="1">
      <alignment horizontal="center" vertical="center"/>
      <protection locked="0"/>
    </xf>
    <xf numFmtId="0" fontId="5" fillId="0" borderId="2487" xfId="6" applyNumberFormat="1" applyFont="1" applyFill="1" applyBorder="1" applyAlignment="1" applyProtection="1">
      <alignment horizontal="center" vertical="center"/>
      <protection locked="0"/>
    </xf>
    <xf numFmtId="49" fontId="5" fillId="18" borderId="248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8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90" xfId="6" applyNumberFormat="1" applyFont="1" applyFill="1" applyBorder="1" applyAlignment="1" applyProtection="1">
      <alignment horizontal="right" vertical="center"/>
      <protection locked="0"/>
    </xf>
    <xf numFmtId="3" fontId="8" fillId="0" borderId="2491" xfId="6" applyNumberFormat="1" applyFont="1" applyFill="1" applyBorder="1" applyAlignment="1" applyProtection="1">
      <alignment horizontal="center" vertical="center"/>
      <protection locked="0"/>
    </xf>
    <xf numFmtId="3" fontId="5" fillId="0" borderId="2491" xfId="6" applyNumberFormat="1" applyFont="1" applyFill="1" applyBorder="1" applyAlignment="1" applyProtection="1">
      <alignment horizontal="center" vertical="center"/>
      <protection locked="0"/>
    </xf>
    <xf numFmtId="0" fontId="5" fillId="0" borderId="2491" xfId="6" applyNumberFormat="1" applyFont="1" applyFill="1" applyBorder="1" applyAlignment="1" applyProtection="1">
      <alignment horizontal="center" vertical="center"/>
      <protection locked="0"/>
    </xf>
    <xf numFmtId="49" fontId="5" fillId="18" borderId="249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9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94" xfId="6" applyNumberFormat="1" applyFont="1" applyFill="1" applyBorder="1" applyAlignment="1" applyProtection="1">
      <alignment horizontal="right" vertical="center"/>
      <protection locked="0"/>
    </xf>
    <xf numFmtId="3" fontId="8" fillId="0" borderId="2495" xfId="6" applyNumberFormat="1" applyFont="1" applyFill="1" applyBorder="1" applyAlignment="1" applyProtection="1">
      <alignment horizontal="center" vertical="center"/>
      <protection locked="0"/>
    </xf>
    <xf numFmtId="3" fontId="5" fillId="0" borderId="2495" xfId="6" applyNumberFormat="1" applyFont="1" applyFill="1" applyBorder="1" applyAlignment="1" applyProtection="1">
      <alignment horizontal="center" vertical="center"/>
      <protection locked="0"/>
    </xf>
    <xf numFmtId="0" fontId="5" fillId="0" borderId="2495" xfId="6" applyNumberFormat="1" applyFont="1" applyFill="1" applyBorder="1" applyAlignment="1" applyProtection="1">
      <alignment horizontal="center" vertical="center"/>
      <protection locked="0"/>
    </xf>
    <xf numFmtId="49" fontId="5" fillId="18" borderId="249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49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498" xfId="6" applyNumberFormat="1" applyFont="1" applyFill="1" applyBorder="1" applyAlignment="1" applyProtection="1">
      <alignment horizontal="right" vertical="center"/>
      <protection locked="0"/>
    </xf>
    <xf numFmtId="3" fontId="8" fillId="0" borderId="2499" xfId="6" applyNumberFormat="1" applyFont="1" applyFill="1" applyBorder="1" applyAlignment="1" applyProtection="1">
      <alignment horizontal="center" vertical="center"/>
      <protection locked="0"/>
    </xf>
    <xf numFmtId="3" fontId="5" fillId="0" borderId="2499" xfId="6" applyNumberFormat="1" applyFont="1" applyFill="1" applyBorder="1" applyAlignment="1" applyProtection="1">
      <alignment horizontal="center" vertical="center"/>
      <protection locked="0"/>
    </xf>
    <xf numFmtId="0" fontId="5" fillId="0" borderId="2499" xfId="6" applyNumberFormat="1" applyFont="1" applyFill="1" applyBorder="1" applyAlignment="1" applyProtection="1">
      <alignment horizontal="center" vertical="center"/>
      <protection locked="0"/>
    </xf>
    <xf numFmtId="49" fontId="5" fillId="18" borderId="250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0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02" xfId="6" applyNumberFormat="1" applyFont="1" applyFill="1" applyBorder="1" applyAlignment="1" applyProtection="1">
      <alignment horizontal="right" vertical="center"/>
      <protection locked="0"/>
    </xf>
    <xf numFmtId="3" fontId="8" fillId="0" borderId="2503" xfId="6" applyNumberFormat="1" applyFont="1" applyFill="1" applyBorder="1" applyAlignment="1" applyProtection="1">
      <alignment horizontal="center" vertical="center"/>
      <protection locked="0"/>
    </xf>
    <xf numFmtId="3" fontId="5" fillId="0" borderId="2503" xfId="6" applyNumberFormat="1" applyFont="1" applyFill="1" applyBorder="1" applyAlignment="1" applyProtection="1">
      <alignment horizontal="center" vertical="center"/>
      <protection locked="0"/>
    </xf>
    <xf numFmtId="0" fontId="5" fillId="0" borderId="2503" xfId="6" applyNumberFormat="1" applyFont="1" applyFill="1" applyBorder="1" applyAlignment="1" applyProtection="1">
      <alignment horizontal="center" vertical="center"/>
      <protection locked="0"/>
    </xf>
    <xf numFmtId="49" fontId="5" fillId="18" borderId="250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0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06" xfId="6" applyNumberFormat="1" applyFont="1" applyFill="1" applyBorder="1" applyAlignment="1" applyProtection="1">
      <alignment horizontal="right" vertical="center"/>
      <protection locked="0"/>
    </xf>
    <xf numFmtId="3" fontId="8" fillId="0" borderId="2507" xfId="6" applyNumberFormat="1" applyFont="1" applyFill="1" applyBorder="1" applyAlignment="1" applyProtection="1">
      <alignment horizontal="center" vertical="center"/>
      <protection locked="0"/>
    </xf>
    <xf numFmtId="3" fontId="5" fillId="0" borderId="2507" xfId="6" applyNumberFormat="1" applyFont="1" applyFill="1" applyBorder="1" applyAlignment="1" applyProtection="1">
      <alignment horizontal="center" vertical="center"/>
      <protection locked="0"/>
    </xf>
    <xf numFmtId="0" fontId="5" fillId="0" borderId="2507" xfId="6" applyNumberFormat="1" applyFont="1" applyFill="1" applyBorder="1" applyAlignment="1" applyProtection="1">
      <alignment horizontal="center" vertical="center"/>
      <protection locked="0"/>
    </xf>
    <xf numFmtId="49" fontId="5" fillId="18" borderId="250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0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10" xfId="6" applyNumberFormat="1" applyFont="1" applyFill="1" applyBorder="1" applyAlignment="1" applyProtection="1">
      <alignment horizontal="right" vertical="center"/>
      <protection locked="0"/>
    </xf>
    <xf numFmtId="3" fontId="8" fillId="0" borderId="2511" xfId="6" applyNumberFormat="1" applyFont="1" applyFill="1" applyBorder="1" applyAlignment="1" applyProtection="1">
      <alignment horizontal="center" vertical="center"/>
      <protection locked="0"/>
    </xf>
    <xf numFmtId="3" fontId="5" fillId="0" borderId="2511" xfId="6" applyNumberFormat="1" applyFont="1" applyFill="1" applyBorder="1" applyAlignment="1" applyProtection="1">
      <alignment horizontal="center" vertical="center"/>
      <protection locked="0"/>
    </xf>
    <xf numFmtId="0" fontId="5" fillId="0" borderId="2511" xfId="6" applyNumberFormat="1" applyFont="1" applyFill="1" applyBorder="1" applyAlignment="1" applyProtection="1">
      <alignment horizontal="center" vertical="center"/>
      <protection locked="0"/>
    </xf>
    <xf numFmtId="49" fontId="5" fillId="18" borderId="251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1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14" xfId="6" applyNumberFormat="1" applyFont="1" applyFill="1" applyBorder="1" applyAlignment="1" applyProtection="1">
      <alignment horizontal="right" vertical="center"/>
      <protection locked="0"/>
    </xf>
    <xf numFmtId="3" fontId="8" fillId="0" borderId="2515" xfId="6" applyNumberFormat="1" applyFont="1" applyFill="1" applyBorder="1" applyAlignment="1" applyProtection="1">
      <alignment horizontal="center" vertical="center"/>
      <protection locked="0"/>
    </xf>
    <xf numFmtId="3" fontId="5" fillId="0" borderId="2515" xfId="6" applyNumberFormat="1" applyFont="1" applyFill="1" applyBorder="1" applyAlignment="1" applyProtection="1">
      <alignment horizontal="center" vertical="center"/>
      <protection locked="0"/>
    </xf>
    <xf numFmtId="0" fontId="5" fillId="0" borderId="2515" xfId="6" applyNumberFormat="1" applyFont="1" applyFill="1" applyBorder="1" applyAlignment="1" applyProtection="1">
      <alignment horizontal="center" vertical="center"/>
      <protection locked="0"/>
    </xf>
    <xf numFmtId="49" fontId="5" fillId="18" borderId="251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1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51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1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20" xfId="6" applyNumberFormat="1" applyFont="1" applyFill="1" applyBorder="1" applyAlignment="1" applyProtection="1">
      <alignment horizontal="right" vertical="center"/>
      <protection locked="0"/>
    </xf>
    <xf numFmtId="3" fontId="8" fillId="0" borderId="2521" xfId="6" applyNumberFormat="1" applyFont="1" applyFill="1" applyBorder="1" applyAlignment="1" applyProtection="1">
      <alignment horizontal="center" vertical="center"/>
      <protection locked="0"/>
    </xf>
    <xf numFmtId="3" fontId="5" fillId="0" borderId="2521" xfId="6" applyNumberFormat="1" applyFont="1" applyFill="1" applyBorder="1" applyAlignment="1" applyProtection="1">
      <alignment horizontal="center" vertical="center"/>
      <protection locked="0"/>
    </xf>
    <xf numFmtId="0" fontId="5" fillId="0" borderId="2521" xfId="6" applyNumberFormat="1" applyFont="1" applyFill="1" applyBorder="1" applyAlignment="1" applyProtection="1">
      <alignment horizontal="center" vertical="center"/>
      <protection locked="0"/>
    </xf>
    <xf numFmtId="49" fontId="5" fillId="18" borderId="252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2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24" xfId="6" applyNumberFormat="1" applyFont="1" applyFill="1" applyBorder="1" applyAlignment="1" applyProtection="1">
      <alignment horizontal="right" vertical="center"/>
      <protection locked="0"/>
    </xf>
    <xf numFmtId="3" fontId="5" fillId="0" borderId="2525" xfId="6" applyNumberFormat="1" applyFont="1" applyFill="1" applyBorder="1" applyAlignment="1" applyProtection="1">
      <alignment horizontal="right" vertical="center"/>
      <protection locked="0"/>
    </xf>
    <xf numFmtId="4" fontId="5" fillId="0" borderId="2525" xfId="6" applyNumberFormat="1" applyFont="1" applyFill="1" applyBorder="1" applyAlignment="1" applyProtection="1">
      <alignment horizontal="right" vertical="center"/>
      <protection locked="0"/>
    </xf>
    <xf numFmtId="10" fontId="5" fillId="0" borderId="2525" xfId="18" applyNumberFormat="1" applyFont="1" applyFill="1" applyBorder="1" applyAlignment="1" applyProtection="1">
      <alignment horizontal="right" vertical="center"/>
      <protection locked="0"/>
    </xf>
    <xf numFmtId="3" fontId="8" fillId="0" borderId="2526" xfId="6" applyNumberFormat="1" applyFont="1" applyFill="1" applyBorder="1" applyAlignment="1" applyProtection="1">
      <alignment horizontal="center" vertical="center"/>
      <protection locked="0"/>
    </xf>
    <xf numFmtId="3" fontId="5" fillId="0" borderId="2526" xfId="6" applyNumberFormat="1" applyFont="1" applyFill="1" applyBorder="1" applyAlignment="1" applyProtection="1">
      <alignment horizontal="center" vertical="center"/>
      <protection locked="0"/>
    </xf>
    <xf numFmtId="0" fontId="5" fillId="0" borderId="2526" xfId="6" applyNumberFormat="1" applyFont="1" applyFill="1" applyBorder="1" applyAlignment="1" applyProtection="1">
      <alignment horizontal="center" vertical="center"/>
      <protection locked="0"/>
    </xf>
    <xf numFmtId="49" fontId="5" fillId="18" borderId="252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2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29" xfId="6" applyNumberFormat="1" applyFont="1" applyFill="1" applyBorder="1" applyAlignment="1" applyProtection="1">
      <alignment horizontal="right" vertical="center"/>
      <protection locked="0"/>
    </xf>
    <xf numFmtId="10" fontId="8" fillId="0" borderId="112" xfId="18" applyNumberFormat="1" applyFont="1" applyFill="1" applyBorder="1" applyAlignment="1" applyProtection="1">
      <alignment horizontal="right" vertical="center"/>
      <protection locked="0"/>
    </xf>
    <xf numFmtId="10" fontId="5" fillId="0" borderId="2532" xfId="18" applyNumberFormat="1" applyFont="1" applyFill="1" applyBorder="1" applyAlignment="1" applyProtection="1">
      <alignment horizontal="right" vertical="center"/>
      <protection locked="0"/>
    </xf>
    <xf numFmtId="3" fontId="8" fillId="0" borderId="2533" xfId="6" applyNumberFormat="1" applyFont="1" applyFill="1" applyBorder="1" applyAlignment="1" applyProtection="1">
      <alignment horizontal="center" vertical="center"/>
      <protection locked="0"/>
    </xf>
    <xf numFmtId="3" fontId="5" fillId="0" borderId="2533" xfId="6" applyNumberFormat="1" applyFont="1" applyFill="1" applyBorder="1" applyAlignment="1" applyProtection="1">
      <alignment horizontal="center" vertical="center"/>
      <protection locked="0"/>
    </xf>
    <xf numFmtId="0" fontId="5" fillId="0" borderId="2533" xfId="6" applyNumberFormat="1" applyFont="1" applyFill="1" applyBorder="1" applyAlignment="1" applyProtection="1">
      <alignment horizontal="center" vertical="center"/>
      <protection locked="0"/>
    </xf>
    <xf numFmtId="3" fontId="58" fillId="0" borderId="2535" xfId="6" applyNumberFormat="1" applyFont="1" applyFill="1" applyBorder="1" applyAlignment="1" applyProtection="1">
      <alignment horizontal="right" vertical="center"/>
      <protection locked="0"/>
    </xf>
    <xf numFmtId="4" fontId="58" fillId="0" borderId="2535" xfId="6" applyNumberFormat="1" applyFont="1" applyFill="1" applyBorder="1" applyAlignment="1" applyProtection="1">
      <alignment horizontal="right" vertical="center"/>
      <protection locked="0"/>
    </xf>
    <xf numFmtId="10" fontId="5" fillId="0" borderId="2536" xfId="18" applyNumberFormat="1" applyFont="1" applyFill="1" applyBorder="1" applyAlignment="1" applyProtection="1">
      <alignment horizontal="right" vertical="center"/>
      <protection locked="0"/>
    </xf>
    <xf numFmtId="3" fontId="8" fillId="0" borderId="2537" xfId="6" applyNumberFormat="1" applyFont="1" applyFill="1" applyBorder="1" applyAlignment="1" applyProtection="1">
      <alignment horizontal="center" vertical="center"/>
      <protection locked="0"/>
    </xf>
    <xf numFmtId="3" fontId="5" fillId="0" borderId="2537" xfId="6" applyNumberFormat="1" applyFont="1" applyFill="1" applyBorder="1" applyAlignment="1" applyProtection="1">
      <alignment horizontal="center" vertical="center"/>
      <protection locked="0"/>
    </xf>
    <xf numFmtId="0" fontId="5" fillId="0" borderId="2537" xfId="6" applyNumberFormat="1" applyFont="1" applyFill="1" applyBorder="1" applyAlignment="1" applyProtection="1">
      <alignment horizontal="center" vertical="center"/>
      <protection locked="0"/>
    </xf>
    <xf numFmtId="49" fontId="5" fillId="18" borderId="253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3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40" xfId="6" applyNumberFormat="1" applyFont="1" applyFill="1" applyBorder="1" applyAlignment="1" applyProtection="1">
      <alignment horizontal="right" vertical="center"/>
      <protection locked="0"/>
    </xf>
    <xf numFmtId="4" fontId="5" fillId="0" borderId="2540" xfId="6" applyNumberFormat="1" applyFont="1" applyFill="1" applyBorder="1" applyAlignment="1" applyProtection="1">
      <alignment horizontal="right" vertical="center"/>
      <protection locked="0"/>
    </xf>
    <xf numFmtId="3" fontId="5" fillId="0" borderId="2541" xfId="6" applyNumberFormat="1" applyFont="1" applyFill="1" applyBorder="1" applyAlignment="1" applyProtection="1">
      <alignment horizontal="center" vertical="center"/>
      <protection locked="0"/>
    </xf>
    <xf numFmtId="3" fontId="5" fillId="0" borderId="2542" xfId="6" applyNumberFormat="1" applyFont="1" applyFill="1" applyBorder="1" applyAlignment="1" applyProtection="1">
      <alignment horizontal="center" vertical="center"/>
      <protection locked="0"/>
    </xf>
    <xf numFmtId="4" fontId="8" fillId="0" borderId="832" xfId="6" applyNumberFormat="1" applyFont="1" applyFill="1" applyBorder="1" applyAlignment="1" applyProtection="1">
      <alignment horizontal="right" vertical="center"/>
      <protection locked="0"/>
    </xf>
    <xf numFmtId="3" fontId="58" fillId="0" borderId="2544" xfId="6" applyNumberFormat="1" applyFont="1" applyFill="1" applyBorder="1" applyAlignment="1" applyProtection="1">
      <alignment horizontal="right" vertical="center"/>
      <protection locked="0"/>
    </xf>
    <xf numFmtId="4" fontId="58" fillId="0" borderId="2544" xfId="6" applyNumberFormat="1" applyFont="1" applyFill="1" applyBorder="1" applyAlignment="1" applyProtection="1">
      <alignment horizontal="right" vertical="center"/>
      <protection locked="0"/>
    </xf>
    <xf numFmtId="10" fontId="5" fillId="0" borderId="2545" xfId="18" applyNumberFormat="1" applyFont="1" applyFill="1" applyBorder="1" applyAlignment="1" applyProtection="1">
      <alignment horizontal="right" vertical="center"/>
      <protection locked="0"/>
    </xf>
    <xf numFmtId="3" fontId="8" fillId="0" borderId="2546" xfId="6" applyNumberFormat="1" applyFont="1" applyFill="1" applyBorder="1" applyAlignment="1" applyProtection="1">
      <alignment horizontal="center" vertical="center"/>
      <protection locked="0"/>
    </xf>
    <xf numFmtId="3" fontId="5" fillId="0" borderId="2546" xfId="6" applyNumberFormat="1" applyFont="1" applyFill="1" applyBorder="1" applyAlignment="1" applyProtection="1">
      <alignment horizontal="center" vertical="center"/>
      <protection locked="0"/>
    </xf>
    <xf numFmtId="0" fontId="5" fillId="0" borderId="2546" xfId="6" applyNumberFormat="1" applyFont="1" applyFill="1" applyBorder="1" applyAlignment="1" applyProtection="1">
      <alignment horizontal="center" vertical="center"/>
      <protection locked="0"/>
    </xf>
    <xf numFmtId="49" fontId="5" fillId="18" borderId="254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4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49" xfId="6" applyNumberFormat="1" applyFont="1" applyFill="1" applyBorder="1" applyAlignment="1" applyProtection="1">
      <alignment horizontal="right" vertical="center"/>
      <protection locked="0"/>
    </xf>
    <xf numFmtId="3" fontId="5" fillId="0" borderId="2550" xfId="6" applyNumberFormat="1" applyFont="1" applyFill="1" applyBorder="1" applyAlignment="1" applyProtection="1">
      <alignment horizontal="right" vertical="center"/>
      <protection locked="0"/>
    </xf>
    <xf numFmtId="4" fontId="5" fillId="0" borderId="2550" xfId="6" applyNumberFormat="1" applyFont="1" applyFill="1" applyBorder="1" applyAlignment="1" applyProtection="1">
      <alignment horizontal="right" vertical="center"/>
      <protection locked="0"/>
    </xf>
    <xf numFmtId="3" fontId="5" fillId="0" borderId="2551" xfId="6" applyNumberFormat="1" applyFont="1" applyFill="1" applyBorder="1" applyAlignment="1" applyProtection="1">
      <alignment horizontal="center" vertical="center"/>
      <protection locked="0"/>
    </xf>
    <xf numFmtId="3" fontId="5" fillId="0" borderId="2552" xfId="6" applyNumberFormat="1" applyFont="1" applyFill="1" applyBorder="1" applyAlignment="1" applyProtection="1">
      <alignment horizontal="center" vertical="center"/>
      <protection locked="0"/>
    </xf>
    <xf numFmtId="3" fontId="5" fillId="0" borderId="2555" xfId="6" applyNumberFormat="1" applyFont="1" applyFill="1" applyBorder="1" applyAlignment="1" applyProtection="1">
      <alignment horizontal="right" vertical="center"/>
      <protection locked="0"/>
    </xf>
    <xf numFmtId="4" fontId="5" fillId="0" borderId="2555" xfId="6" applyNumberFormat="1" applyFont="1" applyFill="1" applyBorder="1" applyAlignment="1" applyProtection="1">
      <alignment horizontal="right" vertical="center"/>
      <protection locked="0"/>
    </xf>
    <xf numFmtId="3" fontId="8" fillId="0" borderId="2556" xfId="6" applyNumberFormat="1" applyFont="1" applyFill="1" applyBorder="1" applyAlignment="1" applyProtection="1">
      <alignment horizontal="center" vertical="center"/>
      <protection locked="0"/>
    </xf>
    <xf numFmtId="3" fontId="5" fillId="0" borderId="2556" xfId="6" applyNumberFormat="1" applyFont="1" applyFill="1" applyBorder="1" applyAlignment="1" applyProtection="1">
      <alignment horizontal="center" vertical="center"/>
      <protection locked="0"/>
    </xf>
    <xf numFmtId="0" fontId="5" fillId="0" borderId="2556" xfId="6" applyNumberFormat="1" applyFont="1" applyFill="1" applyBorder="1" applyAlignment="1" applyProtection="1">
      <alignment horizontal="center" vertical="center"/>
      <protection locked="0"/>
    </xf>
    <xf numFmtId="49" fontId="5" fillId="18" borderId="255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5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59" xfId="6" applyNumberFormat="1" applyFont="1" applyFill="1" applyBorder="1" applyAlignment="1" applyProtection="1">
      <alignment horizontal="right" vertical="center"/>
      <protection locked="0"/>
    </xf>
    <xf numFmtId="3" fontId="8" fillId="0" borderId="2560" xfId="6" applyNumberFormat="1" applyFont="1" applyFill="1" applyBorder="1" applyAlignment="1" applyProtection="1">
      <alignment horizontal="center" vertical="center"/>
      <protection locked="0"/>
    </xf>
    <xf numFmtId="3" fontId="5" fillId="0" borderId="2560" xfId="6" applyNumberFormat="1" applyFont="1" applyFill="1" applyBorder="1" applyAlignment="1" applyProtection="1">
      <alignment horizontal="center" vertical="center"/>
      <protection locked="0"/>
    </xf>
    <xf numFmtId="0" fontId="5" fillId="0" borderId="2560" xfId="6" applyNumberFormat="1" applyFont="1" applyFill="1" applyBorder="1" applyAlignment="1" applyProtection="1">
      <alignment horizontal="center" vertical="center"/>
      <protection locked="0"/>
    </xf>
    <xf numFmtId="0" fontId="5" fillId="0" borderId="2560" xfId="6" applyNumberFormat="1" applyFont="1" applyFill="1" applyBorder="1" applyAlignment="1" applyProtection="1">
      <alignment horizontal="left" vertical="center"/>
      <protection locked="0"/>
    </xf>
    <xf numFmtId="0" fontId="14" fillId="0" borderId="2560" xfId="6" applyNumberFormat="1" applyFont="1" applyFill="1" applyBorder="1" applyAlignment="1" applyProtection="1">
      <alignment horizontal="left" vertical="center"/>
      <protection locked="0"/>
    </xf>
    <xf numFmtId="49" fontId="5" fillId="18" borderId="256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62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56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64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56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66" xfId="6" applyNumberFormat="1" applyFont="1" applyFill="1" applyBorder="1" applyAlignment="1" applyProtection="1">
      <alignment horizontal="right" vertical="center"/>
      <protection locked="0"/>
    </xf>
    <xf numFmtId="3" fontId="8" fillId="0" borderId="2567" xfId="6" applyNumberFormat="1" applyFont="1" applyFill="1" applyBorder="1" applyAlignment="1" applyProtection="1">
      <alignment horizontal="center" vertical="center"/>
      <protection locked="0"/>
    </xf>
    <xf numFmtId="3" fontId="5" fillId="0" borderId="2567" xfId="6" applyNumberFormat="1" applyFont="1" applyFill="1" applyBorder="1" applyAlignment="1" applyProtection="1">
      <alignment horizontal="center" vertical="center"/>
      <protection locked="0"/>
    </xf>
    <xf numFmtId="0" fontId="5" fillId="0" borderId="2567" xfId="6" applyNumberFormat="1" applyFont="1" applyFill="1" applyBorder="1" applyAlignment="1" applyProtection="1">
      <alignment horizontal="center" vertical="center"/>
      <protection locked="0"/>
    </xf>
    <xf numFmtId="0" fontId="5" fillId="0" borderId="2567" xfId="6" applyNumberFormat="1" applyFont="1" applyFill="1" applyBorder="1" applyAlignment="1" applyProtection="1">
      <alignment horizontal="left" vertical="center"/>
      <protection locked="0"/>
    </xf>
    <xf numFmtId="0" fontId="14" fillId="0" borderId="2567" xfId="6" applyNumberFormat="1" applyFont="1" applyFill="1" applyBorder="1" applyAlignment="1" applyProtection="1">
      <alignment horizontal="left" vertical="center"/>
      <protection locked="0"/>
    </xf>
    <xf numFmtId="49" fontId="5" fillId="18" borderId="948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831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04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6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69" xfId="6" applyNumberFormat="1" applyFont="1" applyFill="1" applyBorder="1" applyAlignment="1" applyProtection="1">
      <alignment horizontal="right" vertical="center"/>
      <protection locked="0"/>
    </xf>
    <xf numFmtId="3" fontId="8" fillId="0" borderId="2570" xfId="6" applyNumberFormat="1" applyFont="1" applyFill="1" applyBorder="1" applyAlignment="1" applyProtection="1">
      <alignment horizontal="center" vertical="center"/>
      <protection locked="0"/>
    </xf>
    <xf numFmtId="3" fontId="5" fillId="0" borderId="2570" xfId="6" applyNumberFormat="1" applyFont="1" applyFill="1" applyBorder="1" applyAlignment="1" applyProtection="1">
      <alignment horizontal="center" vertical="center"/>
      <protection locked="0"/>
    </xf>
    <xf numFmtId="0" fontId="5" fillId="0" borderId="2570" xfId="6" applyNumberFormat="1" applyFont="1" applyFill="1" applyBorder="1" applyAlignment="1" applyProtection="1">
      <alignment horizontal="center" vertical="center"/>
      <protection locked="0"/>
    </xf>
    <xf numFmtId="0" fontId="5" fillId="0" borderId="2570" xfId="6" applyNumberFormat="1" applyFont="1" applyFill="1" applyBorder="1" applyAlignment="1" applyProtection="1">
      <alignment horizontal="left" vertical="center"/>
      <protection locked="0"/>
    </xf>
    <xf numFmtId="0" fontId="14" fillId="0" borderId="2570" xfId="6" applyNumberFormat="1" applyFont="1" applyFill="1" applyBorder="1" applyAlignment="1" applyProtection="1">
      <alignment horizontal="left" vertical="center"/>
      <protection locked="0"/>
    </xf>
    <xf numFmtId="49" fontId="14" fillId="18" borderId="27" xfId="6" applyNumberFormat="1" applyFont="1" applyFill="1" applyBorder="1" applyAlignment="1" applyProtection="1">
      <alignment vertical="center" wrapText="1"/>
      <protection locked="0"/>
    </xf>
    <xf numFmtId="3" fontId="58" fillId="0" borderId="2573" xfId="6" applyNumberFormat="1" applyFont="1" applyFill="1" applyBorder="1" applyAlignment="1" applyProtection="1">
      <alignment horizontal="right" vertical="center"/>
      <protection locked="0"/>
    </xf>
    <xf numFmtId="4" fontId="58" fillId="0" borderId="2573" xfId="6" applyNumberFormat="1" applyFont="1" applyFill="1" applyBorder="1" applyAlignment="1" applyProtection="1">
      <alignment horizontal="right" vertical="center"/>
      <protection locked="0"/>
    </xf>
    <xf numFmtId="3" fontId="8" fillId="0" borderId="2574" xfId="6" applyNumberFormat="1" applyFont="1" applyFill="1" applyBorder="1" applyAlignment="1" applyProtection="1">
      <alignment horizontal="center" vertical="center"/>
      <protection locked="0"/>
    </xf>
    <xf numFmtId="3" fontId="5" fillId="0" borderId="2574" xfId="6" applyNumberFormat="1" applyFont="1" applyFill="1" applyBorder="1" applyAlignment="1" applyProtection="1">
      <alignment horizontal="center" vertical="center"/>
      <protection locked="0"/>
    </xf>
    <xf numFmtId="0" fontId="5" fillId="0" borderId="2574" xfId="6" applyNumberFormat="1" applyFont="1" applyFill="1" applyBorder="1" applyAlignment="1" applyProtection="1">
      <alignment horizontal="center" vertical="center"/>
      <protection locked="0"/>
    </xf>
    <xf numFmtId="0" fontId="5" fillId="0" borderId="2574" xfId="6" applyNumberFormat="1" applyFont="1" applyFill="1" applyBorder="1" applyAlignment="1" applyProtection="1">
      <alignment horizontal="left" vertical="center"/>
      <protection locked="0"/>
    </xf>
    <xf numFmtId="0" fontId="14" fillId="0" borderId="2574" xfId="6" applyNumberFormat="1" applyFont="1" applyFill="1" applyBorder="1" applyAlignment="1" applyProtection="1">
      <alignment horizontal="left" vertical="center"/>
      <protection locked="0"/>
    </xf>
    <xf numFmtId="49" fontId="5" fillId="18" borderId="257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7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77" xfId="6" applyNumberFormat="1" applyFont="1" applyFill="1" applyBorder="1" applyAlignment="1" applyProtection="1">
      <alignment horizontal="right" vertical="center"/>
      <protection locked="0"/>
    </xf>
    <xf numFmtId="3" fontId="8" fillId="0" borderId="2578" xfId="6" applyNumberFormat="1" applyFont="1" applyFill="1" applyBorder="1" applyAlignment="1" applyProtection="1">
      <alignment horizontal="center" vertical="center"/>
      <protection locked="0"/>
    </xf>
    <xf numFmtId="3" fontId="5" fillId="0" borderId="2578" xfId="6" applyNumberFormat="1" applyFont="1" applyFill="1" applyBorder="1" applyAlignment="1" applyProtection="1">
      <alignment horizontal="center" vertical="center"/>
      <protection locked="0"/>
    </xf>
    <xf numFmtId="0" fontId="5" fillId="0" borderId="2578" xfId="6" applyNumberFormat="1" applyFont="1" applyFill="1" applyBorder="1" applyAlignment="1" applyProtection="1">
      <alignment horizontal="center" vertical="center"/>
      <protection locked="0"/>
    </xf>
    <xf numFmtId="0" fontId="5" fillId="0" borderId="2578" xfId="6" applyNumberFormat="1" applyFont="1" applyFill="1" applyBorder="1" applyAlignment="1" applyProtection="1">
      <alignment horizontal="left" vertical="center"/>
      <protection locked="0"/>
    </xf>
    <xf numFmtId="0" fontId="14" fillId="0" borderId="2578" xfId="6" applyNumberFormat="1" applyFont="1" applyFill="1" applyBorder="1" applyAlignment="1" applyProtection="1">
      <alignment horizontal="left" vertical="center"/>
      <protection locked="0"/>
    </xf>
    <xf numFmtId="49" fontId="5" fillId="18" borderId="257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8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81" xfId="6" applyNumberFormat="1" applyFont="1" applyFill="1" applyBorder="1" applyAlignment="1" applyProtection="1">
      <alignment horizontal="right" vertical="center"/>
      <protection locked="0"/>
    </xf>
    <xf numFmtId="3" fontId="8" fillId="0" borderId="2582" xfId="6" applyNumberFormat="1" applyFont="1" applyFill="1" applyBorder="1" applyAlignment="1" applyProtection="1">
      <alignment horizontal="center" vertical="center"/>
      <protection locked="0"/>
    </xf>
    <xf numFmtId="3" fontId="5" fillId="0" borderId="2582" xfId="6" applyNumberFormat="1" applyFont="1" applyFill="1" applyBorder="1" applyAlignment="1" applyProtection="1">
      <alignment horizontal="center" vertical="center"/>
      <protection locked="0"/>
    </xf>
    <xf numFmtId="0" fontId="5" fillId="0" borderId="2582" xfId="6" applyNumberFormat="1" applyFont="1" applyFill="1" applyBorder="1" applyAlignment="1" applyProtection="1">
      <alignment horizontal="center" vertical="center"/>
      <protection locked="0"/>
    </xf>
    <xf numFmtId="0" fontId="5" fillId="0" borderId="2582" xfId="6" applyNumberFormat="1" applyFont="1" applyFill="1" applyBorder="1" applyAlignment="1" applyProtection="1">
      <alignment horizontal="left" vertical="center"/>
      <protection locked="0"/>
    </xf>
    <xf numFmtId="0" fontId="14" fillId="0" borderId="2582" xfId="6" applyNumberFormat="1" applyFont="1" applyFill="1" applyBorder="1" applyAlignment="1" applyProtection="1">
      <alignment horizontal="left" vertical="center"/>
      <protection locked="0"/>
    </xf>
    <xf numFmtId="49" fontId="5" fillId="18" borderId="258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512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58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8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86" xfId="6" applyNumberFormat="1" applyFont="1" applyFill="1" applyBorder="1" applyAlignment="1" applyProtection="1">
      <alignment horizontal="right" vertical="center"/>
      <protection locked="0"/>
    </xf>
    <xf numFmtId="3" fontId="8" fillId="0" borderId="2587" xfId="6" applyNumberFormat="1" applyFont="1" applyFill="1" applyBorder="1" applyAlignment="1" applyProtection="1">
      <alignment horizontal="center" vertical="center"/>
      <protection locked="0"/>
    </xf>
    <xf numFmtId="3" fontId="5" fillId="0" borderId="2587" xfId="6" applyNumberFormat="1" applyFont="1" applyFill="1" applyBorder="1" applyAlignment="1" applyProtection="1">
      <alignment horizontal="center" vertical="center"/>
      <protection locked="0"/>
    </xf>
    <xf numFmtId="0" fontId="5" fillId="0" borderId="2587" xfId="6" applyNumberFormat="1" applyFont="1" applyFill="1" applyBorder="1" applyAlignment="1" applyProtection="1">
      <alignment horizontal="center" vertical="center"/>
      <protection locked="0"/>
    </xf>
    <xf numFmtId="0" fontId="5" fillId="0" borderId="2587" xfId="6" applyNumberFormat="1" applyFont="1" applyFill="1" applyBorder="1" applyAlignment="1" applyProtection="1">
      <alignment horizontal="left" vertical="center"/>
      <protection locked="0"/>
    </xf>
    <xf numFmtId="0" fontId="14" fillId="0" borderId="2587" xfId="6" applyNumberFormat="1" applyFont="1" applyFill="1" applyBorder="1" applyAlignment="1" applyProtection="1">
      <alignment horizontal="left" vertical="center"/>
      <protection locked="0"/>
    </xf>
    <xf numFmtId="49" fontId="14" fillId="18" borderId="2588" xfId="6" applyNumberFormat="1" applyFont="1" applyFill="1" applyBorder="1" applyAlignment="1" applyProtection="1">
      <alignment vertical="center" wrapText="1"/>
      <protection locked="0"/>
    </xf>
    <xf numFmtId="49" fontId="14" fillId="18" borderId="2057" xfId="6" applyNumberFormat="1" applyFont="1" applyFill="1" applyBorder="1" applyAlignment="1" applyProtection="1">
      <alignment vertical="center" wrapText="1"/>
      <protection locked="0"/>
    </xf>
    <xf numFmtId="4" fontId="5" fillId="0" borderId="2586" xfId="6" applyNumberFormat="1" applyFont="1" applyFill="1" applyBorder="1" applyAlignment="1" applyProtection="1">
      <alignment horizontal="right" vertical="center"/>
      <protection locked="0"/>
    </xf>
    <xf numFmtId="2" fontId="5" fillId="0" borderId="258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87" xfId="6" applyNumberFormat="1" applyFont="1" applyFill="1" applyBorder="1" applyAlignment="1" applyProtection="1">
      <alignment horizontal="left" vertical="center"/>
      <protection locked="0"/>
    </xf>
    <xf numFmtId="49" fontId="5" fillId="18" borderId="259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9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92" xfId="6" applyNumberFormat="1" applyFont="1" applyFill="1" applyBorder="1" applyAlignment="1" applyProtection="1">
      <alignment horizontal="right" vertical="center"/>
      <protection locked="0"/>
    </xf>
    <xf numFmtId="3" fontId="8" fillId="0" borderId="2593" xfId="6" applyNumberFormat="1" applyFont="1" applyFill="1" applyBorder="1" applyAlignment="1" applyProtection="1">
      <alignment horizontal="center" vertical="center"/>
      <protection locked="0"/>
    </xf>
    <xf numFmtId="3" fontId="5" fillId="0" borderId="2593" xfId="6" applyNumberFormat="1" applyFont="1" applyFill="1" applyBorder="1" applyAlignment="1" applyProtection="1">
      <alignment horizontal="center" vertical="center"/>
      <protection locked="0"/>
    </xf>
    <xf numFmtId="0" fontId="5" fillId="0" borderId="2593" xfId="6" applyNumberFormat="1" applyFont="1" applyFill="1" applyBorder="1" applyAlignment="1" applyProtection="1">
      <alignment horizontal="center" vertical="center"/>
      <protection locked="0"/>
    </xf>
    <xf numFmtId="0" fontId="5" fillId="0" borderId="2593" xfId="6" applyNumberFormat="1" applyFont="1" applyFill="1" applyBorder="1" applyAlignment="1" applyProtection="1">
      <alignment horizontal="left" vertical="center"/>
      <protection locked="0"/>
    </xf>
    <xf numFmtId="0" fontId="14" fillId="0" borderId="2593" xfId="6" applyNumberFormat="1" applyFont="1" applyFill="1" applyBorder="1" applyAlignment="1" applyProtection="1">
      <alignment horizontal="left" vertical="center"/>
      <protection locked="0"/>
    </xf>
    <xf numFmtId="49" fontId="5" fillId="18" borderId="259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59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596" xfId="6" applyNumberFormat="1" applyFont="1" applyFill="1" applyBorder="1" applyAlignment="1" applyProtection="1">
      <alignment horizontal="right" vertical="center"/>
      <protection locked="0"/>
    </xf>
    <xf numFmtId="3" fontId="8" fillId="0" borderId="2597" xfId="6" applyNumberFormat="1" applyFont="1" applyFill="1" applyBorder="1" applyAlignment="1" applyProtection="1">
      <alignment horizontal="center" vertical="center"/>
      <protection locked="0"/>
    </xf>
    <xf numFmtId="3" fontId="5" fillId="0" borderId="2597" xfId="6" applyNumberFormat="1" applyFont="1" applyFill="1" applyBorder="1" applyAlignment="1" applyProtection="1">
      <alignment horizontal="center" vertical="center"/>
      <protection locked="0"/>
    </xf>
    <xf numFmtId="0" fontId="5" fillId="0" borderId="2597" xfId="6" applyNumberFormat="1" applyFont="1" applyFill="1" applyBorder="1" applyAlignment="1" applyProtection="1">
      <alignment horizontal="center" vertical="center"/>
      <protection locked="0"/>
    </xf>
    <xf numFmtId="0" fontId="5" fillId="0" borderId="2597" xfId="6" applyNumberFormat="1" applyFont="1" applyFill="1" applyBorder="1" applyAlignment="1" applyProtection="1">
      <alignment horizontal="left" vertical="center"/>
      <protection locked="0"/>
    </xf>
    <xf numFmtId="0" fontId="14" fillId="0" borderId="2597" xfId="6" applyNumberFormat="1" applyFont="1" applyFill="1" applyBorder="1" applyAlignment="1" applyProtection="1">
      <alignment horizontal="left" vertical="center"/>
      <protection locked="0"/>
    </xf>
    <xf numFmtId="49" fontId="14" fillId="18" borderId="665" xfId="6" applyNumberFormat="1" applyFont="1" applyFill="1" applyBorder="1" applyAlignment="1" applyProtection="1">
      <alignment horizontal="center" vertical="center" wrapText="1"/>
      <protection locked="0"/>
    </xf>
    <xf numFmtId="49" fontId="14" fillId="18" borderId="32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598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599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04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05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600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601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60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603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604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60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60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60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608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609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12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610" xfId="6" applyNumberFormat="1" applyFont="1" applyFill="1" applyBorder="1" applyAlignment="1" applyProtection="1">
      <alignment horizontal="left" vertical="center" wrapText="1"/>
      <protection locked="0"/>
    </xf>
    <xf numFmtId="4" fontId="14" fillId="18" borderId="1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61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31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904" xfId="6" applyNumberFormat="1" applyFont="1" applyFill="1" applyBorder="1" applyAlignment="1" applyProtection="1">
      <alignment horizontal="left" vertical="center" wrapText="1"/>
      <protection locked="0"/>
    </xf>
    <xf numFmtId="0" fontId="5" fillId="0" borderId="2601" xfId="6" applyNumberFormat="1" applyFont="1" applyFill="1" applyBorder="1" applyAlignment="1" applyProtection="1">
      <alignment horizontal="left" vertical="center"/>
      <protection locked="0"/>
    </xf>
    <xf numFmtId="3" fontId="8" fillId="0" borderId="2614" xfId="6" applyNumberFormat="1" applyFont="1" applyFill="1" applyBorder="1" applyAlignment="1" applyProtection="1">
      <alignment horizontal="right" vertical="center"/>
      <protection locked="0"/>
    </xf>
    <xf numFmtId="4" fontId="8" fillId="0" borderId="2614" xfId="6" applyNumberFormat="1" applyFont="1" applyFill="1" applyBorder="1" applyAlignment="1" applyProtection="1">
      <alignment horizontal="right" vertical="center"/>
      <protection locked="0"/>
    </xf>
    <xf numFmtId="3" fontId="8" fillId="0" borderId="2615" xfId="6" applyNumberFormat="1" applyFont="1" applyFill="1" applyBorder="1" applyAlignment="1" applyProtection="1">
      <alignment horizontal="center" vertical="center"/>
      <protection locked="0"/>
    </xf>
    <xf numFmtId="3" fontId="5" fillId="0" borderId="2615" xfId="6" applyNumberFormat="1" applyFont="1" applyFill="1" applyBorder="1" applyAlignment="1" applyProtection="1">
      <alignment horizontal="center" vertical="center"/>
      <protection locked="0"/>
    </xf>
    <xf numFmtId="0" fontId="5" fillId="0" borderId="2615" xfId="6" applyNumberFormat="1" applyFont="1" applyFill="1" applyBorder="1" applyAlignment="1" applyProtection="1">
      <alignment horizontal="center" vertical="center"/>
      <protection locked="0"/>
    </xf>
    <xf numFmtId="3" fontId="5" fillId="0" borderId="2618" xfId="6" applyNumberFormat="1" applyFont="1" applyFill="1" applyBorder="1" applyAlignment="1" applyProtection="1">
      <alignment horizontal="right" vertical="center"/>
      <protection locked="0"/>
    </xf>
    <xf numFmtId="4" fontId="5" fillId="0" borderId="2618" xfId="6" applyNumberFormat="1" applyFont="1" applyFill="1" applyBorder="1" applyAlignment="1" applyProtection="1">
      <alignment horizontal="right" vertical="center"/>
      <protection locked="0"/>
    </xf>
    <xf numFmtId="3" fontId="8" fillId="0" borderId="2619" xfId="6" applyNumberFormat="1" applyFont="1" applyFill="1" applyBorder="1" applyAlignment="1" applyProtection="1">
      <alignment horizontal="center" vertical="center"/>
      <protection locked="0"/>
    </xf>
    <xf numFmtId="3" fontId="5" fillId="0" borderId="2619" xfId="6" applyNumberFormat="1" applyFont="1" applyFill="1" applyBorder="1" applyAlignment="1" applyProtection="1">
      <alignment horizontal="center" vertical="center"/>
      <protection locked="0"/>
    </xf>
    <xf numFmtId="0" fontId="5" fillId="0" borderId="2619" xfId="6" applyNumberFormat="1" applyFont="1" applyFill="1" applyBorder="1" applyAlignment="1" applyProtection="1">
      <alignment horizontal="center" vertical="center"/>
      <protection locked="0"/>
    </xf>
    <xf numFmtId="49" fontId="5" fillId="18" borderId="2620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2621" xfId="6" applyNumberFormat="1" applyFont="1" applyFill="1" applyBorder="1" applyAlignment="1" applyProtection="1">
      <alignment horizontal="right" vertical="center"/>
      <protection locked="0"/>
    </xf>
    <xf numFmtId="3" fontId="8" fillId="0" borderId="2622" xfId="6" applyNumberFormat="1" applyFont="1" applyFill="1" applyBorder="1" applyAlignment="1" applyProtection="1">
      <alignment horizontal="center" vertical="center"/>
      <protection locked="0"/>
    </xf>
    <xf numFmtId="3" fontId="5" fillId="0" borderId="2622" xfId="6" applyNumberFormat="1" applyFont="1" applyFill="1" applyBorder="1" applyAlignment="1" applyProtection="1">
      <alignment horizontal="center" vertical="center"/>
      <protection locked="0"/>
    </xf>
    <xf numFmtId="0" fontId="5" fillId="0" borderId="2622" xfId="6" applyNumberFormat="1" applyFont="1" applyFill="1" applyBorder="1" applyAlignment="1" applyProtection="1">
      <alignment horizontal="center" vertical="center"/>
      <protection locked="0"/>
    </xf>
    <xf numFmtId="49" fontId="5" fillId="18" borderId="2623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2624" xfId="6" applyNumberFormat="1" applyFont="1" applyFill="1" applyBorder="1" applyAlignment="1" applyProtection="1">
      <alignment horizontal="right" vertical="center"/>
      <protection locked="0"/>
    </xf>
    <xf numFmtId="3" fontId="8" fillId="0" borderId="2625" xfId="6" applyNumberFormat="1" applyFont="1" applyFill="1" applyBorder="1" applyAlignment="1" applyProtection="1">
      <alignment horizontal="center" vertical="center"/>
      <protection locked="0"/>
    </xf>
    <xf numFmtId="3" fontId="5" fillId="0" borderId="2625" xfId="6" applyNumberFormat="1" applyFont="1" applyFill="1" applyBorder="1" applyAlignment="1" applyProtection="1">
      <alignment horizontal="center" vertical="center"/>
      <protection locked="0"/>
    </xf>
    <xf numFmtId="0" fontId="5" fillId="0" borderId="2625" xfId="6" applyNumberFormat="1" applyFont="1" applyFill="1" applyBorder="1" applyAlignment="1" applyProtection="1">
      <alignment horizontal="center" vertical="center"/>
      <protection locked="0"/>
    </xf>
    <xf numFmtId="0" fontId="5" fillId="0" borderId="2625" xfId="6" applyNumberFormat="1" applyFont="1" applyFill="1" applyBorder="1" applyAlignment="1" applyProtection="1">
      <alignment horizontal="left" vertical="center"/>
      <protection locked="0"/>
    </xf>
    <xf numFmtId="0" fontId="14" fillId="0" borderId="2625" xfId="6" applyNumberFormat="1" applyFont="1" applyFill="1" applyBorder="1" applyAlignment="1" applyProtection="1">
      <alignment horizontal="left" vertical="center"/>
      <protection locked="0"/>
    </xf>
    <xf numFmtId="49" fontId="5" fillId="18" borderId="2626" xfId="6" applyNumberFormat="1" applyFont="1" applyFill="1" applyBorder="1" applyAlignment="1" applyProtection="1">
      <alignment horizontal="center" vertical="center" wrapText="1"/>
      <protection locked="0"/>
    </xf>
    <xf numFmtId="2" fontId="5" fillId="0" borderId="32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511" xfId="6" applyNumberFormat="1" applyFont="1" applyFill="1" applyBorder="1" applyAlignment="1" applyProtection="1">
      <alignment horizontal="center" vertical="center" wrapText="1"/>
      <protection locked="0"/>
    </xf>
    <xf numFmtId="2" fontId="5" fillId="0" borderId="2087" xfId="6" applyNumberFormat="1" applyFont="1" applyFill="1" applyBorder="1" applyAlignment="1" applyProtection="1">
      <alignment horizontal="left" vertical="center" wrapText="1"/>
      <protection locked="0"/>
    </xf>
    <xf numFmtId="3" fontId="5" fillId="6" borderId="2629" xfId="6" applyNumberFormat="1" applyFont="1" applyFill="1" applyBorder="1" applyAlignment="1" applyProtection="1">
      <alignment horizontal="right" vertical="center"/>
      <protection locked="0"/>
    </xf>
    <xf numFmtId="4" fontId="5" fillId="6" borderId="2629" xfId="6" applyNumberFormat="1" applyFont="1" applyFill="1" applyBorder="1" applyAlignment="1" applyProtection="1">
      <alignment horizontal="right" vertical="center"/>
      <protection locked="0"/>
    </xf>
    <xf numFmtId="10" fontId="5" fillId="6" borderId="327" xfId="18" applyNumberFormat="1" applyFont="1" applyFill="1" applyBorder="1" applyAlignment="1" applyProtection="1">
      <alignment horizontal="right" vertical="center"/>
      <protection locked="0"/>
    </xf>
    <xf numFmtId="3" fontId="8" fillId="0" borderId="2630" xfId="6" applyNumberFormat="1" applyFont="1" applyFill="1" applyBorder="1" applyAlignment="1" applyProtection="1">
      <alignment horizontal="center" vertical="center"/>
      <protection locked="0"/>
    </xf>
    <xf numFmtId="3" fontId="5" fillId="0" borderId="2630" xfId="6" applyNumberFormat="1" applyFont="1" applyFill="1" applyBorder="1" applyAlignment="1" applyProtection="1">
      <alignment horizontal="center" vertical="center"/>
      <protection locked="0"/>
    </xf>
    <xf numFmtId="0" fontId="5" fillId="0" borderId="2630" xfId="6" applyNumberFormat="1" applyFont="1" applyFill="1" applyBorder="1" applyAlignment="1" applyProtection="1">
      <alignment horizontal="center" vertical="center"/>
      <protection locked="0"/>
    </xf>
    <xf numFmtId="0" fontId="5" fillId="0" borderId="2630" xfId="6" applyNumberFormat="1" applyFont="1" applyFill="1" applyBorder="1" applyAlignment="1" applyProtection="1">
      <alignment horizontal="left" vertical="center"/>
      <protection locked="0"/>
    </xf>
    <xf numFmtId="0" fontId="14" fillId="0" borderId="2630" xfId="6" applyNumberFormat="1" applyFont="1" applyFill="1" applyBorder="1" applyAlignment="1" applyProtection="1">
      <alignment horizontal="left" vertical="center"/>
      <protection locked="0"/>
    </xf>
    <xf numFmtId="49" fontId="5" fillId="22" borderId="2631" xfId="6" applyNumberFormat="1" applyFont="1" applyFill="1" applyBorder="1" applyAlignment="1" applyProtection="1">
      <alignment horizontal="center" vertical="center" wrapText="1"/>
      <protection locked="0"/>
    </xf>
    <xf numFmtId="0" fontId="41" fillId="6" borderId="2632" xfId="0" applyFont="1" applyFill="1" applyBorder="1" applyAlignment="1">
      <alignment horizontal="left" vertical="center" wrapText="1"/>
    </xf>
    <xf numFmtId="3" fontId="5" fillId="6" borderId="2633" xfId="6" applyNumberFormat="1" applyFont="1" applyFill="1" applyBorder="1" applyAlignment="1" applyProtection="1">
      <alignment horizontal="right" vertical="center"/>
      <protection locked="0"/>
    </xf>
    <xf numFmtId="3" fontId="8" fillId="0" borderId="2634" xfId="6" applyNumberFormat="1" applyFont="1" applyFill="1" applyBorder="1" applyAlignment="1" applyProtection="1">
      <alignment horizontal="center" vertical="center"/>
      <protection locked="0"/>
    </xf>
    <xf numFmtId="3" fontId="5" fillId="0" borderId="2634" xfId="6" applyNumberFormat="1" applyFont="1" applyFill="1" applyBorder="1" applyAlignment="1" applyProtection="1">
      <alignment horizontal="center" vertical="center"/>
      <protection locked="0"/>
    </xf>
    <xf numFmtId="0" fontId="5" fillId="0" borderId="2634" xfId="6" applyNumberFormat="1" applyFont="1" applyFill="1" applyBorder="1" applyAlignment="1" applyProtection="1">
      <alignment horizontal="center" vertical="center"/>
      <protection locked="0"/>
    </xf>
    <xf numFmtId="0" fontId="5" fillId="0" borderId="2634" xfId="6" applyNumberFormat="1" applyFont="1" applyFill="1" applyBorder="1" applyAlignment="1" applyProtection="1">
      <alignment horizontal="left" vertical="center"/>
      <protection locked="0"/>
    </xf>
    <xf numFmtId="0" fontId="14" fillId="0" borderId="2634" xfId="6" applyNumberFormat="1" applyFont="1" applyFill="1" applyBorder="1" applyAlignment="1" applyProtection="1">
      <alignment horizontal="left" vertical="center"/>
      <protection locked="0"/>
    </xf>
    <xf numFmtId="49" fontId="5" fillId="22" borderId="2635" xfId="6" applyNumberFormat="1" applyFont="1" applyFill="1" applyBorder="1" applyAlignment="1" applyProtection="1">
      <alignment horizontal="center" vertical="center" wrapText="1"/>
      <protection locked="0"/>
    </xf>
    <xf numFmtId="0" fontId="41" fillId="6" borderId="2636" xfId="0" applyFont="1" applyFill="1" applyBorder="1" applyAlignment="1">
      <alignment horizontal="left" vertical="center" wrapText="1"/>
    </xf>
    <xf numFmtId="3" fontId="5" fillId="6" borderId="2637" xfId="6" applyNumberFormat="1" applyFont="1" applyFill="1" applyBorder="1" applyAlignment="1" applyProtection="1">
      <alignment horizontal="right" vertical="center"/>
      <protection locked="0"/>
    </xf>
    <xf numFmtId="3" fontId="8" fillId="0" borderId="2638" xfId="6" applyNumberFormat="1" applyFont="1" applyFill="1" applyBorder="1" applyAlignment="1" applyProtection="1">
      <alignment horizontal="center" vertical="center"/>
      <protection locked="0"/>
    </xf>
    <xf numFmtId="3" fontId="5" fillId="0" borderId="2638" xfId="6" applyNumberFormat="1" applyFont="1" applyFill="1" applyBorder="1" applyAlignment="1" applyProtection="1">
      <alignment horizontal="center" vertical="center"/>
      <protection locked="0"/>
    </xf>
    <xf numFmtId="0" fontId="5" fillId="0" borderId="2638" xfId="6" applyNumberFormat="1" applyFont="1" applyFill="1" applyBorder="1" applyAlignment="1" applyProtection="1">
      <alignment horizontal="center" vertical="center"/>
      <protection locked="0"/>
    </xf>
    <xf numFmtId="0" fontId="5" fillId="0" borderId="2638" xfId="6" applyNumberFormat="1" applyFont="1" applyFill="1" applyBorder="1" applyAlignment="1" applyProtection="1">
      <alignment horizontal="left" vertical="center"/>
      <protection locked="0"/>
    </xf>
    <xf numFmtId="0" fontId="14" fillId="0" borderId="2638" xfId="6" applyNumberFormat="1" applyFont="1" applyFill="1" applyBorder="1" applyAlignment="1" applyProtection="1">
      <alignment horizontal="left" vertical="center"/>
      <protection locked="0"/>
    </xf>
    <xf numFmtId="49" fontId="5" fillId="22" borderId="2639" xfId="6" applyNumberFormat="1" applyFont="1" applyFill="1" applyBorder="1" applyAlignment="1" applyProtection="1">
      <alignment horizontal="center" vertical="center" wrapText="1"/>
      <protection locked="0"/>
    </xf>
    <xf numFmtId="49" fontId="5" fillId="22" borderId="2057" xfId="6" applyNumberFormat="1" applyFont="1" applyFill="1" applyBorder="1" applyAlignment="1" applyProtection="1">
      <alignment horizontal="left" vertical="center" wrapText="1"/>
      <protection locked="0"/>
    </xf>
    <xf numFmtId="3" fontId="5" fillId="6" borderId="327" xfId="6" applyNumberFormat="1" applyFont="1" applyFill="1" applyBorder="1" applyAlignment="1" applyProtection="1">
      <alignment horizontal="right" vertical="center"/>
      <protection locked="0"/>
    </xf>
    <xf numFmtId="4" fontId="5" fillId="6" borderId="327" xfId="6" applyNumberFormat="1" applyFont="1" applyFill="1" applyBorder="1" applyAlignment="1" applyProtection="1">
      <alignment horizontal="right" vertical="center"/>
      <protection locked="0"/>
    </xf>
    <xf numFmtId="49" fontId="5" fillId="22" borderId="2640" xfId="6" applyNumberFormat="1" applyFont="1" applyFill="1" applyBorder="1" applyAlignment="1" applyProtection="1">
      <alignment horizontal="center" vertical="center" wrapText="1"/>
      <protection locked="0"/>
    </xf>
    <xf numFmtId="49" fontId="5" fillId="22" borderId="2641" xfId="6" applyNumberFormat="1" applyFont="1" applyFill="1" applyBorder="1" applyAlignment="1" applyProtection="1">
      <alignment horizontal="left" vertical="center" wrapText="1"/>
      <protection locked="0"/>
    </xf>
    <xf numFmtId="3" fontId="5" fillId="6" borderId="2642" xfId="6" applyNumberFormat="1" applyFont="1" applyFill="1" applyBorder="1" applyAlignment="1" applyProtection="1">
      <alignment horizontal="right" vertical="center"/>
      <protection locked="0"/>
    </xf>
    <xf numFmtId="3" fontId="8" fillId="0" borderId="2643" xfId="6" applyNumberFormat="1" applyFont="1" applyFill="1" applyBorder="1" applyAlignment="1" applyProtection="1">
      <alignment horizontal="center" vertical="center"/>
      <protection locked="0"/>
    </xf>
    <xf numFmtId="3" fontId="5" fillId="0" borderId="2643" xfId="6" applyNumberFormat="1" applyFont="1" applyFill="1" applyBorder="1" applyAlignment="1" applyProtection="1">
      <alignment horizontal="center" vertical="center"/>
      <protection locked="0"/>
    </xf>
    <xf numFmtId="0" fontId="5" fillId="0" borderId="2643" xfId="6" applyNumberFormat="1" applyFont="1" applyFill="1" applyBorder="1" applyAlignment="1" applyProtection="1">
      <alignment horizontal="center" vertical="center"/>
      <protection locked="0"/>
    </xf>
    <xf numFmtId="0" fontId="5" fillId="0" borderId="2643" xfId="6" applyNumberFormat="1" applyFont="1" applyFill="1" applyBorder="1" applyAlignment="1" applyProtection="1">
      <alignment horizontal="left" vertical="center"/>
      <protection locked="0"/>
    </xf>
    <xf numFmtId="0" fontId="14" fillId="0" borderId="2643" xfId="6" applyNumberFormat="1" applyFont="1" applyFill="1" applyBorder="1" applyAlignment="1" applyProtection="1">
      <alignment horizontal="left" vertical="center"/>
      <protection locked="0"/>
    </xf>
    <xf numFmtId="49" fontId="5" fillId="22" borderId="791" xfId="6" applyNumberFormat="1" applyFont="1" applyFill="1" applyBorder="1" applyAlignment="1" applyProtection="1">
      <alignment horizontal="center" vertical="center" wrapText="1"/>
      <protection locked="0"/>
    </xf>
    <xf numFmtId="2" fontId="5" fillId="6" borderId="327" xfId="6" applyNumberFormat="1" applyFont="1" applyFill="1" applyBorder="1" applyAlignment="1" applyProtection="1">
      <alignment horizontal="left" vertical="center" wrapText="1"/>
      <protection locked="0"/>
    </xf>
    <xf numFmtId="0" fontId="71" fillId="0" borderId="2643" xfId="6" applyNumberFormat="1" applyFont="1" applyFill="1" applyBorder="1" applyAlignment="1" applyProtection="1">
      <alignment horizontal="left" vertical="center"/>
      <protection locked="0"/>
    </xf>
    <xf numFmtId="3" fontId="76" fillId="0" borderId="112" xfId="6" applyNumberFormat="1" applyFont="1" applyFill="1" applyBorder="1" applyAlignment="1" applyProtection="1">
      <alignment horizontal="right" vertical="center"/>
      <protection locked="0"/>
    </xf>
    <xf numFmtId="4" fontId="76" fillId="0" borderId="112" xfId="6" applyNumberFormat="1" applyFont="1" applyFill="1" applyBorder="1" applyAlignment="1" applyProtection="1">
      <alignment horizontal="right" vertical="center"/>
      <protection locked="0"/>
    </xf>
    <xf numFmtId="3" fontId="71" fillId="0" borderId="14" xfId="6" applyNumberFormat="1" applyFont="1" applyFill="1" applyBorder="1" applyAlignment="1" applyProtection="1">
      <alignment horizontal="right" vertical="center"/>
      <protection locked="0"/>
    </xf>
    <xf numFmtId="4" fontId="71" fillId="0" borderId="14" xfId="6" applyNumberFormat="1" applyFont="1" applyFill="1" applyBorder="1" applyAlignment="1" applyProtection="1">
      <alignment horizontal="right" vertical="center"/>
      <protection locked="0"/>
    </xf>
    <xf numFmtId="3" fontId="71" fillId="0" borderId="2646" xfId="6" applyNumberFormat="1" applyFont="1" applyFill="1" applyBorder="1" applyAlignment="1" applyProtection="1">
      <alignment horizontal="right" vertical="center"/>
      <protection locked="0"/>
    </xf>
    <xf numFmtId="4" fontId="71" fillId="0" borderId="2646" xfId="6" applyNumberFormat="1" applyFont="1" applyFill="1" applyBorder="1" applyAlignment="1" applyProtection="1">
      <alignment horizontal="right" vertical="center"/>
      <protection locked="0"/>
    </xf>
    <xf numFmtId="3" fontId="8" fillId="0" borderId="2647" xfId="6" applyNumberFormat="1" applyFont="1" applyFill="1" applyBorder="1" applyAlignment="1" applyProtection="1">
      <alignment horizontal="center" vertical="center"/>
      <protection locked="0"/>
    </xf>
    <xf numFmtId="3" fontId="5" fillId="0" borderId="2647" xfId="6" applyNumberFormat="1" applyFont="1" applyFill="1" applyBorder="1" applyAlignment="1" applyProtection="1">
      <alignment horizontal="center" vertical="center"/>
      <protection locked="0"/>
    </xf>
    <xf numFmtId="0" fontId="5" fillId="0" borderId="2647" xfId="6" applyNumberFormat="1" applyFont="1" applyFill="1" applyBorder="1" applyAlignment="1" applyProtection="1">
      <alignment horizontal="center" vertical="center"/>
      <protection locked="0"/>
    </xf>
    <xf numFmtId="0" fontId="5" fillId="0" borderId="2647" xfId="6" applyNumberFormat="1" applyFont="1" applyFill="1" applyBorder="1" applyAlignment="1" applyProtection="1">
      <alignment horizontal="left" vertical="center"/>
      <protection locked="0"/>
    </xf>
    <xf numFmtId="0" fontId="71" fillId="0" borderId="2647" xfId="6" applyNumberFormat="1" applyFont="1" applyFill="1" applyBorder="1" applyAlignment="1" applyProtection="1">
      <alignment horizontal="left" vertical="center"/>
      <protection locked="0"/>
    </xf>
    <xf numFmtId="49" fontId="71" fillId="18" borderId="264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649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2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646" xfId="6" applyNumberFormat="1" applyFont="1" applyFill="1" applyBorder="1" applyAlignment="1" applyProtection="1">
      <alignment horizontal="right" vertical="center"/>
      <protection locked="0"/>
    </xf>
    <xf numFmtId="4" fontId="5" fillId="0" borderId="2646" xfId="6" applyNumberFormat="1" applyFont="1" applyFill="1" applyBorder="1" applyAlignment="1" applyProtection="1">
      <alignment horizontal="right" vertical="center"/>
      <protection locked="0"/>
    </xf>
    <xf numFmtId="49" fontId="73" fillId="0" borderId="7" xfId="6" applyNumberFormat="1" applyFont="1" applyFill="1" applyBorder="1" applyAlignment="1" applyProtection="1">
      <alignment vertical="center" wrapText="1"/>
      <protection locked="0"/>
    </xf>
    <xf numFmtId="49" fontId="71" fillId="0" borderId="2651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265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653" xfId="6" applyNumberFormat="1" applyFont="1" applyFill="1" applyBorder="1" applyAlignment="1" applyProtection="1">
      <alignment horizontal="right" vertical="center"/>
      <protection locked="0"/>
    </xf>
    <xf numFmtId="3" fontId="5" fillId="0" borderId="2654" xfId="6" applyNumberFormat="1" applyFont="1" applyFill="1" applyBorder="1" applyAlignment="1" applyProtection="1">
      <alignment horizontal="right" vertical="center"/>
      <protection locked="0"/>
    </xf>
    <xf numFmtId="4" fontId="5" fillId="0" borderId="2654" xfId="6" applyNumberFormat="1" applyFont="1" applyFill="1" applyBorder="1" applyAlignment="1" applyProtection="1">
      <alignment horizontal="right" vertical="center"/>
      <protection locked="0"/>
    </xf>
    <xf numFmtId="3" fontId="5" fillId="0" borderId="2657" xfId="6" applyNumberFormat="1" applyFont="1" applyFill="1" applyBorder="1" applyAlignment="1" applyProtection="1">
      <alignment horizontal="right" vertical="center"/>
      <protection locked="0"/>
    </xf>
    <xf numFmtId="4" fontId="5" fillId="0" borderId="2657" xfId="6" applyNumberFormat="1" applyFont="1" applyFill="1" applyBorder="1" applyAlignment="1" applyProtection="1">
      <alignment horizontal="right" vertical="center"/>
      <protection locked="0"/>
    </xf>
    <xf numFmtId="3" fontId="8" fillId="0" borderId="2658" xfId="6" applyNumberFormat="1" applyFont="1" applyFill="1" applyBorder="1" applyAlignment="1" applyProtection="1">
      <alignment horizontal="center" vertical="center"/>
      <protection locked="0"/>
    </xf>
    <xf numFmtId="3" fontId="5" fillId="0" borderId="2658" xfId="6" applyNumberFormat="1" applyFont="1" applyFill="1" applyBorder="1" applyAlignment="1" applyProtection="1">
      <alignment horizontal="center" vertical="center"/>
      <protection locked="0"/>
    </xf>
    <xf numFmtId="0" fontId="5" fillId="0" borderId="2658" xfId="6" applyNumberFormat="1" applyFont="1" applyFill="1" applyBorder="1" applyAlignment="1" applyProtection="1">
      <alignment horizontal="center" vertical="center"/>
      <protection locked="0"/>
    </xf>
    <xf numFmtId="0" fontId="5" fillId="0" borderId="2658" xfId="6" applyNumberFormat="1" applyFont="1" applyFill="1" applyBorder="1" applyAlignment="1" applyProtection="1">
      <alignment horizontal="left" vertical="center"/>
      <protection locked="0"/>
    </xf>
    <xf numFmtId="0" fontId="71" fillId="0" borderId="2658" xfId="6" applyNumberFormat="1" applyFont="1" applyFill="1" applyBorder="1" applyAlignment="1" applyProtection="1">
      <alignment horizontal="left" vertical="center"/>
      <protection locked="0"/>
    </xf>
    <xf numFmtId="49" fontId="73" fillId="0" borderId="2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65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66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661" xfId="6" applyNumberFormat="1" applyFont="1" applyFill="1" applyBorder="1" applyAlignment="1" applyProtection="1">
      <alignment horizontal="right" vertical="center"/>
      <protection locked="0"/>
    </xf>
    <xf numFmtId="3" fontId="8" fillId="0" borderId="2662" xfId="6" applyNumberFormat="1" applyFont="1" applyFill="1" applyBorder="1" applyAlignment="1" applyProtection="1">
      <alignment horizontal="center" vertical="center"/>
      <protection locked="0"/>
    </xf>
    <xf numFmtId="3" fontId="5" fillId="0" borderId="2662" xfId="6" applyNumberFormat="1" applyFont="1" applyFill="1" applyBorder="1" applyAlignment="1" applyProtection="1">
      <alignment horizontal="center" vertical="center"/>
      <protection locked="0"/>
    </xf>
    <xf numFmtId="0" fontId="5" fillId="0" borderId="2662" xfId="6" applyNumberFormat="1" applyFont="1" applyFill="1" applyBorder="1" applyAlignment="1" applyProtection="1">
      <alignment horizontal="center" vertical="center"/>
      <protection locked="0"/>
    </xf>
    <xf numFmtId="0" fontId="5" fillId="0" borderId="2662" xfId="6" applyNumberFormat="1" applyFont="1" applyFill="1" applyBorder="1" applyAlignment="1" applyProtection="1">
      <alignment horizontal="left" vertical="center"/>
      <protection locked="0"/>
    </xf>
    <xf numFmtId="0" fontId="71" fillId="0" borderId="2662" xfId="6" applyNumberFormat="1" applyFont="1" applyFill="1" applyBorder="1" applyAlignment="1" applyProtection="1">
      <alignment horizontal="left" vertical="center"/>
      <protection locked="0"/>
    </xf>
    <xf numFmtId="49" fontId="73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66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66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665" xfId="6" applyNumberFormat="1" applyFont="1" applyFill="1" applyBorder="1" applyAlignment="1" applyProtection="1">
      <alignment horizontal="right" vertical="center"/>
      <protection locked="0"/>
    </xf>
    <xf numFmtId="3" fontId="8" fillId="0" borderId="2666" xfId="6" applyNumberFormat="1" applyFont="1" applyFill="1" applyBorder="1" applyAlignment="1" applyProtection="1">
      <alignment horizontal="center" vertical="center"/>
      <protection locked="0"/>
    </xf>
    <xf numFmtId="3" fontId="5" fillId="0" borderId="2666" xfId="6" applyNumberFormat="1" applyFont="1" applyFill="1" applyBorder="1" applyAlignment="1" applyProtection="1">
      <alignment horizontal="center" vertical="center"/>
      <protection locked="0"/>
    </xf>
    <xf numFmtId="0" fontId="5" fillId="0" borderId="2666" xfId="6" applyNumberFormat="1" applyFont="1" applyFill="1" applyBorder="1" applyAlignment="1" applyProtection="1">
      <alignment horizontal="center" vertical="center"/>
      <protection locked="0"/>
    </xf>
    <xf numFmtId="0" fontId="5" fillId="0" borderId="2666" xfId="6" applyNumberFormat="1" applyFont="1" applyFill="1" applyBorder="1" applyAlignment="1" applyProtection="1">
      <alignment horizontal="left" vertical="center"/>
      <protection locked="0"/>
    </xf>
    <xf numFmtId="0" fontId="71" fillId="0" borderId="2666" xfId="6" applyNumberFormat="1" applyFont="1" applyFill="1" applyBorder="1" applyAlignment="1" applyProtection="1">
      <alignment horizontal="left" vertical="center"/>
      <protection locked="0"/>
    </xf>
    <xf numFmtId="49" fontId="71" fillId="18" borderId="66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774" xfId="6" applyNumberFormat="1" applyFont="1" applyFill="1" applyBorder="1" applyAlignment="1" applyProtection="1">
      <alignment horizontal="left" vertical="center" wrapText="1"/>
      <protection locked="0"/>
    </xf>
    <xf numFmtId="3" fontId="58" fillId="0" borderId="2665" xfId="6" applyNumberFormat="1" applyFont="1" applyFill="1" applyBorder="1" applyAlignment="1" applyProtection="1">
      <alignment vertical="center"/>
      <protection locked="0"/>
    </xf>
    <xf numFmtId="4" fontId="58" fillId="0" borderId="2665" xfId="6" applyNumberFormat="1" applyFont="1" applyFill="1" applyBorder="1" applyAlignment="1" applyProtection="1">
      <alignment vertical="center"/>
      <protection locked="0"/>
    </xf>
    <xf numFmtId="49" fontId="5" fillId="0" borderId="2668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2669" xfId="0" applyFont="1" applyBorder="1" applyAlignment="1">
      <alignment horizontal="left" vertical="center" wrapText="1"/>
    </xf>
    <xf numFmtId="0" fontId="14" fillId="0" borderId="2666" xfId="6" applyNumberFormat="1" applyFont="1" applyFill="1" applyBorder="1" applyAlignment="1" applyProtection="1">
      <alignment horizontal="left" vertical="center"/>
      <protection locked="0"/>
    </xf>
    <xf numFmtId="3" fontId="76" fillId="6" borderId="253" xfId="6" applyNumberFormat="1" applyFont="1" applyFill="1" applyBorder="1" applyAlignment="1" applyProtection="1">
      <alignment horizontal="right" vertical="center"/>
      <protection locked="0"/>
    </xf>
    <xf numFmtId="4" fontId="76" fillId="6" borderId="253" xfId="6" applyNumberFormat="1" applyFont="1" applyFill="1" applyBorder="1" applyAlignment="1" applyProtection="1">
      <alignment horizontal="right" vertical="center"/>
      <protection locked="0"/>
    </xf>
    <xf numFmtId="3" fontId="71" fillId="6" borderId="2671" xfId="6" applyNumberFormat="1" applyFont="1" applyFill="1" applyBorder="1" applyAlignment="1" applyProtection="1">
      <alignment horizontal="right" vertical="center"/>
      <protection locked="0"/>
    </xf>
    <xf numFmtId="4" fontId="71" fillId="6" borderId="2671" xfId="6" applyNumberFormat="1" applyFont="1" applyFill="1" applyBorder="1" applyAlignment="1" applyProtection="1">
      <alignment horizontal="right" vertical="center"/>
      <protection locked="0"/>
    </xf>
    <xf numFmtId="3" fontId="8" fillId="0" borderId="2672" xfId="6" applyNumberFormat="1" applyFont="1" applyFill="1" applyBorder="1" applyAlignment="1" applyProtection="1">
      <alignment horizontal="center" vertical="center"/>
      <protection locked="0"/>
    </xf>
    <xf numFmtId="3" fontId="5" fillId="0" borderId="2672" xfId="6" applyNumberFormat="1" applyFont="1" applyFill="1" applyBorder="1" applyAlignment="1" applyProtection="1">
      <alignment horizontal="center" vertical="center"/>
      <protection locked="0"/>
    </xf>
    <xf numFmtId="0" fontId="5" fillId="0" borderId="2672" xfId="6" applyNumberFormat="1" applyFont="1" applyFill="1" applyBorder="1" applyAlignment="1" applyProtection="1">
      <alignment horizontal="center" vertical="center"/>
      <protection locked="0"/>
    </xf>
    <xf numFmtId="0" fontId="5" fillId="0" borderId="2672" xfId="6" applyNumberFormat="1" applyFont="1" applyFill="1" applyBorder="1" applyAlignment="1" applyProtection="1">
      <alignment horizontal="left" vertical="center"/>
      <protection locked="0"/>
    </xf>
    <xf numFmtId="0" fontId="71" fillId="0" borderId="2672" xfId="6" applyNumberFormat="1" applyFont="1" applyFill="1" applyBorder="1" applyAlignment="1" applyProtection="1">
      <alignment horizontal="left" vertical="center"/>
      <protection locked="0"/>
    </xf>
    <xf numFmtId="49" fontId="71" fillId="22" borderId="2673" xfId="6" applyNumberFormat="1" applyFont="1" applyFill="1" applyBorder="1" applyAlignment="1" applyProtection="1">
      <alignment horizontal="center" vertical="center" wrapText="1"/>
      <protection locked="0"/>
    </xf>
    <xf numFmtId="49" fontId="71" fillId="22" borderId="2674" xfId="6" applyNumberFormat="1" applyFont="1" applyFill="1" applyBorder="1" applyAlignment="1" applyProtection="1">
      <alignment horizontal="left" vertical="center" wrapText="1"/>
      <protection locked="0"/>
    </xf>
    <xf numFmtId="3" fontId="5" fillId="6" borderId="2675" xfId="6" applyNumberFormat="1" applyFont="1" applyFill="1" applyBorder="1" applyAlignment="1" applyProtection="1">
      <alignment horizontal="right" vertical="center"/>
      <protection locked="0"/>
    </xf>
    <xf numFmtId="3" fontId="8" fillId="0" borderId="2676" xfId="6" applyNumberFormat="1" applyFont="1" applyFill="1" applyBorder="1" applyAlignment="1" applyProtection="1">
      <alignment horizontal="center" vertical="center"/>
      <protection locked="0"/>
    </xf>
    <xf numFmtId="3" fontId="5" fillId="0" borderId="2676" xfId="6" applyNumberFormat="1" applyFont="1" applyFill="1" applyBorder="1" applyAlignment="1" applyProtection="1">
      <alignment horizontal="center" vertical="center"/>
      <protection locked="0"/>
    </xf>
    <xf numFmtId="0" fontId="5" fillId="0" borderId="2676" xfId="6" applyNumberFormat="1" applyFont="1" applyFill="1" applyBorder="1" applyAlignment="1" applyProtection="1">
      <alignment horizontal="center" vertical="center"/>
      <protection locked="0"/>
    </xf>
    <xf numFmtId="0" fontId="5" fillId="0" borderId="2676" xfId="6" applyNumberFormat="1" applyFont="1" applyFill="1" applyBorder="1" applyAlignment="1" applyProtection="1">
      <alignment horizontal="left" vertical="center"/>
      <protection locked="0"/>
    </xf>
    <xf numFmtId="0" fontId="71" fillId="0" borderId="2676" xfId="6" applyNumberFormat="1" applyFont="1" applyFill="1" applyBorder="1" applyAlignment="1" applyProtection="1">
      <alignment horizontal="left" vertical="center"/>
      <protection locked="0"/>
    </xf>
    <xf numFmtId="3" fontId="8" fillId="6" borderId="327" xfId="6" applyNumberFormat="1" applyFont="1" applyFill="1" applyBorder="1" applyAlignment="1" applyProtection="1">
      <alignment horizontal="right" vertical="center"/>
      <protection locked="0"/>
    </xf>
    <xf numFmtId="4" fontId="8" fillId="6" borderId="327" xfId="6" applyNumberFormat="1" applyFont="1" applyFill="1" applyBorder="1" applyAlignment="1" applyProtection="1">
      <alignment horizontal="right" vertical="center"/>
      <protection locked="0"/>
    </xf>
    <xf numFmtId="49" fontId="59" fillId="0" borderId="14" xfId="6" applyNumberFormat="1" applyFont="1" applyFill="1" applyBorder="1" applyAlignment="1" applyProtection="1">
      <alignment horizontal="center" vertical="center" wrapText="1"/>
      <protection locked="0"/>
    </xf>
    <xf numFmtId="0" fontId="14" fillId="0" borderId="2676" xfId="6" applyNumberFormat="1" applyFont="1" applyFill="1" applyBorder="1" applyAlignment="1" applyProtection="1">
      <alignment horizontal="left" vertical="center"/>
      <protection locked="0"/>
    </xf>
    <xf numFmtId="3" fontId="5" fillId="0" borderId="2675" xfId="6" applyNumberFormat="1" applyFont="1" applyFill="1" applyBorder="1" applyAlignment="1" applyProtection="1">
      <alignment horizontal="right" vertical="center"/>
      <protection locked="0"/>
    </xf>
    <xf numFmtId="4" fontId="5" fillId="0" borderId="2675" xfId="6" applyNumberFormat="1" applyFont="1" applyFill="1" applyBorder="1" applyAlignment="1" applyProtection="1">
      <alignment horizontal="right" vertical="center"/>
      <protection locked="0"/>
    </xf>
    <xf numFmtId="49" fontId="59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67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679" xfId="6" applyNumberFormat="1" applyFont="1" applyFill="1" applyBorder="1" applyAlignment="1" applyProtection="1">
      <alignment horizontal="left" vertical="top" wrapText="1"/>
      <protection locked="0"/>
    </xf>
    <xf numFmtId="3" fontId="5" fillId="0" borderId="2680" xfId="6" applyNumberFormat="1" applyFont="1" applyFill="1" applyBorder="1" applyAlignment="1" applyProtection="1">
      <alignment horizontal="right" vertical="center"/>
      <protection locked="0"/>
    </xf>
    <xf numFmtId="3" fontId="5" fillId="0" borderId="2681" xfId="6" applyNumberFormat="1" applyFont="1" applyFill="1" applyBorder="1" applyAlignment="1" applyProtection="1">
      <alignment horizontal="right" vertical="center"/>
      <protection locked="0"/>
    </xf>
    <xf numFmtId="4" fontId="5" fillId="0" borderId="2681" xfId="6" applyNumberFormat="1" applyFont="1" applyFill="1" applyBorder="1" applyAlignment="1" applyProtection="1">
      <alignment horizontal="right" vertical="center"/>
      <protection locked="0"/>
    </xf>
    <xf numFmtId="4" fontId="59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68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456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268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68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685" xfId="6" applyNumberFormat="1" applyFont="1" applyFill="1" applyBorder="1" applyAlignment="1" applyProtection="1">
      <alignment horizontal="right" vertical="center"/>
      <protection locked="0"/>
    </xf>
    <xf numFmtId="4" fontId="5" fillId="0" borderId="2685" xfId="6" applyNumberFormat="1" applyFont="1" applyFill="1" applyBorder="1" applyAlignment="1" applyProtection="1">
      <alignment horizontal="right" vertical="center"/>
      <protection locked="0"/>
    </xf>
    <xf numFmtId="3" fontId="58" fillId="0" borderId="2675" xfId="6" applyNumberFormat="1" applyFont="1" applyFill="1" applyBorder="1" applyAlignment="1" applyProtection="1">
      <alignment vertical="center"/>
      <protection locked="0"/>
    </xf>
    <xf numFmtId="4" fontId="58" fillId="0" borderId="2675" xfId="6" applyNumberFormat="1" applyFont="1" applyFill="1" applyBorder="1" applyAlignment="1" applyProtection="1">
      <alignment vertical="center"/>
      <protection locked="0"/>
    </xf>
    <xf numFmtId="49" fontId="76" fillId="10" borderId="95" xfId="6" applyNumberFormat="1" applyFont="1" applyFill="1" applyBorder="1" applyAlignment="1" applyProtection="1">
      <alignment horizontal="center" vertical="center" wrapText="1"/>
      <protection locked="0"/>
    </xf>
    <xf numFmtId="49" fontId="76" fillId="21" borderId="307" xfId="6" applyNumberFormat="1" applyFont="1" applyFill="1" applyBorder="1" applyAlignment="1" applyProtection="1">
      <alignment horizontal="center" vertical="center" wrapText="1"/>
      <protection locked="0"/>
    </xf>
    <xf numFmtId="49" fontId="76" fillId="21" borderId="308" xfId="6" applyNumberFormat="1" applyFont="1" applyFill="1" applyBorder="1" applyAlignment="1" applyProtection="1">
      <alignment horizontal="left" vertical="center" wrapText="1"/>
      <protection locked="0"/>
    </xf>
    <xf numFmtId="3" fontId="5" fillId="6" borderId="2687" xfId="6" applyNumberFormat="1" applyFont="1" applyFill="1" applyBorder="1" applyAlignment="1" applyProtection="1">
      <alignment horizontal="right" vertical="center"/>
      <protection locked="0"/>
    </xf>
    <xf numFmtId="4" fontId="5" fillId="6" borderId="2687" xfId="6" applyNumberFormat="1" applyFont="1" applyFill="1" applyBorder="1" applyAlignment="1" applyProtection="1">
      <alignment horizontal="right" vertical="center"/>
      <protection locked="0"/>
    </xf>
    <xf numFmtId="3" fontId="8" fillId="0" borderId="2688" xfId="6" applyNumberFormat="1" applyFont="1" applyFill="1" applyBorder="1" applyAlignment="1" applyProtection="1">
      <alignment horizontal="center" vertical="center"/>
      <protection locked="0"/>
    </xf>
    <xf numFmtId="3" fontId="5" fillId="0" borderId="2688" xfId="6" applyNumberFormat="1" applyFont="1" applyFill="1" applyBorder="1" applyAlignment="1" applyProtection="1">
      <alignment horizontal="center" vertical="center"/>
      <protection locked="0"/>
    </xf>
    <xf numFmtId="0" fontId="5" fillId="0" borderId="2688" xfId="6" applyNumberFormat="1" applyFont="1" applyFill="1" applyBorder="1" applyAlignment="1" applyProtection="1">
      <alignment horizontal="center" vertical="center"/>
      <protection locked="0"/>
    </xf>
    <xf numFmtId="0" fontId="5" fillId="0" borderId="2688" xfId="6" applyNumberFormat="1" applyFont="1" applyFill="1" applyBorder="1" applyAlignment="1" applyProtection="1">
      <alignment horizontal="left" vertical="center"/>
      <protection locked="0"/>
    </xf>
    <xf numFmtId="0" fontId="71" fillId="0" borderId="2688" xfId="6" applyNumberFormat="1" applyFont="1" applyFill="1" applyBorder="1" applyAlignment="1" applyProtection="1">
      <alignment horizontal="left" vertical="center"/>
      <protection locked="0"/>
    </xf>
    <xf numFmtId="49" fontId="71" fillId="22" borderId="2689" xfId="6" applyNumberFormat="1" applyFont="1" applyFill="1" applyBorder="1" applyAlignment="1" applyProtection="1">
      <alignment horizontal="center" vertical="center" wrapText="1"/>
      <protection locked="0"/>
    </xf>
    <xf numFmtId="49" fontId="71" fillId="22" borderId="269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691" xfId="6" applyNumberFormat="1" applyFont="1" applyFill="1" applyBorder="1" applyAlignment="1" applyProtection="1">
      <alignment horizontal="right" vertical="center"/>
      <protection locked="0"/>
    </xf>
    <xf numFmtId="3" fontId="8" fillId="0" borderId="2692" xfId="6" applyNumberFormat="1" applyFont="1" applyFill="1" applyBorder="1" applyAlignment="1" applyProtection="1">
      <alignment horizontal="center" vertical="center"/>
      <protection locked="0"/>
    </xf>
    <xf numFmtId="3" fontId="5" fillId="0" borderId="2692" xfId="6" applyNumberFormat="1" applyFont="1" applyFill="1" applyBorder="1" applyAlignment="1" applyProtection="1">
      <alignment horizontal="center" vertical="center"/>
      <protection locked="0"/>
    </xf>
    <xf numFmtId="0" fontId="5" fillId="0" borderId="2692" xfId="6" applyNumberFormat="1" applyFont="1" applyFill="1" applyBorder="1" applyAlignment="1" applyProtection="1">
      <alignment horizontal="center" vertical="center"/>
      <protection locked="0"/>
    </xf>
    <xf numFmtId="0" fontId="5" fillId="0" borderId="2692" xfId="6" applyNumberFormat="1" applyFont="1" applyFill="1" applyBorder="1" applyAlignment="1" applyProtection="1">
      <alignment horizontal="left" vertical="center"/>
      <protection locked="0"/>
    </xf>
    <xf numFmtId="0" fontId="71" fillId="0" borderId="2692" xfId="6" applyNumberFormat="1" applyFont="1" applyFill="1" applyBorder="1" applyAlignment="1" applyProtection="1">
      <alignment horizontal="left" vertical="center"/>
      <protection locked="0"/>
    </xf>
    <xf numFmtId="49" fontId="76" fillId="22" borderId="665" xfId="6" applyNumberFormat="1" applyFont="1" applyFill="1" applyBorder="1" applyAlignment="1" applyProtection="1">
      <alignment vertical="center" wrapText="1"/>
      <protection locked="0"/>
    </xf>
    <xf numFmtId="3" fontId="5" fillId="0" borderId="2695" xfId="6" applyNumberFormat="1" applyFont="1" applyFill="1" applyBorder="1" applyAlignment="1" applyProtection="1">
      <alignment horizontal="right" vertical="center"/>
      <protection locked="0"/>
    </xf>
    <xf numFmtId="4" fontId="5" fillId="0" borderId="2695" xfId="6" applyNumberFormat="1" applyFont="1" applyFill="1" applyBorder="1" applyAlignment="1" applyProtection="1">
      <alignment horizontal="right" vertical="center"/>
      <protection locked="0"/>
    </xf>
    <xf numFmtId="3" fontId="5" fillId="0" borderId="2696" xfId="6" applyNumberFormat="1" applyFont="1" applyFill="1" applyBorder="1" applyAlignment="1" applyProtection="1">
      <alignment horizontal="center" vertical="center"/>
      <protection locked="0"/>
    </xf>
    <xf numFmtId="3" fontId="5" fillId="0" borderId="2697" xfId="6" applyNumberFormat="1" applyFont="1" applyFill="1" applyBorder="1" applyAlignment="1" applyProtection="1">
      <alignment horizontal="center" vertical="center"/>
      <protection locked="0"/>
    </xf>
    <xf numFmtId="49" fontId="71" fillId="18" borderId="269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699" xfId="6" applyNumberFormat="1" applyFont="1" applyFill="1" applyBorder="1" applyAlignment="1" applyProtection="1">
      <alignment horizontal="right" vertical="center"/>
      <protection locked="0"/>
    </xf>
    <xf numFmtId="4" fontId="5" fillId="0" borderId="2699" xfId="6" applyNumberFormat="1" applyFont="1" applyFill="1" applyBorder="1" applyAlignment="1" applyProtection="1">
      <alignment horizontal="right" vertical="center"/>
      <protection locked="0"/>
    </xf>
    <xf numFmtId="49" fontId="71" fillId="18" borderId="270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70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02" xfId="6" applyNumberFormat="1" applyFont="1" applyFill="1" applyBorder="1" applyAlignment="1" applyProtection="1">
      <alignment horizontal="center" vertical="center"/>
      <protection locked="0"/>
    </xf>
    <xf numFmtId="3" fontId="5" fillId="0" borderId="2703" xfId="6" applyNumberFormat="1" applyFont="1" applyFill="1" applyBorder="1" applyAlignment="1" applyProtection="1">
      <alignment horizontal="center" vertical="center"/>
      <protection locked="0"/>
    </xf>
    <xf numFmtId="49" fontId="73" fillId="10" borderId="7" xfId="6" applyNumberFormat="1" applyFont="1" applyFill="1" applyBorder="1" applyAlignment="1" applyProtection="1">
      <alignment horizontal="center" vertical="center" wrapText="1"/>
      <protection locked="0"/>
    </xf>
    <xf numFmtId="3" fontId="5" fillId="6" borderId="2691" xfId="6" applyNumberFormat="1" applyFont="1" applyFill="1" applyBorder="1" applyAlignment="1" applyProtection="1">
      <alignment horizontal="right" vertical="center"/>
      <protection locked="0"/>
    </xf>
    <xf numFmtId="4" fontId="5" fillId="6" borderId="2691" xfId="6" applyNumberFormat="1" applyFont="1" applyFill="1" applyBorder="1" applyAlignment="1" applyProtection="1">
      <alignment horizontal="right" vertical="center"/>
      <protection locked="0"/>
    </xf>
    <xf numFmtId="49" fontId="73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71" fillId="22" borderId="2704" xfId="6" applyNumberFormat="1" applyFont="1" applyFill="1" applyBorder="1" applyAlignment="1" applyProtection="1">
      <alignment horizontal="center" vertical="center" wrapText="1"/>
      <protection locked="0"/>
    </xf>
    <xf numFmtId="49" fontId="71" fillId="22" borderId="270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06" xfId="6" applyNumberFormat="1" applyFont="1" applyFill="1" applyBorder="1" applyAlignment="1" applyProtection="1">
      <alignment horizontal="right" vertical="center"/>
      <protection locked="0"/>
    </xf>
    <xf numFmtId="3" fontId="5" fillId="0" borderId="2707" xfId="6" applyNumberFormat="1" applyFont="1" applyFill="1" applyBorder="1" applyAlignment="1" applyProtection="1">
      <alignment horizontal="right" vertical="center"/>
      <protection locked="0"/>
    </xf>
    <xf numFmtId="4" fontId="5" fillId="0" borderId="2707" xfId="6" applyNumberFormat="1" applyFont="1" applyFill="1" applyBorder="1" applyAlignment="1" applyProtection="1">
      <alignment horizontal="right" vertical="center"/>
      <protection locked="0"/>
    </xf>
    <xf numFmtId="3" fontId="8" fillId="0" borderId="2708" xfId="6" applyNumberFormat="1" applyFont="1" applyFill="1" applyBorder="1" applyAlignment="1" applyProtection="1">
      <alignment horizontal="center" vertical="center"/>
      <protection locked="0"/>
    </xf>
    <xf numFmtId="3" fontId="5" fillId="0" borderId="2708" xfId="6" applyNumberFormat="1" applyFont="1" applyFill="1" applyBorder="1" applyAlignment="1" applyProtection="1">
      <alignment horizontal="center" vertical="center"/>
      <protection locked="0"/>
    </xf>
    <xf numFmtId="0" fontId="5" fillId="0" borderId="2708" xfId="6" applyNumberFormat="1" applyFont="1" applyFill="1" applyBorder="1" applyAlignment="1" applyProtection="1">
      <alignment horizontal="center" vertical="center"/>
      <protection locked="0"/>
    </xf>
    <xf numFmtId="0" fontId="5" fillId="0" borderId="2708" xfId="6" applyNumberFormat="1" applyFont="1" applyFill="1" applyBorder="1" applyAlignment="1" applyProtection="1">
      <alignment horizontal="left" vertical="center"/>
      <protection locked="0"/>
    </xf>
    <xf numFmtId="0" fontId="71" fillId="0" borderId="2708" xfId="6" applyNumberFormat="1" applyFont="1" applyFill="1" applyBorder="1" applyAlignment="1" applyProtection="1">
      <alignment horizontal="left" vertical="center"/>
      <protection locked="0"/>
    </xf>
    <xf numFmtId="3" fontId="5" fillId="0" borderId="2710" xfId="6" applyNumberFormat="1" applyFont="1" applyFill="1" applyBorder="1" applyAlignment="1" applyProtection="1">
      <alignment horizontal="right" vertical="center"/>
      <protection locked="0"/>
    </xf>
    <xf numFmtId="4" fontId="5" fillId="0" borderId="2710" xfId="6" applyNumberFormat="1" applyFont="1" applyFill="1" applyBorder="1" applyAlignment="1" applyProtection="1">
      <alignment horizontal="right" vertical="center"/>
      <protection locked="0"/>
    </xf>
    <xf numFmtId="3" fontId="5" fillId="0" borderId="2711" xfId="6" applyNumberFormat="1" applyFont="1" applyFill="1" applyBorder="1" applyAlignment="1" applyProtection="1">
      <alignment horizontal="center" vertical="center"/>
      <protection locked="0"/>
    </xf>
    <xf numFmtId="3" fontId="5" fillId="0" borderId="2712" xfId="6" applyNumberFormat="1" applyFont="1" applyFill="1" applyBorder="1" applyAlignment="1" applyProtection="1">
      <alignment horizontal="center" vertical="center"/>
      <protection locked="0"/>
    </xf>
    <xf numFmtId="49" fontId="71" fillId="18" borderId="271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71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15" xfId="6" applyNumberFormat="1" applyFont="1" applyFill="1" applyBorder="1" applyAlignment="1" applyProtection="1">
      <alignment horizontal="right" vertical="center"/>
      <protection locked="0"/>
    </xf>
    <xf numFmtId="4" fontId="5" fillId="0" borderId="2715" xfId="6" applyNumberFormat="1" applyFont="1" applyFill="1" applyBorder="1" applyAlignment="1" applyProtection="1">
      <alignment horizontal="right" vertical="center"/>
      <protection locked="0"/>
    </xf>
    <xf numFmtId="3" fontId="73" fillId="10" borderId="7" xfId="6" applyNumberFormat="1" applyFont="1" applyFill="1" applyBorder="1" applyAlignment="1" applyProtection="1">
      <alignment horizontal="right" vertical="center"/>
      <protection locked="0"/>
    </xf>
    <xf numFmtId="3" fontId="71" fillId="6" borderId="2717" xfId="6" applyNumberFormat="1" applyFont="1" applyFill="1" applyBorder="1" applyAlignment="1" applyProtection="1">
      <alignment horizontal="right" vertical="center"/>
      <protection locked="0"/>
    </xf>
    <xf numFmtId="4" fontId="71" fillId="6" borderId="2717" xfId="6" applyNumberFormat="1" applyFont="1" applyFill="1" applyBorder="1" applyAlignment="1" applyProtection="1">
      <alignment horizontal="right" vertical="center"/>
      <protection locked="0"/>
    </xf>
    <xf numFmtId="10" fontId="5" fillId="0" borderId="2718" xfId="18" applyNumberFormat="1" applyFont="1" applyFill="1" applyBorder="1" applyAlignment="1" applyProtection="1">
      <alignment horizontal="right" vertical="center"/>
      <protection locked="0"/>
    </xf>
    <xf numFmtId="3" fontId="8" fillId="0" borderId="2719" xfId="6" applyNumberFormat="1" applyFont="1" applyFill="1" applyBorder="1" applyAlignment="1" applyProtection="1">
      <alignment horizontal="center" vertical="center"/>
      <protection locked="0"/>
    </xf>
    <xf numFmtId="3" fontId="5" fillId="0" borderId="2719" xfId="6" applyNumberFormat="1" applyFont="1" applyFill="1" applyBorder="1" applyAlignment="1" applyProtection="1">
      <alignment horizontal="center" vertical="center"/>
      <protection locked="0"/>
    </xf>
    <xf numFmtId="0" fontId="5" fillId="0" borderId="2719" xfId="6" applyNumberFormat="1" applyFont="1" applyFill="1" applyBorder="1" applyAlignment="1" applyProtection="1">
      <alignment horizontal="center" vertical="center"/>
      <protection locked="0"/>
    </xf>
    <xf numFmtId="0" fontId="5" fillId="0" borderId="2719" xfId="6" applyNumberFormat="1" applyFont="1" applyFill="1" applyBorder="1" applyAlignment="1" applyProtection="1">
      <alignment horizontal="left" vertical="center"/>
      <protection locked="0"/>
    </xf>
    <xf numFmtId="0" fontId="71" fillId="0" borderId="2719" xfId="6" applyNumberFormat="1" applyFont="1" applyFill="1" applyBorder="1" applyAlignment="1" applyProtection="1">
      <alignment horizontal="left" vertical="center"/>
      <protection locked="0"/>
    </xf>
    <xf numFmtId="49" fontId="71" fillId="22" borderId="2720" xfId="6" applyNumberFormat="1" applyFont="1" applyFill="1" applyBorder="1" applyAlignment="1" applyProtection="1">
      <alignment horizontal="center" vertical="center" wrapText="1"/>
      <protection locked="0"/>
    </xf>
    <xf numFmtId="49" fontId="71" fillId="22" borderId="2709" xfId="6" applyNumberFormat="1" applyFont="1" applyFill="1" applyBorder="1" applyAlignment="1" applyProtection="1">
      <alignment horizontal="left" vertical="center" wrapText="1"/>
      <protection locked="0"/>
    </xf>
    <xf numFmtId="3" fontId="5" fillId="6" borderId="2721" xfId="6" applyNumberFormat="1" applyFont="1" applyFill="1" applyBorder="1" applyAlignment="1" applyProtection="1">
      <alignment horizontal="right" vertical="center"/>
      <protection locked="0"/>
    </xf>
    <xf numFmtId="3" fontId="8" fillId="0" borderId="2722" xfId="6" applyNumberFormat="1" applyFont="1" applyFill="1" applyBorder="1" applyAlignment="1" applyProtection="1">
      <alignment horizontal="center" vertical="center"/>
      <protection locked="0"/>
    </xf>
    <xf numFmtId="3" fontId="5" fillId="0" borderId="2722" xfId="6" applyNumberFormat="1" applyFont="1" applyFill="1" applyBorder="1" applyAlignment="1" applyProtection="1">
      <alignment horizontal="center" vertical="center"/>
      <protection locked="0"/>
    </xf>
    <xf numFmtId="0" fontId="5" fillId="0" borderId="2722" xfId="6" applyNumberFormat="1" applyFont="1" applyFill="1" applyBorder="1" applyAlignment="1" applyProtection="1">
      <alignment horizontal="center" vertical="center"/>
      <protection locked="0"/>
    </xf>
    <xf numFmtId="0" fontId="5" fillId="0" borderId="2722" xfId="6" applyNumberFormat="1" applyFont="1" applyFill="1" applyBorder="1" applyAlignment="1" applyProtection="1">
      <alignment horizontal="left" vertical="center"/>
      <protection locked="0"/>
    </xf>
    <xf numFmtId="0" fontId="71" fillId="0" borderId="2722" xfId="6" applyNumberFormat="1" applyFont="1" applyFill="1" applyBorder="1" applyAlignment="1" applyProtection="1">
      <alignment horizontal="left" vertical="center"/>
      <protection locked="0"/>
    </xf>
    <xf numFmtId="10" fontId="8" fillId="0" borderId="2057" xfId="18" applyNumberFormat="1" applyFont="1" applyFill="1" applyBorder="1" applyAlignment="1" applyProtection="1">
      <alignment horizontal="right" vertical="center"/>
      <protection locked="0"/>
    </xf>
    <xf numFmtId="3" fontId="5" fillId="0" borderId="2721" xfId="6" applyNumberFormat="1" applyFont="1" applyFill="1" applyBorder="1" applyAlignment="1" applyProtection="1">
      <alignment horizontal="right" vertical="center"/>
      <protection locked="0"/>
    </xf>
    <xf numFmtId="4" fontId="5" fillId="0" borderId="2721" xfId="6" applyNumberFormat="1" applyFont="1" applyFill="1" applyBorder="1" applyAlignment="1" applyProtection="1">
      <alignment horizontal="right" vertical="center"/>
      <protection locked="0"/>
    </xf>
    <xf numFmtId="49" fontId="71" fillId="18" borderId="272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72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25" xfId="6" applyNumberFormat="1" applyFont="1" applyFill="1" applyBorder="1" applyAlignment="1" applyProtection="1">
      <alignment horizontal="right" vertical="center"/>
      <protection locked="0"/>
    </xf>
    <xf numFmtId="3" fontId="8" fillId="0" borderId="2726" xfId="6" applyNumberFormat="1" applyFont="1" applyFill="1" applyBorder="1" applyAlignment="1" applyProtection="1">
      <alignment horizontal="center" vertical="center"/>
      <protection locked="0"/>
    </xf>
    <xf numFmtId="3" fontId="5" fillId="0" borderId="2726" xfId="6" applyNumberFormat="1" applyFont="1" applyFill="1" applyBorder="1" applyAlignment="1" applyProtection="1">
      <alignment horizontal="center" vertical="center"/>
      <protection locked="0"/>
    </xf>
    <xf numFmtId="0" fontId="5" fillId="0" borderId="2726" xfId="6" applyNumberFormat="1" applyFont="1" applyFill="1" applyBorder="1" applyAlignment="1" applyProtection="1">
      <alignment horizontal="center" vertical="center"/>
      <protection locked="0"/>
    </xf>
    <xf numFmtId="0" fontId="5" fillId="0" borderId="2726" xfId="6" applyNumberFormat="1" applyFont="1" applyFill="1" applyBorder="1" applyAlignment="1" applyProtection="1">
      <alignment horizontal="left" vertical="center"/>
      <protection locked="0"/>
    </xf>
    <xf numFmtId="0" fontId="71" fillId="0" borderId="2726" xfId="6" applyNumberFormat="1" applyFont="1" applyFill="1" applyBorder="1" applyAlignment="1" applyProtection="1">
      <alignment horizontal="left" vertical="center"/>
      <protection locked="0"/>
    </xf>
    <xf numFmtId="3" fontId="5" fillId="0" borderId="2727" xfId="6" applyNumberFormat="1" applyFont="1" applyFill="1" applyBorder="1" applyAlignment="1" applyProtection="1">
      <alignment horizontal="center" vertical="center"/>
      <protection locked="0"/>
    </xf>
    <xf numFmtId="3" fontId="5" fillId="0" borderId="2728" xfId="6" applyNumberFormat="1" applyFont="1" applyFill="1" applyBorder="1" applyAlignment="1" applyProtection="1">
      <alignment horizontal="center" vertical="center"/>
      <protection locked="0"/>
    </xf>
    <xf numFmtId="4" fontId="5" fillId="0" borderId="2725" xfId="6" applyNumberFormat="1" applyFont="1" applyFill="1" applyBorder="1" applyAlignment="1" applyProtection="1">
      <alignment horizontal="right" vertical="center"/>
      <protection locked="0"/>
    </xf>
    <xf numFmtId="3" fontId="58" fillId="0" borderId="2730" xfId="6" applyNumberFormat="1" applyFont="1" applyFill="1" applyBorder="1" applyAlignment="1" applyProtection="1">
      <alignment horizontal="right" vertical="center"/>
      <protection locked="0"/>
    </xf>
    <xf numFmtId="4" fontId="58" fillId="0" borderId="2730" xfId="6" applyNumberFormat="1" applyFont="1" applyFill="1" applyBorder="1" applyAlignment="1" applyProtection="1">
      <alignment horizontal="right" vertical="center"/>
      <protection locked="0"/>
    </xf>
    <xf numFmtId="3" fontId="8" fillId="0" borderId="2731" xfId="6" applyNumberFormat="1" applyFont="1" applyFill="1" applyBorder="1" applyAlignment="1" applyProtection="1">
      <alignment horizontal="center" vertical="center"/>
      <protection locked="0"/>
    </xf>
    <xf numFmtId="3" fontId="5" fillId="0" borderId="2731" xfId="6" applyNumberFormat="1" applyFont="1" applyFill="1" applyBorder="1" applyAlignment="1" applyProtection="1">
      <alignment horizontal="center" vertical="center"/>
      <protection locked="0"/>
    </xf>
    <xf numFmtId="0" fontId="5" fillId="0" borderId="2731" xfId="6" applyNumberFormat="1" applyFont="1" applyFill="1" applyBorder="1" applyAlignment="1" applyProtection="1">
      <alignment horizontal="center" vertical="center"/>
      <protection locked="0"/>
    </xf>
    <xf numFmtId="0" fontId="5" fillId="0" borderId="2731" xfId="6" applyNumberFormat="1" applyFont="1" applyFill="1" applyBorder="1" applyAlignment="1" applyProtection="1">
      <alignment horizontal="left" vertical="center"/>
      <protection locked="0"/>
    </xf>
    <xf numFmtId="0" fontId="71" fillId="0" borderId="2731" xfId="6" applyNumberFormat="1" applyFont="1" applyFill="1" applyBorder="1" applyAlignment="1" applyProtection="1">
      <alignment horizontal="left" vertical="center"/>
      <protection locked="0"/>
    </xf>
    <xf numFmtId="49" fontId="71" fillId="18" borderId="273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73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34" xfId="6" applyNumberFormat="1" applyFont="1" applyFill="1" applyBorder="1" applyAlignment="1" applyProtection="1">
      <alignment horizontal="right" vertical="center"/>
      <protection locked="0"/>
    </xf>
    <xf numFmtId="3" fontId="8" fillId="0" borderId="2735" xfId="6" applyNumberFormat="1" applyFont="1" applyFill="1" applyBorder="1" applyAlignment="1" applyProtection="1">
      <alignment horizontal="center" vertical="center"/>
      <protection locked="0"/>
    </xf>
    <xf numFmtId="3" fontId="5" fillId="0" borderId="2735" xfId="6" applyNumberFormat="1" applyFont="1" applyFill="1" applyBorder="1" applyAlignment="1" applyProtection="1">
      <alignment horizontal="center" vertical="center"/>
      <protection locked="0"/>
    </xf>
    <xf numFmtId="0" fontId="5" fillId="0" borderId="2735" xfId="6" applyNumberFormat="1" applyFont="1" applyFill="1" applyBorder="1" applyAlignment="1" applyProtection="1">
      <alignment horizontal="center" vertical="center"/>
      <protection locked="0"/>
    </xf>
    <xf numFmtId="0" fontId="5" fillId="0" borderId="2735" xfId="6" applyNumberFormat="1" applyFont="1" applyFill="1" applyBorder="1" applyAlignment="1" applyProtection="1">
      <alignment horizontal="left" vertical="center"/>
      <protection locked="0"/>
    </xf>
    <xf numFmtId="0" fontId="71" fillId="0" borderId="2735" xfId="6" applyNumberFormat="1" applyFont="1" applyFill="1" applyBorder="1" applyAlignment="1" applyProtection="1">
      <alignment horizontal="left" vertical="center"/>
      <protection locked="0"/>
    </xf>
    <xf numFmtId="49" fontId="71" fillId="18" borderId="774" xfId="6" applyNumberFormat="1" applyFont="1" applyFill="1" applyBorder="1" applyAlignment="1" applyProtection="1">
      <alignment vertical="center" wrapText="1"/>
      <protection locked="0"/>
    </xf>
    <xf numFmtId="49" fontId="71" fillId="18" borderId="273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73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38" xfId="6" applyNumberFormat="1" applyFont="1" applyFill="1" applyBorder="1" applyAlignment="1" applyProtection="1">
      <alignment horizontal="right" vertical="center"/>
      <protection locked="0"/>
    </xf>
    <xf numFmtId="3" fontId="8" fillId="0" borderId="2739" xfId="6" applyNumberFormat="1" applyFont="1" applyFill="1" applyBorder="1" applyAlignment="1" applyProtection="1">
      <alignment horizontal="center" vertical="center"/>
      <protection locked="0"/>
    </xf>
    <xf numFmtId="3" fontId="5" fillId="0" borderId="2739" xfId="6" applyNumberFormat="1" applyFont="1" applyFill="1" applyBorder="1" applyAlignment="1" applyProtection="1">
      <alignment horizontal="center" vertical="center"/>
      <protection locked="0"/>
    </xf>
    <xf numFmtId="0" fontId="5" fillId="0" borderId="2739" xfId="6" applyNumberFormat="1" applyFont="1" applyFill="1" applyBorder="1" applyAlignment="1" applyProtection="1">
      <alignment horizontal="center" vertical="center"/>
      <protection locked="0"/>
    </xf>
    <xf numFmtId="0" fontId="5" fillId="0" borderId="2739" xfId="6" applyNumberFormat="1" applyFont="1" applyFill="1" applyBorder="1" applyAlignment="1" applyProtection="1">
      <alignment horizontal="left" vertical="center"/>
      <protection locked="0"/>
    </xf>
    <xf numFmtId="0" fontId="71" fillId="0" borderId="2739" xfId="6" applyNumberFormat="1" applyFont="1" applyFill="1" applyBorder="1" applyAlignment="1" applyProtection="1">
      <alignment horizontal="left" vertical="center"/>
      <protection locked="0"/>
    </xf>
    <xf numFmtId="49" fontId="71" fillId="18" borderId="75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755" xfId="6" applyNumberFormat="1" applyFont="1" applyFill="1" applyBorder="1" applyAlignment="1" applyProtection="1">
      <alignment horizontal="left" vertical="center" wrapText="1"/>
      <protection locked="0"/>
    </xf>
    <xf numFmtId="4" fontId="5" fillId="0" borderId="2738" xfId="6" applyNumberFormat="1" applyFont="1" applyFill="1" applyBorder="1" applyAlignment="1" applyProtection="1">
      <alignment horizontal="right" vertical="center"/>
      <protection locked="0"/>
    </xf>
    <xf numFmtId="49" fontId="71" fillId="18" borderId="274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74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42" xfId="6" applyNumberFormat="1" applyFont="1" applyFill="1" applyBorder="1" applyAlignment="1" applyProtection="1">
      <alignment horizontal="right" vertical="center"/>
      <protection locked="0"/>
    </xf>
    <xf numFmtId="3" fontId="5" fillId="0" borderId="2743" xfId="6" applyNumberFormat="1" applyFont="1" applyFill="1" applyBorder="1" applyAlignment="1" applyProtection="1">
      <alignment horizontal="right" vertical="center"/>
      <protection locked="0"/>
    </xf>
    <xf numFmtId="4" fontId="5" fillId="0" borderId="2743" xfId="6" applyNumberFormat="1" applyFont="1" applyFill="1" applyBorder="1" applyAlignment="1" applyProtection="1">
      <alignment horizontal="right" vertical="center"/>
      <protection locked="0"/>
    </xf>
    <xf numFmtId="3" fontId="8" fillId="0" borderId="2744" xfId="6" applyNumberFormat="1" applyFont="1" applyFill="1" applyBorder="1" applyAlignment="1" applyProtection="1">
      <alignment horizontal="center" vertical="center"/>
      <protection locked="0"/>
    </xf>
    <xf numFmtId="3" fontId="5" fillId="0" borderId="2744" xfId="6" applyNumberFormat="1" applyFont="1" applyFill="1" applyBorder="1" applyAlignment="1" applyProtection="1">
      <alignment horizontal="center" vertical="center"/>
      <protection locked="0"/>
    </xf>
    <xf numFmtId="0" fontId="5" fillId="0" borderId="2744" xfId="6" applyNumberFormat="1" applyFont="1" applyFill="1" applyBorder="1" applyAlignment="1" applyProtection="1">
      <alignment horizontal="center" vertical="center"/>
      <protection locked="0"/>
    </xf>
    <xf numFmtId="0" fontId="5" fillId="0" borderId="2744" xfId="6" applyNumberFormat="1" applyFont="1" applyFill="1" applyBorder="1" applyAlignment="1" applyProtection="1">
      <alignment horizontal="left" vertical="center"/>
      <protection locked="0"/>
    </xf>
    <xf numFmtId="0" fontId="71" fillId="0" borderId="2744" xfId="6" applyNumberFormat="1" applyFont="1" applyFill="1" applyBorder="1" applyAlignment="1" applyProtection="1">
      <alignment horizontal="left" vertical="center"/>
      <protection locked="0"/>
    </xf>
    <xf numFmtId="3" fontId="5" fillId="0" borderId="2746" xfId="6" applyNumberFormat="1" applyFont="1" applyFill="1" applyBorder="1" applyAlignment="1" applyProtection="1">
      <alignment horizontal="right" vertical="center"/>
      <protection locked="0"/>
    </xf>
    <xf numFmtId="4" fontId="5" fillId="0" borderId="2746" xfId="6" applyNumberFormat="1" applyFont="1" applyFill="1" applyBorder="1" applyAlignment="1" applyProtection="1">
      <alignment horizontal="right" vertical="center"/>
      <protection locked="0"/>
    </xf>
    <xf numFmtId="3" fontId="8" fillId="0" borderId="2747" xfId="6" applyNumberFormat="1" applyFont="1" applyFill="1" applyBorder="1" applyAlignment="1" applyProtection="1">
      <alignment horizontal="center" vertical="center"/>
      <protection locked="0"/>
    </xf>
    <xf numFmtId="3" fontId="5" fillId="0" borderId="2747" xfId="6" applyNumberFormat="1" applyFont="1" applyFill="1" applyBorder="1" applyAlignment="1" applyProtection="1">
      <alignment horizontal="center" vertical="center"/>
      <protection locked="0"/>
    </xf>
    <xf numFmtId="0" fontId="5" fillId="0" borderId="2747" xfId="6" applyNumberFormat="1" applyFont="1" applyFill="1" applyBorder="1" applyAlignment="1" applyProtection="1">
      <alignment horizontal="center" vertical="center"/>
      <protection locked="0"/>
    </xf>
    <xf numFmtId="0" fontId="5" fillId="0" borderId="2747" xfId="6" applyNumberFormat="1" applyFont="1" applyFill="1" applyBorder="1" applyAlignment="1" applyProtection="1">
      <alignment horizontal="left" vertical="center"/>
      <protection locked="0"/>
    </xf>
    <xf numFmtId="0" fontId="71" fillId="0" borderId="2747" xfId="6" applyNumberFormat="1" applyFont="1" applyFill="1" applyBorder="1" applyAlignment="1" applyProtection="1">
      <alignment horizontal="left" vertical="center"/>
      <protection locked="0"/>
    </xf>
    <xf numFmtId="49" fontId="71" fillId="18" borderId="274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74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50" xfId="6" applyNumberFormat="1" applyFont="1" applyFill="1" applyBorder="1" applyAlignment="1" applyProtection="1">
      <alignment horizontal="right" vertical="center"/>
      <protection locked="0"/>
    </xf>
    <xf numFmtId="4" fontId="5" fillId="0" borderId="2750" xfId="6" applyNumberFormat="1" applyFont="1" applyFill="1" applyBorder="1" applyAlignment="1" applyProtection="1">
      <alignment horizontal="right" vertical="center"/>
      <protection locked="0"/>
    </xf>
    <xf numFmtId="3" fontId="5" fillId="0" borderId="2751" xfId="6" applyNumberFormat="1" applyFont="1" applyFill="1" applyBorder="1" applyAlignment="1" applyProtection="1">
      <alignment horizontal="center" vertical="center"/>
      <protection locked="0"/>
    </xf>
    <xf numFmtId="3" fontId="5" fillId="0" borderId="2752" xfId="6" applyNumberFormat="1" applyFont="1" applyFill="1" applyBorder="1" applyAlignment="1" applyProtection="1">
      <alignment horizontal="center" vertical="center"/>
      <protection locked="0"/>
    </xf>
    <xf numFmtId="3" fontId="5" fillId="0" borderId="2754" xfId="6" applyNumberFormat="1" applyFont="1" applyFill="1" applyBorder="1" applyAlignment="1" applyProtection="1">
      <alignment horizontal="right" vertical="center"/>
      <protection locked="0"/>
    </xf>
    <xf numFmtId="4" fontId="5" fillId="0" borderId="2754" xfId="6" applyNumberFormat="1" applyFont="1" applyFill="1" applyBorder="1" applyAlignment="1" applyProtection="1">
      <alignment horizontal="right" vertical="center"/>
      <protection locked="0"/>
    </xf>
    <xf numFmtId="3" fontId="8" fillId="0" borderId="2755" xfId="6" applyNumberFormat="1" applyFont="1" applyFill="1" applyBorder="1" applyAlignment="1" applyProtection="1">
      <alignment horizontal="center" vertical="center"/>
      <protection locked="0"/>
    </xf>
    <xf numFmtId="3" fontId="5" fillId="0" borderId="2755" xfId="6" applyNumberFormat="1" applyFont="1" applyFill="1" applyBorder="1" applyAlignment="1" applyProtection="1">
      <alignment horizontal="center" vertical="center"/>
      <protection locked="0"/>
    </xf>
    <xf numFmtId="0" fontId="5" fillId="0" borderId="2755" xfId="6" applyNumberFormat="1" applyFont="1" applyFill="1" applyBorder="1" applyAlignment="1" applyProtection="1">
      <alignment horizontal="center" vertical="center"/>
      <protection locked="0"/>
    </xf>
    <xf numFmtId="0" fontId="5" fillId="0" borderId="2755" xfId="6" applyNumberFormat="1" applyFont="1" applyFill="1" applyBorder="1" applyAlignment="1" applyProtection="1">
      <alignment horizontal="left" vertical="center"/>
      <protection locked="0"/>
    </xf>
    <xf numFmtId="0" fontId="71" fillId="0" borderId="2755" xfId="6" applyNumberFormat="1" applyFont="1" applyFill="1" applyBorder="1" applyAlignment="1" applyProtection="1">
      <alignment horizontal="left" vertical="center"/>
      <protection locked="0"/>
    </xf>
    <xf numFmtId="3" fontId="58" fillId="0" borderId="2757" xfId="6" applyNumberFormat="1" applyFont="1" applyFill="1" applyBorder="1" applyAlignment="1" applyProtection="1">
      <alignment horizontal="right" vertical="center"/>
      <protection locked="0"/>
    </xf>
    <xf numFmtId="4" fontId="58" fillId="0" borderId="2757" xfId="6" applyNumberFormat="1" applyFont="1" applyFill="1" applyBorder="1" applyAlignment="1" applyProtection="1">
      <alignment horizontal="right" vertical="center"/>
      <protection locked="0"/>
    </xf>
    <xf numFmtId="3" fontId="8" fillId="0" borderId="2758" xfId="6" applyNumberFormat="1" applyFont="1" applyFill="1" applyBorder="1" applyAlignment="1" applyProtection="1">
      <alignment horizontal="center" vertical="center"/>
      <protection locked="0"/>
    </xf>
    <xf numFmtId="3" fontId="5" fillId="0" borderId="2758" xfId="6" applyNumberFormat="1" applyFont="1" applyFill="1" applyBorder="1" applyAlignment="1" applyProtection="1">
      <alignment horizontal="center" vertical="center"/>
      <protection locked="0"/>
    </xf>
    <xf numFmtId="0" fontId="5" fillId="0" borderId="2758" xfId="6" applyNumberFormat="1" applyFont="1" applyFill="1" applyBorder="1" applyAlignment="1" applyProtection="1">
      <alignment horizontal="center" vertical="center"/>
      <protection locked="0"/>
    </xf>
    <xf numFmtId="0" fontId="5" fillId="0" borderId="2758" xfId="6" applyNumberFormat="1" applyFont="1" applyFill="1" applyBorder="1" applyAlignment="1" applyProtection="1">
      <alignment horizontal="left" vertical="center"/>
      <protection locked="0"/>
    </xf>
    <xf numFmtId="0" fontId="71" fillId="0" borderId="2758" xfId="6" applyNumberFormat="1" applyFont="1" applyFill="1" applyBorder="1" applyAlignment="1" applyProtection="1">
      <alignment horizontal="left" vertical="center"/>
      <protection locked="0"/>
    </xf>
    <xf numFmtId="49" fontId="71" fillId="18" borderId="275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76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61" xfId="6" applyNumberFormat="1" applyFont="1" applyFill="1" applyBorder="1" applyAlignment="1" applyProtection="1">
      <alignment horizontal="right" vertical="center"/>
      <protection locked="0"/>
    </xf>
    <xf numFmtId="3" fontId="8" fillId="0" borderId="2762" xfId="6" applyNumberFormat="1" applyFont="1" applyFill="1" applyBorder="1" applyAlignment="1" applyProtection="1">
      <alignment horizontal="center" vertical="center"/>
      <protection locked="0"/>
    </xf>
    <xf numFmtId="3" fontId="5" fillId="0" borderId="2762" xfId="6" applyNumberFormat="1" applyFont="1" applyFill="1" applyBorder="1" applyAlignment="1" applyProtection="1">
      <alignment horizontal="center" vertical="center"/>
      <protection locked="0"/>
    </xf>
    <xf numFmtId="0" fontId="5" fillId="0" borderId="2762" xfId="6" applyNumberFormat="1" applyFont="1" applyFill="1" applyBorder="1" applyAlignment="1" applyProtection="1">
      <alignment horizontal="center" vertical="center"/>
      <protection locked="0"/>
    </xf>
    <xf numFmtId="0" fontId="5" fillId="0" borderId="2762" xfId="6" applyNumberFormat="1" applyFont="1" applyFill="1" applyBorder="1" applyAlignment="1" applyProtection="1">
      <alignment horizontal="left" vertical="center"/>
      <protection locked="0"/>
    </xf>
    <xf numFmtId="0" fontId="71" fillId="0" borderId="2762" xfId="6" applyNumberFormat="1" applyFont="1" applyFill="1" applyBorder="1" applyAlignment="1" applyProtection="1">
      <alignment horizontal="left" vertical="center"/>
      <protection locked="0"/>
    </xf>
    <xf numFmtId="49" fontId="71" fillId="18" borderId="276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832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276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128" xfId="6" applyNumberFormat="1" applyFont="1" applyFill="1" applyBorder="1" applyAlignment="1" applyProtection="1">
      <alignment horizontal="left" vertical="center" wrapText="1"/>
      <protection locked="0"/>
    </xf>
    <xf numFmtId="3" fontId="71" fillId="0" borderId="2761" xfId="6" applyNumberFormat="1" applyFont="1" applyFill="1" applyBorder="1" applyAlignment="1" applyProtection="1">
      <alignment horizontal="right" vertical="center"/>
      <protection locked="0"/>
    </xf>
    <xf numFmtId="4" fontId="71" fillId="0" borderId="2761" xfId="6" applyNumberFormat="1" applyFont="1" applyFill="1" applyBorder="1" applyAlignment="1" applyProtection="1">
      <alignment horizontal="right" vertical="center"/>
      <protection locked="0"/>
    </xf>
    <xf numFmtId="3" fontId="5" fillId="0" borderId="2767" xfId="6" applyNumberFormat="1" applyFont="1" applyFill="1" applyBorder="1" applyAlignment="1" applyProtection="1">
      <alignment horizontal="center" vertical="center"/>
      <protection locked="0"/>
    </xf>
    <xf numFmtId="3" fontId="5" fillId="0" borderId="2768" xfId="6" applyNumberFormat="1" applyFont="1" applyFill="1" applyBorder="1" applyAlignment="1" applyProtection="1">
      <alignment horizontal="center" vertical="center"/>
      <protection locked="0"/>
    </xf>
    <xf numFmtId="49" fontId="71" fillId="18" borderId="276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77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71" xfId="6" applyNumberFormat="1" applyFont="1" applyFill="1" applyBorder="1" applyAlignment="1" applyProtection="1">
      <alignment horizontal="right" vertical="center"/>
      <protection locked="0"/>
    </xf>
    <xf numFmtId="3" fontId="8" fillId="0" borderId="2772" xfId="6" applyNumberFormat="1" applyFont="1" applyFill="1" applyBorder="1" applyAlignment="1" applyProtection="1">
      <alignment horizontal="center" vertical="center"/>
      <protection locked="0"/>
    </xf>
    <xf numFmtId="3" fontId="5" fillId="0" borderId="2772" xfId="6" applyNumberFormat="1" applyFont="1" applyFill="1" applyBorder="1" applyAlignment="1" applyProtection="1">
      <alignment horizontal="center" vertical="center"/>
      <protection locked="0"/>
    </xf>
    <xf numFmtId="0" fontId="5" fillId="0" borderId="2772" xfId="6" applyNumberFormat="1" applyFont="1" applyFill="1" applyBorder="1" applyAlignment="1" applyProtection="1">
      <alignment horizontal="center" vertical="center"/>
      <protection locked="0"/>
    </xf>
    <xf numFmtId="0" fontId="5" fillId="0" borderId="2772" xfId="6" applyNumberFormat="1" applyFont="1" applyFill="1" applyBorder="1" applyAlignment="1" applyProtection="1">
      <alignment horizontal="left" vertical="center"/>
      <protection locked="0"/>
    </xf>
    <xf numFmtId="0" fontId="71" fillId="0" borderId="2772" xfId="6" applyNumberFormat="1" applyFont="1" applyFill="1" applyBorder="1" applyAlignment="1" applyProtection="1">
      <alignment horizontal="left" vertical="center"/>
      <protection locked="0"/>
    </xf>
    <xf numFmtId="49" fontId="71" fillId="18" borderId="277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057" xfId="6" applyNumberFormat="1" applyFont="1" applyFill="1" applyBorder="1" applyAlignment="1" applyProtection="1">
      <alignment horizontal="left" vertical="center" wrapText="1"/>
      <protection locked="0"/>
    </xf>
    <xf numFmtId="49" fontId="10" fillId="0" borderId="24" xfId="6" applyNumberFormat="1" applyFont="1" applyFill="1" applyBorder="1" applyAlignment="1" applyProtection="1">
      <alignment horizontal="center" vertical="center" wrapText="1"/>
      <protection locked="0"/>
    </xf>
    <xf numFmtId="0" fontId="14" fillId="0" borderId="2772" xfId="6" applyNumberFormat="1" applyFont="1" applyFill="1" applyBorder="1" applyAlignment="1" applyProtection="1">
      <alignment horizontal="left" vertical="center"/>
      <protection locked="0"/>
    </xf>
    <xf numFmtId="3" fontId="5" fillId="0" borderId="2775" xfId="6" applyNumberFormat="1" applyFont="1" applyFill="1" applyBorder="1" applyAlignment="1" applyProtection="1">
      <alignment horizontal="right" vertical="center"/>
      <protection locked="0"/>
    </xf>
    <xf numFmtId="4" fontId="5" fillId="0" borderId="2775" xfId="6" applyNumberFormat="1" applyFont="1" applyFill="1" applyBorder="1" applyAlignment="1" applyProtection="1">
      <alignment horizontal="right" vertical="center"/>
      <protection locked="0"/>
    </xf>
    <xf numFmtId="3" fontId="8" fillId="0" borderId="2776" xfId="6" applyNumberFormat="1" applyFont="1" applyFill="1" applyBorder="1" applyAlignment="1" applyProtection="1">
      <alignment horizontal="center" vertical="center"/>
      <protection locked="0"/>
    </xf>
    <xf numFmtId="3" fontId="5" fillId="0" borderId="2776" xfId="6" applyNumberFormat="1" applyFont="1" applyFill="1" applyBorder="1" applyAlignment="1" applyProtection="1">
      <alignment horizontal="center" vertical="center"/>
      <protection locked="0"/>
    </xf>
    <xf numFmtId="0" fontId="5" fillId="0" borderId="2776" xfId="6" applyNumberFormat="1" applyFont="1" applyFill="1" applyBorder="1" applyAlignment="1" applyProtection="1">
      <alignment horizontal="center" vertical="center"/>
      <protection locked="0"/>
    </xf>
    <xf numFmtId="0" fontId="5" fillId="0" borderId="2776" xfId="6" applyNumberFormat="1" applyFont="1" applyFill="1" applyBorder="1" applyAlignment="1" applyProtection="1">
      <alignment horizontal="left" vertical="center"/>
      <protection locked="0"/>
    </xf>
    <xf numFmtId="0" fontId="14" fillId="0" borderId="2776" xfId="6" applyNumberFormat="1" applyFont="1" applyFill="1" applyBorder="1" applyAlignment="1" applyProtection="1">
      <alignment horizontal="left" vertical="center"/>
      <protection locked="0"/>
    </xf>
    <xf numFmtId="49" fontId="5" fillId="18" borderId="277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78" xfId="6" applyNumberFormat="1" applyFont="1" applyFill="1" applyBorder="1" applyAlignment="1" applyProtection="1">
      <alignment horizontal="right" vertical="center"/>
      <protection locked="0"/>
    </xf>
    <xf numFmtId="3" fontId="8" fillId="0" borderId="2779" xfId="6" applyNumberFormat="1" applyFont="1" applyFill="1" applyBorder="1" applyAlignment="1" applyProtection="1">
      <alignment horizontal="center" vertical="center"/>
      <protection locked="0"/>
    </xf>
    <xf numFmtId="3" fontId="5" fillId="0" borderId="2779" xfId="6" applyNumberFormat="1" applyFont="1" applyFill="1" applyBorder="1" applyAlignment="1" applyProtection="1">
      <alignment horizontal="center" vertical="center"/>
      <protection locked="0"/>
    </xf>
    <xf numFmtId="0" fontId="5" fillId="0" borderId="2779" xfId="6" applyNumberFormat="1" applyFont="1" applyFill="1" applyBorder="1" applyAlignment="1" applyProtection="1">
      <alignment horizontal="center" vertical="center"/>
      <protection locked="0"/>
    </xf>
    <xf numFmtId="0" fontId="5" fillId="0" borderId="2779" xfId="6" applyNumberFormat="1" applyFont="1" applyFill="1" applyBorder="1" applyAlignment="1" applyProtection="1">
      <alignment horizontal="left" vertical="center"/>
      <protection locked="0"/>
    </xf>
    <xf numFmtId="0" fontId="14" fillId="0" borderId="2779" xfId="6" applyNumberFormat="1" applyFont="1" applyFill="1" applyBorder="1" applyAlignment="1" applyProtection="1">
      <alignment horizontal="left" vertical="center"/>
      <protection locked="0"/>
    </xf>
    <xf numFmtId="0" fontId="71" fillId="0" borderId="2776" xfId="6" applyNumberFormat="1" applyFont="1" applyFill="1" applyBorder="1" applyAlignment="1" applyProtection="1">
      <alignment horizontal="left" vertical="center"/>
      <protection locked="0"/>
    </xf>
    <xf numFmtId="3" fontId="8" fillId="0" borderId="2754" xfId="6" applyNumberFormat="1" applyFont="1" applyFill="1" applyBorder="1" applyAlignment="1" applyProtection="1">
      <alignment horizontal="right" vertical="center"/>
      <protection locked="0"/>
    </xf>
    <xf numFmtId="4" fontId="8" fillId="0" borderId="2754" xfId="6" applyNumberFormat="1" applyFont="1" applyFill="1" applyBorder="1" applyAlignment="1" applyProtection="1">
      <alignment horizontal="right" vertical="center"/>
      <protection locked="0"/>
    </xf>
    <xf numFmtId="3" fontId="5" fillId="0" borderId="2781" xfId="6" applyNumberFormat="1" applyFont="1" applyFill="1" applyBorder="1" applyAlignment="1" applyProtection="1">
      <alignment horizontal="right" vertical="center"/>
      <protection locked="0"/>
    </xf>
    <xf numFmtId="4" fontId="5" fillId="0" borderId="2781" xfId="6" applyNumberFormat="1" applyFont="1" applyFill="1" applyBorder="1" applyAlignment="1" applyProtection="1">
      <alignment horizontal="right" vertical="center"/>
      <protection locked="0"/>
    </xf>
    <xf numFmtId="3" fontId="8" fillId="0" borderId="2782" xfId="6" applyNumberFormat="1" applyFont="1" applyFill="1" applyBorder="1" applyAlignment="1" applyProtection="1">
      <alignment horizontal="center" vertical="center"/>
      <protection locked="0"/>
    </xf>
    <xf numFmtId="3" fontId="5" fillId="0" borderId="2782" xfId="6" applyNumberFormat="1" applyFont="1" applyFill="1" applyBorder="1" applyAlignment="1" applyProtection="1">
      <alignment horizontal="center" vertical="center"/>
      <protection locked="0"/>
    </xf>
    <xf numFmtId="0" fontId="5" fillId="0" borderId="2782" xfId="6" applyNumberFormat="1" applyFont="1" applyFill="1" applyBorder="1" applyAlignment="1" applyProtection="1">
      <alignment horizontal="center" vertical="center"/>
      <protection locked="0"/>
    </xf>
    <xf numFmtId="0" fontId="5" fillId="0" borderId="2782" xfId="6" applyNumberFormat="1" applyFont="1" applyFill="1" applyBorder="1" applyAlignment="1" applyProtection="1">
      <alignment horizontal="left" vertical="center"/>
      <protection locked="0"/>
    </xf>
    <xf numFmtId="0" fontId="71" fillId="0" borderId="2782" xfId="6" applyNumberFormat="1" applyFont="1" applyFill="1" applyBorder="1" applyAlignment="1" applyProtection="1">
      <alignment horizontal="left" vertical="center"/>
      <protection locked="0"/>
    </xf>
    <xf numFmtId="3" fontId="58" fillId="0" borderId="2784" xfId="6" applyNumberFormat="1" applyFont="1" applyFill="1" applyBorder="1" applyAlignment="1" applyProtection="1">
      <alignment horizontal="right" vertical="center"/>
      <protection locked="0"/>
    </xf>
    <xf numFmtId="4" fontId="58" fillId="0" borderId="2784" xfId="6" applyNumberFormat="1" applyFont="1" applyFill="1" applyBorder="1" applyAlignment="1" applyProtection="1">
      <alignment horizontal="right" vertical="center"/>
      <protection locked="0"/>
    </xf>
    <xf numFmtId="3" fontId="8" fillId="0" borderId="2785" xfId="6" applyNumberFormat="1" applyFont="1" applyFill="1" applyBorder="1" applyAlignment="1" applyProtection="1">
      <alignment horizontal="center" vertical="center"/>
      <protection locked="0"/>
    </xf>
    <xf numFmtId="3" fontId="5" fillId="0" borderId="2785" xfId="6" applyNumberFormat="1" applyFont="1" applyFill="1" applyBorder="1" applyAlignment="1" applyProtection="1">
      <alignment horizontal="center" vertical="center"/>
      <protection locked="0"/>
    </xf>
    <xf numFmtId="0" fontId="5" fillId="0" borderId="2785" xfId="6" applyNumberFormat="1" applyFont="1" applyFill="1" applyBorder="1" applyAlignment="1" applyProtection="1">
      <alignment horizontal="center" vertical="center"/>
      <protection locked="0"/>
    </xf>
    <xf numFmtId="0" fontId="5" fillId="0" borderId="2785" xfId="6" applyNumberFormat="1" applyFont="1" applyFill="1" applyBorder="1" applyAlignment="1" applyProtection="1">
      <alignment horizontal="left" vertical="center"/>
      <protection locked="0"/>
    </xf>
    <xf numFmtId="0" fontId="71" fillId="0" borderId="2785" xfId="6" applyNumberFormat="1" applyFont="1" applyFill="1" applyBorder="1" applyAlignment="1" applyProtection="1">
      <alignment horizontal="left" vertical="center"/>
      <protection locked="0"/>
    </xf>
    <xf numFmtId="49" fontId="71" fillId="18" borderId="278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78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88" xfId="6" applyNumberFormat="1" applyFont="1" applyFill="1" applyBorder="1" applyAlignment="1" applyProtection="1">
      <alignment horizontal="right" vertical="center"/>
      <protection locked="0"/>
    </xf>
    <xf numFmtId="3" fontId="8" fillId="0" borderId="2789" xfId="6" applyNumberFormat="1" applyFont="1" applyFill="1" applyBorder="1" applyAlignment="1" applyProtection="1">
      <alignment horizontal="center" vertical="center"/>
      <protection locked="0"/>
    </xf>
    <xf numFmtId="3" fontId="5" fillId="0" borderId="2789" xfId="6" applyNumberFormat="1" applyFont="1" applyFill="1" applyBorder="1" applyAlignment="1" applyProtection="1">
      <alignment horizontal="center" vertical="center"/>
      <protection locked="0"/>
    </xf>
    <xf numFmtId="0" fontId="5" fillId="0" borderId="2789" xfId="6" applyNumberFormat="1" applyFont="1" applyFill="1" applyBorder="1" applyAlignment="1" applyProtection="1">
      <alignment horizontal="center" vertical="center"/>
      <protection locked="0"/>
    </xf>
    <xf numFmtId="0" fontId="5" fillId="0" borderId="2789" xfId="6" applyNumberFormat="1" applyFont="1" applyFill="1" applyBorder="1" applyAlignment="1" applyProtection="1">
      <alignment horizontal="left" vertical="center"/>
      <protection locked="0"/>
    </xf>
    <xf numFmtId="0" fontId="71" fillId="0" borderId="2789" xfId="6" applyNumberFormat="1" applyFont="1" applyFill="1" applyBorder="1" applyAlignment="1" applyProtection="1">
      <alignment horizontal="left" vertical="center"/>
      <protection locked="0"/>
    </xf>
    <xf numFmtId="49" fontId="71" fillId="18" borderId="279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79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92" xfId="6" applyNumberFormat="1" applyFont="1" applyFill="1" applyBorder="1" applyAlignment="1" applyProtection="1">
      <alignment horizontal="right" vertical="center"/>
      <protection locked="0"/>
    </xf>
    <xf numFmtId="3" fontId="8" fillId="0" borderId="2793" xfId="6" applyNumberFormat="1" applyFont="1" applyFill="1" applyBorder="1" applyAlignment="1" applyProtection="1">
      <alignment horizontal="center" vertical="center"/>
      <protection locked="0"/>
    </xf>
    <xf numFmtId="3" fontId="5" fillId="0" borderId="2793" xfId="6" applyNumberFormat="1" applyFont="1" applyFill="1" applyBorder="1" applyAlignment="1" applyProtection="1">
      <alignment horizontal="center" vertical="center"/>
      <protection locked="0"/>
    </xf>
    <xf numFmtId="0" fontId="5" fillId="0" borderId="2793" xfId="6" applyNumberFormat="1" applyFont="1" applyFill="1" applyBorder="1" applyAlignment="1" applyProtection="1">
      <alignment horizontal="center" vertical="center"/>
      <protection locked="0"/>
    </xf>
    <xf numFmtId="0" fontId="5" fillId="0" borderId="2793" xfId="6" applyNumberFormat="1" applyFont="1" applyFill="1" applyBorder="1" applyAlignment="1" applyProtection="1">
      <alignment horizontal="left" vertical="center"/>
      <protection locked="0"/>
    </xf>
    <xf numFmtId="0" fontId="71" fillId="0" borderId="2793" xfId="6" applyNumberFormat="1" applyFont="1" applyFill="1" applyBorder="1" applyAlignment="1" applyProtection="1">
      <alignment horizontal="left" vertical="center"/>
      <protection locked="0"/>
    </xf>
    <xf numFmtId="49" fontId="71" fillId="18" borderId="279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79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96" xfId="6" applyNumberFormat="1" applyFont="1" applyFill="1" applyBorder="1" applyAlignment="1" applyProtection="1">
      <alignment horizontal="right" vertical="center"/>
      <protection locked="0"/>
    </xf>
    <xf numFmtId="3" fontId="5" fillId="0" borderId="2797" xfId="6" applyNumberFormat="1" applyFont="1" applyFill="1" applyBorder="1" applyAlignment="1" applyProtection="1">
      <alignment horizontal="right" vertical="center"/>
      <protection locked="0"/>
    </xf>
    <xf numFmtId="4" fontId="5" fillId="0" borderId="2797" xfId="6" applyNumberFormat="1" applyFont="1" applyFill="1" applyBorder="1" applyAlignment="1" applyProtection="1">
      <alignment horizontal="right" vertical="center"/>
      <protection locked="0"/>
    </xf>
    <xf numFmtId="3" fontId="8" fillId="0" borderId="2798" xfId="6" applyNumberFormat="1" applyFont="1" applyFill="1" applyBorder="1" applyAlignment="1" applyProtection="1">
      <alignment horizontal="center" vertical="center"/>
      <protection locked="0"/>
    </xf>
    <xf numFmtId="3" fontId="5" fillId="0" borderId="2799" xfId="6" applyNumberFormat="1" applyFont="1" applyFill="1" applyBorder="1" applyAlignment="1" applyProtection="1">
      <alignment horizontal="center" vertical="center"/>
      <protection locked="0"/>
    </xf>
    <xf numFmtId="3" fontId="5" fillId="0" borderId="2798" xfId="6" applyNumberFormat="1" applyFont="1" applyFill="1" applyBorder="1" applyAlignment="1" applyProtection="1">
      <alignment horizontal="center" vertical="center"/>
      <protection locked="0"/>
    </xf>
    <xf numFmtId="3" fontId="5" fillId="0" borderId="2800" xfId="6" applyNumberFormat="1" applyFont="1" applyFill="1" applyBorder="1" applyAlignment="1" applyProtection="1">
      <alignment horizontal="center" vertical="center"/>
      <protection locked="0"/>
    </xf>
    <xf numFmtId="0" fontId="5" fillId="0" borderId="2798" xfId="6" applyNumberFormat="1" applyFont="1" applyFill="1" applyBorder="1" applyAlignment="1" applyProtection="1">
      <alignment horizontal="center" vertical="center"/>
      <protection locked="0"/>
    </xf>
    <xf numFmtId="0" fontId="5" fillId="0" borderId="2798" xfId="6" applyNumberFormat="1" applyFont="1" applyFill="1" applyBorder="1" applyAlignment="1" applyProtection="1">
      <alignment horizontal="left" vertical="center"/>
      <protection locked="0"/>
    </xf>
    <xf numFmtId="0" fontId="71" fillId="0" borderId="2798" xfId="6" applyNumberFormat="1" applyFont="1" applyFill="1" applyBorder="1" applyAlignment="1" applyProtection="1">
      <alignment horizontal="left" vertical="center"/>
      <protection locked="0"/>
    </xf>
    <xf numFmtId="49" fontId="71" fillId="18" borderId="280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02" xfId="6" applyNumberFormat="1" applyFont="1" applyFill="1" applyBorder="1" applyAlignment="1" applyProtection="1">
      <alignment horizontal="right" vertical="center"/>
      <protection locked="0"/>
    </xf>
    <xf numFmtId="3" fontId="5" fillId="0" borderId="2803" xfId="6" applyNumberFormat="1" applyFont="1" applyFill="1" applyBorder="1" applyAlignment="1" applyProtection="1">
      <alignment horizontal="right" vertical="center"/>
      <protection locked="0"/>
    </xf>
    <xf numFmtId="4" fontId="5" fillId="0" borderId="2803" xfId="6" applyNumberFormat="1" applyFont="1" applyFill="1" applyBorder="1" applyAlignment="1" applyProtection="1">
      <alignment horizontal="right" vertical="center"/>
      <protection locked="0"/>
    </xf>
    <xf numFmtId="3" fontId="58" fillId="0" borderId="2806" xfId="6" applyNumberFormat="1" applyFont="1" applyFill="1" applyBorder="1" applyAlignment="1" applyProtection="1">
      <alignment horizontal="right" vertical="center"/>
      <protection locked="0"/>
    </xf>
    <xf numFmtId="4" fontId="58" fillId="0" borderId="2806" xfId="6" applyNumberFormat="1" applyFont="1" applyFill="1" applyBorder="1" applyAlignment="1" applyProtection="1">
      <alignment horizontal="right" vertical="center"/>
      <protection locked="0"/>
    </xf>
    <xf numFmtId="3" fontId="8" fillId="0" borderId="2807" xfId="6" applyNumberFormat="1" applyFont="1" applyFill="1" applyBorder="1" applyAlignment="1" applyProtection="1">
      <alignment horizontal="center" vertical="center"/>
      <protection locked="0"/>
    </xf>
    <xf numFmtId="3" fontId="5" fillId="0" borderId="2807" xfId="6" applyNumberFormat="1" applyFont="1" applyFill="1" applyBorder="1" applyAlignment="1" applyProtection="1">
      <alignment horizontal="center" vertical="center"/>
      <protection locked="0"/>
    </xf>
    <xf numFmtId="0" fontId="5" fillId="0" borderId="2807" xfId="6" applyNumberFormat="1" applyFont="1" applyFill="1" applyBorder="1" applyAlignment="1" applyProtection="1">
      <alignment horizontal="center" vertical="center"/>
      <protection locked="0"/>
    </xf>
    <xf numFmtId="0" fontId="5" fillId="0" borderId="2807" xfId="6" applyNumberFormat="1" applyFont="1" applyFill="1" applyBorder="1" applyAlignment="1" applyProtection="1">
      <alignment horizontal="left" vertical="center"/>
      <protection locked="0"/>
    </xf>
    <xf numFmtId="0" fontId="71" fillId="0" borderId="2807" xfId="6" applyNumberFormat="1" applyFont="1" applyFill="1" applyBorder="1" applyAlignment="1" applyProtection="1">
      <alignment horizontal="left" vertical="center"/>
      <protection locked="0"/>
    </xf>
    <xf numFmtId="3" fontId="5" fillId="0" borderId="2806" xfId="6" applyNumberFormat="1" applyFont="1" applyFill="1" applyBorder="1" applyAlignment="1" applyProtection="1">
      <alignment horizontal="right" vertical="center"/>
      <protection locked="0"/>
    </xf>
    <xf numFmtId="49" fontId="71" fillId="18" borderId="2808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280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10" xfId="6" applyNumberFormat="1" applyFont="1" applyFill="1" applyBorder="1" applyAlignment="1" applyProtection="1">
      <alignment horizontal="right" vertical="center"/>
      <protection locked="0"/>
    </xf>
    <xf numFmtId="4" fontId="5" fillId="0" borderId="2810" xfId="6" applyNumberFormat="1" applyFont="1" applyFill="1" applyBorder="1" applyAlignment="1" applyProtection="1">
      <alignment horizontal="right" vertical="center"/>
      <protection locked="0"/>
    </xf>
    <xf numFmtId="3" fontId="5" fillId="0" borderId="2811" xfId="6" applyNumberFormat="1" applyFont="1" applyFill="1" applyBorder="1" applyAlignment="1" applyProtection="1">
      <alignment horizontal="center" vertical="center"/>
      <protection locked="0"/>
    </xf>
    <xf numFmtId="3" fontId="5" fillId="0" borderId="2812" xfId="6" applyNumberFormat="1" applyFont="1" applyFill="1" applyBorder="1" applyAlignment="1" applyProtection="1">
      <alignment horizontal="center" vertical="center"/>
      <protection locked="0"/>
    </xf>
    <xf numFmtId="49" fontId="71" fillId="18" borderId="2813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2816" xfId="6" applyNumberFormat="1" applyFont="1" applyFill="1" applyBorder="1" applyAlignment="1" applyProtection="1">
      <alignment horizontal="right" vertical="center"/>
      <protection locked="0"/>
    </xf>
    <xf numFmtId="4" fontId="5" fillId="0" borderId="2816" xfId="6" applyNumberFormat="1" applyFont="1" applyFill="1" applyBorder="1" applyAlignment="1" applyProtection="1">
      <alignment horizontal="right" vertical="center"/>
      <protection locked="0"/>
    </xf>
    <xf numFmtId="3" fontId="8" fillId="0" borderId="2817" xfId="6" applyNumberFormat="1" applyFont="1" applyFill="1" applyBorder="1" applyAlignment="1" applyProtection="1">
      <alignment horizontal="center" vertical="center"/>
      <protection locked="0"/>
    </xf>
    <xf numFmtId="3" fontId="5" fillId="0" borderId="2817" xfId="6" applyNumberFormat="1" applyFont="1" applyFill="1" applyBorder="1" applyAlignment="1" applyProtection="1">
      <alignment horizontal="center" vertical="center"/>
      <protection locked="0"/>
    </xf>
    <xf numFmtId="0" fontId="5" fillId="0" borderId="2817" xfId="6" applyNumberFormat="1" applyFont="1" applyFill="1" applyBorder="1" applyAlignment="1" applyProtection="1">
      <alignment horizontal="center" vertical="center"/>
      <protection locked="0"/>
    </xf>
    <xf numFmtId="0" fontId="5" fillId="0" borderId="2817" xfId="6" applyNumberFormat="1" applyFont="1" applyFill="1" applyBorder="1" applyAlignment="1" applyProtection="1">
      <alignment horizontal="left" vertical="center"/>
      <protection locked="0"/>
    </xf>
    <xf numFmtId="0" fontId="71" fillId="0" borderId="2817" xfId="6" applyNumberFormat="1" applyFont="1" applyFill="1" applyBorder="1" applyAlignment="1" applyProtection="1">
      <alignment horizontal="left" vertical="center"/>
      <protection locked="0"/>
    </xf>
    <xf numFmtId="3" fontId="58" fillId="0" borderId="2819" xfId="6" applyNumberFormat="1" applyFont="1" applyFill="1" applyBorder="1" applyAlignment="1" applyProtection="1">
      <alignment horizontal="right" vertical="center"/>
      <protection locked="0"/>
    </xf>
    <xf numFmtId="4" fontId="58" fillId="0" borderId="2819" xfId="6" applyNumberFormat="1" applyFont="1" applyFill="1" applyBorder="1" applyAlignment="1" applyProtection="1">
      <alignment horizontal="right" vertical="center"/>
      <protection locked="0"/>
    </xf>
    <xf numFmtId="3" fontId="8" fillId="0" borderId="2820" xfId="6" applyNumberFormat="1" applyFont="1" applyFill="1" applyBorder="1" applyAlignment="1" applyProtection="1">
      <alignment horizontal="center" vertical="center"/>
      <protection locked="0"/>
    </xf>
    <xf numFmtId="3" fontId="5" fillId="0" borderId="2820" xfId="6" applyNumberFormat="1" applyFont="1" applyFill="1" applyBorder="1" applyAlignment="1" applyProtection="1">
      <alignment horizontal="center" vertical="center"/>
      <protection locked="0"/>
    </xf>
    <xf numFmtId="0" fontId="5" fillId="0" borderId="2820" xfId="6" applyNumberFormat="1" applyFont="1" applyFill="1" applyBorder="1" applyAlignment="1" applyProtection="1">
      <alignment horizontal="center" vertical="center"/>
      <protection locked="0"/>
    </xf>
    <xf numFmtId="0" fontId="5" fillId="0" borderId="2820" xfId="6" applyNumberFormat="1" applyFont="1" applyFill="1" applyBorder="1" applyAlignment="1" applyProtection="1">
      <alignment horizontal="left" vertical="center"/>
      <protection locked="0"/>
    </xf>
    <xf numFmtId="0" fontId="71" fillId="0" borderId="2820" xfId="6" applyNumberFormat="1" applyFont="1" applyFill="1" applyBorder="1" applyAlignment="1" applyProtection="1">
      <alignment horizontal="left" vertical="center"/>
      <protection locked="0"/>
    </xf>
    <xf numFmtId="49" fontId="71" fillId="18" borderId="282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82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23" xfId="6" applyNumberFormat="1" applyFont="1" applyFill="1" applyBorder="1" applyAlignment="1" applyProtection="1">
      <alignment horizontal="right" vertical="center"/>
      <protection locked="0"/>
    </xf>
    <xf numFmtId="3" fontId="8" fillId="0" borderId="2824" xfId="6" applyNumberFormat="1" applyFont="1" applyFill="1" applyBorder="1" applyAlignment="1" applyProtection="1">
      <alignment horizontal="center" vertical="center"/>
      <protection locked="0"/>
    </xf>
    <xf numFmtId="3" fontId="5" fillId="0" borderId="2824" xfId="6" applyNumberFormat="1" applyFont="1" applyFill="1" applyBorder="1" applyAlignment="1" applyProtection="1">
      <alignment horizontal="center" vertical="center"/>
      <protection locked="0"/>
    </xf>
    <xf numFmtId="0" fontId="5" fillId="0" borderId="2824" xfId="6" applyNumberFormat="1" applyFont="1" applyFill="1" applyBorder="1" applyAlignment="1" applyProtection="1">
      <alignment horizontal="center" vertical="center"/>
      <protection locked="0"/>
    </xf>
    <xf numFmtId="0" fontId="5" fillId="0" borderId="2824" xfId="6" applyNumberFormat="1" applyFont="1" applyFill="1" applyBorder="1" applyAlignment="1" applyProtection="1">
      <alignment horizontal="left" vertical="center"/>
      <protection locked="0"/>
    </xf>
    <xf numFmtId="0" fontId="71" fillId="0" borderId="2824" xfId="6" applyNumberFormat="1" applyFont="1" applyFill="1" applyBorder="1" applyAlignment="1" applyProtection="1">
      <alignment horizontal="left" vertical="center"/>
      <protection locked="0"/>
    </xf>
    <xf numFmtId="3" fontId="58" fillId="0" borderId="2826" xfId="6" applyNumberFormat="1" applyFont="1" applyFill="1" applyBorder="1" applyAlignment="1" applyProtection="1">
      <alignment horizontal="right" vertical="center"/>
      <protection locked="0"/>
    </xf>
    <xf numFmtId="4" fontId="58" fillId="0" borderId="2826" xfId="6" applyNumberFormat="1" applyFont="1" applyFill="1" applyBorder="1" applyAlignment="1" applyProtection="1">
      <alignment horizontal="right" vertical="center"/>
      <protection locked="0"/>
    </xf>
    <xf numFmtId="3" fontId="5" fillId="0" borderId="2827" xfId="6" applyNumberFormat="1" applyFont="1" applyFill="1" applyBorder="1" applyAlignment="1" applyProtection="1">
      <alignment horizontal="center" vertical="center"/>
      <protection locked="0"/>
    </xf>
    <xf numFmtId="3" fontId="5" fillId="0" borderId="2828" xfId="6" applyNumberFormat="1" applyFont="1" applyFill="1" applyBorder="1" applyAlignment="1" applyProtection="1">
      <alignment horizontal="center" vertical="center"/>
      <protection locked="0"/>
    </xf>
    <xf numFmtId="49" fontId="71" fillId="18" borderId="282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83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31" xfId="6" applyNumberFormat="1" applyFont="1" applyFill="1" applyBorder="1" applyAlignment="1" applyProtection="1">
      <alignment horizontal="right" vertical="center"/>
      <protection locked="0"/>
    </xf>
    <xf numFmtId="4" fontId="5" fillId="0" borderId="2831" xfId="6" applyNumberFormat="1" applyFont="1" applyFill="1" applyBorder="1" applyAlignment="1" applyProtection="1">
      <alignment horizontal="right" vertical="center"/>
      <protection locked="0"/>
    </xf>
    <xf numFmtId="3" fontId="14" fillId="0" borderId="2823" xfId="6" applyNumberFormat="1" applyFont="1" applyFill="1" applyBorder="1" applyAlignment="1" applyProtection="1">
      <alignment horizontal="right" vertical="center"/>
      <protection locked="0"/>
    </xf>
    <xf numFmtId="3" fontId="14" fillId="0" borderId="2831" xfId="6" applyNumberFormat="1" applyFont="1" applyFill="1" applyBorder="1" applyAlignment="1" applyProtection="1">
      <alignment horizontal="right" vertical="center"/>
      <protection locked="0"/>
    </xf>
    <xf numFmtId="4" fontId="14" fillId="0" borderId="2831" xfId="6" applyNumberFormat="1" applyFont="1" applyFill="1" applyBorder="1" applyAlignment="1" applyProtection="1">
      <alignment horizontal="right" vertical="center"/>
      <protection locked="0"/>
    </xf>
    <xf numFmtId="49" fontId="5" fillId="18" borderId="2700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283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34" xfId="6" applyNumberFormat="1" applyFont="1" applyFill="1" applyBorder="1" applyAlignment="1" applyProtection="1">
      <alignment horizontal="right" vertical="center"/>
      <protection locked="0"/>
    </xf>
    <xf numFmtId="3" fontId="5" fillId="0" borderId="2835" xfId="6" applyNumberFormat="1" applyFont="1" applyFill="1" applyBorder="1" applyAlignment="1" applyProtection="1">
      <alignment horizontal="right" vertical="center"/>
      <protection locked="0"/>
    </xf>
    <xf numFmtId="4" fontId="5" fillId="0" borderId="2835" xfId="6" applyNumberFormat="1" applyFont="1" applyFill="1" applyBorder="1" applyAlignment="1" applyProtection="1">
      <alignment horizontal="right" vertical="center"/>
      <protection locked="0"/>
    </xf>
    <xf numFmtId="3" fontId="8" fillId="0" borderId="2837" xfId="6" applyNumberFormat="1" applyFont="1" applyFill="1" applyBorder="1" applyAlignment="1" applyProtection="1">
      <alignment horizontal="right" vertical="center"/>
      <protection locked="0"/>
    </xf>
    <xf numFmtId="4" fontId="8" fillId="0" borderId="2837" xfId="6" applyNumberFormat="1" applyFont="1" applyFill="1" applyBorder="1" applyAlignment="1" applyProtection="1">
      <alignment horizontal="right" vertical="center"/>
      <protection locked="0"/>
    </xf>
    <xf numFmtId="3" fontId="8" fillId="0" borderId="2838" xfId="6" applyNumberFormat="1" applyFont="1" applyFill="1" applyBorder="1" applyAlignment="1" applyProtection="1">
      <alignment horizontal="center" vertical="center"/>
      <protection locked="0"/>
    </xf>
    <xf numFmtId="3" fontId="5" fillId="0" borderId="2838" xfId="6" applyNumberFormat="1" applyFont="1" applyFill="1" applyBorder="1" applyAlignment="1" applyProtection="1">
      <alignment horizontal="center" vertical="center"/>
      <protection locked="0"/>
    </xf>
    <xf numFmtId="0" fontId="5" fillId="0" borderId="2838" xfId="6" applyNumberFormat="1" applyFont="1" applyFill="1" applyBorder="1" applyAlignment="1" applyProtection="1">
      <alignment horizontal="center" vertical="center"/>
      <protection locked="0"/>
    </xf>
    <xf numFmtId="0" fontId="5" fillId="0" borderId="2838" xfId="6" applyNumberFormat="1" applyFont="1" applyFill="1" applyBorder="1" applyAlignment="1" applyProtection="1">
      <alignment horizontal="left" vertical="center"/>
      <protection locked="0"/>
    </xf>
    <xf numFmtId="49" fontId="5" fillId="18" borderId="283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82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37" xfId="6" applyNumberFormat="1" applyFont="1" applyFill="1" applyBorder="1" applyAlignment="1" applyProtection="1">
      <alignment horizontal="right" vertical="center"/>
      <protection locked="0"/>
    </xf>
    <xf numFmtId="49" fontId="5" fillId="18" borderId="284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840" xfId="6" applyNumberFormat="1" applyFont="1" applyFill="1" applyBorder="1" applyAlignment="1" applyProtection="1">
      <alignment horizontal="left" vertical="center" wrapText="1"/>
      <protection locked="0"/>
    </xf>
    <xf numFmtId="2" fontId="5" fillId="0" borderId="75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839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282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08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6" applyNumberFormat="1" applyFont="1" applyFill="1" applyBorder="1" applyAlignment="1" applyProtection="1">
      <alignment horizontal="left" vertical="center" wrapText="1"/>
      <protection locked="0"/>
    </xf>
    <xf numFmtId="10" fontId="8" fillId="2" borderId="85" xfId="6" applyNumberFormat="1" applyFont="1" applyFill="1" applyBorder="1" applyAlignment="1" applyProtection="1">
      <alignment horizontal="right" vertical="center"/>
      <protection locked="0"/>
    </xf>
    <xf numFmtId="0" fontId="14" fillId="0" borderId="2838" xfId="6" applyNumberFormat="1" applyFont="1" applyFill="1" applyBorder="1" applyAlignment="1" applyProtection="1">
      <alignment horizontal="left" vertical="center"/>
      <protection locked="0"/>
    </xf>
    <xf numFmtId="49" fontId="76" fillId="0" borderId="24" xfId="6" applyNumberFormat="1" applyFont="1" applyFill="1" applyBorder="1" applyAlignment="1" applyProtection="1">
      <alignment horizontal="center" vertical="center" wrapText="1"/>
      <protection locked="0"/>
    </xf>
    <xf numFmtId="49" fontId="73" fillId="10" borderId="95" xfId="6" applyNumberFormat="1" applyFont="1" applyFill="1" applyBorder="1" applyAlignment="1" applyProtection="1">
      <alignment horizontal="center" vertical="center" wrapText="1"/>
      <protection locked="0"/>
    </xf>
    <xf numFmtId="49" fontId="73" fillId="10" borderId="307" xfId="6" applyNumberFormat="1" applyFont="1" applyFill="1" applyBorder="1" applyAlignment="1" applyProtection="1">
      <alignment horizontal="center" vertical="center" wrapText="1"/>
      <protection locked="0"/>
    </xf>
    <xf numFmtId="49" fontId="73" fillId="10" borderId="308" xfId="6" applyNumberFormat="1" applyFont="1" applyFill="1" applyBorder="1" applyAlignment="1" applyProtection="1">
      <alignment horizontal="left" vertical="center" wrapText="1"/>
      <protection locked="0"/>
    </xf>
    <xf numFmtId="10" fontId="59" fillId="10" borderId="97" xfId="6" applyNumberFormat="1" applyFont="1" applyFill="1" applyBorder="1" applyAlignment="1" applyProtection="1">
      <alignment horizontal="right" vertical="center"/>
      <protection locked="0"/>
    </xf>
    <xf numFmtId="0" fontId="71" fillId="0" borderId="2838" xfId="6" applyNumberFormat="1" applyFont="1" applyFill="1" applyBorder="1" applyAlignment="1" applyProtection="1">
      <alignment horizontal="left" vertical="center"/>
      <protection locked="0"/>
    </xf>
    <xf numFmtId="3" fontId="5" fillId="0" borderId="2842" xfId="6" applyNumberFormat="1" applyFont="1" applyFill="1" applyBorder="1" applyAlignment="1" applyProtection="1">
      <alignment horizontal="right" vertical="center"/>
      <protection locked="0"/>
    </xf>
    <xf numFmtId="4" fontId="5" fillId="0" borderId="2842" xfId="6" applyNumberFormat="1" applyFont="1" applyFill="1" applyBorder="1" applyAlignment="1" applyProtection="1">
      <alignment horizontal="right" vertical="center"/>
      <protection locked="0"/>
    </xf>
    <xf numFmtId="3" fontId="8" fillId="0" borderId="2843" xfId="6" applyNumberFormat="1" applyFont="1" applyFill="1" applyBorder="1" applyAlignment="1" applyProtection="1">
      <alignment horizontal="center" vertical="center"/>
      <protection locked="0"/>
    </xf>
    <xf numFmtId="3" fontId="5" fillId="0" borderId="2843" xfId="6" applyNumberFormat="1" applyFont="1" applyFill="1" applyBorder="1" applyAlignment="1" applyProtection="1">
      <alignment horizontal="center" vertical="center"/>
      <protection locked="0"/>
    </xf>
    <xf numFmtId="0" fontId="5" fillId="0" borderId="2843" xfId="6" applyNumberFormat="1" applyFont="1" applyFill="1" applyBorder="1" applyAlignment="1" applyProtection="1">
      <alignment horizontal="center" vertical="center"/>
      <protection locked="0"/>
    </xf>
    <xf numFmtId="0" fontId="5" fillId="0" borderId="2843" xfId="6" applyNumberFormat="1" applyFont="1" applyFill="1" applyBorder="1" applyAlignment="1" applyProtection="1">
      <alignment horizontal="left" vertical="center"/>
      <protection locked="0"/>
    </xf>
    <xf numFmtId="0" fontId="71" fillId="0" borderId="2843" xfId="6" applyNumberFormat="1" applyFont="1" applyFill="1" applyBorder="1" applyAlignment="1" applyProtection="1">
      <alignment horizontal="left" vertical="center"/>
      <protection locked="0"/>
    </xf>
    <xf numFmtId="49" fontId="71" fillId="18" borderId="4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84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46" xfId="6" applyNumberFormat="1" applyFont="1" applyFill="1" applyBorder="1" applyAlignment="1" applyProtection="1">
      <alignment horizontal="right" vertical="center"/>
      <protection locked="0"/>
    </xf>
    <xf numFmtId="4" fontId="5" fillId="0" borderId="2846" xfId="6" applyNumberFormat="1" applyFont="1" applyFill="1" applyBorder="1" applyAlignment="1" applyProtection="1">
      <alignment horizontal="right" vertical="center"/>
      <protection locked="0"/>
    </xf>
    <xf numFmtId="3" fontId="8" fillId="0" borderId="2847" xfId="6" applyNumberFormat="1" applyFont="1" applyFill="1" applyBorder="1" applyAlignment="1" applyProtection="1">
      <alignment horizontal="center" vertical="center"/>
      <protection locked="0"/>
    </xf>
    <xf numFmtId="3" fontId="5" fillId="0" borderId="2847" xfId="6" applyNumberFormat="1" applyFont="1" applyFill="1" applyBorder="1" applyAlignment="1" applyProtection="1">
      <alignment horizontal="center" vertical="center"/>
      <protection locked="0"/>
    </xf>
    <xf numFmtId="0" fontId="5" fillId="0" borderId="2847" xfId="6" applyNumberFormat="1" applyFont="1" applyFill="1" applyBorder="1" applyAlignment="1" applyProtection="1">
      <alignment horizontal="center" vertical="center"/>
      <protection locked="0"/>
    </xf>
    <xf numFmtId="0" fontId="5" fillId="0" borderId="2847" xfId="6" applyNumberFormat="1" applyFont="1" applyFill="1" applyBorder="1" applyAlignment="1" applyProtection="1">
      <alignment horizontal="left" vertical="center"/>
      <protection locked="0"/>
    </xf>
    <xf numFmtId="0" fontId="71" fillId="0" borderId="2847" xfId="6" applyNumberFormat="1" applyFont="1" applyFill="1" applyBorder="1" applyAlignment="1" applyProtection="1">
      <alignment horizontal="left" vertical="center"/>
      <protection locked="0"/>
    </xf>
    <xf numFmtId="3" fontId="58" fillId="0" borderId="2849" xfId="6" applyNumberFormat="1" applyFont="1" applyFill="1" applyBorder="1" applyAlignment="1" applyProtection="1">
      <alignment horizontal="right" vertical="center"/>
      <protection locked="0"/>
    </xf>
    <xf numFmtId="4" fontId="58" fillId="0" borderId="2849" xfId="6" applyNumberFormat="1" applyFont="1" applyFill="1" applyBorder="1" applyAlignment="1" applyProtection="1">
      <alignment horizontal="right" vertical="center"/>
      <protection locked="0"/>
    </xf>
    <xf numFmtId="3" fontId="8" fillId="0" borderId="2850" xfId="6" applyNumberFormat="1" applyFont="1" applyFill="1" applyBorder="1" applyAlignment="1" applyProtection="1">
      <alignment horizontal="center" vertical="center"/>
      <protection locked="0"/>
    </xf>
    <xf numFmtId="3" fontId="5" fillId="0" borderId="2850" xfId="6" applyNumberFormat="1" applyFont="1" applyFill="1" applyBorder="1" applyAlignment="1" applyProtection="1">
      <alignment horizontal="center" vertical="center"/>
      <protection locked="0"/>
    </xf>
    <xf numFmtId="0" fontId="5" fillId="0" borderId="2850" xfId="6" applyNumberFormat="1" applyFont="1" applyFill="1" applyBorder="1" applyAlignment="1" applyProtection="1">
      <alignment horizontal="center" vertical="center"/>
      <protection locked="0"/>
    </xf>
    <xf numFmtId="0" fontId="5" fillId="0" borderId="2850" xfId="6" applyNumberFormat="1" applyFont="1" applyFill="1" applyBorder="1" applyAlignment="1" applyProtection="1">
      <alignment horizontal="left" vertical="center"/>
      <protection locked="0"/>
    </xf>
    <xf numFmtId="0" fontId="71" fillId="0" borderId="2850" xfId="6" applyNumberFormat="1" applyFont="1" applyFill="1" applyBorder="1" applyAlignment="1" applyProtection="1">
      <alignment horizontal="left" vertical="center"/>
      <protection locked="0"/>
    </xf>
    <xf numFmtId="49" fontId="71" fillId="18" borderId="285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85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53" xfId="6" applyNumberFormat="1" applyFont="1" applyFill="1" applyBorder="1" applyAlignment="1" applyProtection="1">
      <alignment horizontal="right" vertical="center"/>
      <protection locked="0"/>
    </xf>
    <xf numFmtId="3" fontId="8" fillId="0" borderId="2854" xfId="6" applyNumberFormat="1" applyFont="1" applyFill="1" applyBorder="1" applyAlignment="1" applyProtection="1">
      <alignment horizontal="center" vertical="center"/>
      <protection locked="0"/>
    </xf>
    <xf numFmtId="3" fontId="5" fillId="0" borderId="2854" xfId="6" applyNumberFormat="1" applyFont="1" applyFill="1" applyBorder="1" applyAlignment="1" applyProtection="1">
      <alignment horizontal="center" vertical="center"/>
      <protection locked="0"/>
    </xf>
    <xf numFmtId="0" fontId="5" fillId="0" borderId="2854" xfId="6" applyNumberFormat="1" applyFont="1" applyFill="1" applyBorder="1" applyAlignment="1" applyProtection="1">
      <alignment horizontal="center" vertical="center"/>
      <protection locked="0"/>
    </xf>
    <xf numFmtId="0" fontId="5" fillId="0" borderId="2854" xfId="6" applyNumberFormat="1" applyFont="1" applyFill="1" applyBorder="1" applyAlignment="1" applyProtection="1">
      <alignment horizontal="left" vertical="center"/>
      <protection locked="0"/>
    </xf>
    <xf numFmtId="0" fontId="71" fillId="0" borderId="2854" xfId="6" applyNumberFormat="1" applyFont="1" applyFill="1" applyBorder="1" applyAlignment="1" applyProtection="1">
      <alignment horizontal="left" vertical="center"/>
      <protection locked="0"/>
    </xf>
    <xf numFmtId="49" fontId="71" fillId="18" borderId="285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85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57" xfId="6" applyNumberFormat="1" applyFont="1" applyFill="1" applyBorder="1" applyAlignment="1" applyProtection="1">
      <alignment horizontal="right" vertical="center"/>
      <protection locked="0"/>
    </xf>
    <xf numFmtId="3" fontId="8" fillId="0" borderId="2858" xfId="6" applyNumberFormat="1" applyFont="1" applyFill="1" applyBorder="1" applyAlignment="1" applyProtection="1">
      <alignment horizontal="center" vertical="center"/>
      <protection locked="0"/>
    </xf>
    <xf numFmtId="3" fontId="5" fillId="0" borderId="2858" xfId="6" applyNumberFormat="1" applyFont="1" applyFill="1" applyBorder="1" applyAlignment="1" applyProtection="1">
      <alignment horizontal="center" vertical="center"/>
      <protection locked="0"/>
    </xf>
    <xf numFmtId="0" fontId="5" fillId="0" borderId="2858" xfId="6" applyNumberFormat="1" applyFont="1" applyFill="1" applyBorder="1" applyAlignment="1" applyProtection="1">
      <alignment horizontal="center" vertical="center"/>
      <protection locked="0"/>
    </xf>
    <xf numFmtId="0" fontId="5" fillId="0" borderId="2858" xfId="6" applyNumberFormat="1" applyFont="1" applyFill="1" applyBorder="1" applyAlignment="1" applyProtection="1">
      <alignment horizontal="left" vertical="center"/>
      <protection locked="0"/>
    </xf>
    <xf numFmtId="0" fontId="71" fillId="0" borderId="2858" xfId="6" applyNumberFormat="1" applyFont="1" applyFill="1" applyBorder="1" applyAlignment="1" applyProtection="1">
      <alignment horizontal="left" vertical="center"/>
      <protection locked="0"/>
    </xf>
    <xf numFmtId="49" fontId="71" fillId="18" borderId="285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86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61" xfId="6" applyNumberFormat="1" applyFont="1" applyFill="1" applyBorder="1" applyAlignment="1" applyProtection="1">
      <alignment horizontal="right" vertical="center"/>
      <protection locked="0"/>
    </xf>
    <xf numFmtId="3" fontId="8" fillId="0" borderId="2862" xfId="6" applyNumberFormat="1" applyFont="1" applyFill="1" applyBorder="1" applyAlignment="1" applyProtection="1">
      <alignment horizontal="center" vertical="center"/>
      <protection locked="0"/>
    </xf>
    <xf numFmtId="3" fontId="5" fillId="0" borderId="2862" xfId="6" applyNumberFormat="1" applyFont="1" applyFill="1" applyBorder="1" applyAlignment="1" applyProtection="1">
      <alignment horizontal="center" vertical="center"/>
      <protection locked="0"/>
    </xf>
    <xf numFmtId="0" fontId="5" fillId="0" borderId="2862" xfId="6" applyNumberFormat="1" applyFont="1" applyFill="1" applyBorder="1" applyAlignment="1" applyProtection="1">
      <alignment horizontal="center" vertical="center"/>
      <protection locked="0"/>
    </xf>
    <xf numFmtId="0" fontId="5" fillId="0" borderId="2862" xfId="6" applyNumberFormat="1" applyFont="1" applyFill="1" applyBorder="1" applyAlignment="1" applyProtection="1">
      <alignment horizontal="left" vertical="center"/>
      <protection locked="0"/>
    </xf>
    <xf numFmtId="0" fontId="71" fillId="0" borderId="2862" xfId="6" applyNumberFormat="1" applyFont="1" applyFill="1" applyBorder="1" applyAlignment="1" applyProtection="1">
      <alignment horizontal="left" vertical="center"/>
      <protection locked="0"/>
    </xf>
    <xf numFmtId="49" fontId="71" fillId="18" borderId="286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86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65" xfId="6" applyNumberFormat="1" applyFont="1" applyFill="1" applyBorder="1" applyAlignment="1" applyProtection="1">
      <alignment horizontal="right" vertical="center"/>
      <protection locked="0"/>
    </xf>
    <xf numFmtId="3" fontId="8" fillId="0" borderId="2866" xfId="6" applyNumberFormat="1" applyFont="1" applyFill="1" applyBorder="1" applyAlignment="1" applyProtection="1">
      <alignment horizontal="center" vertical="center"/>
      <protection locked="0"/>
    </xf>
    <xf numFmtId="3" fontId="5" fillId="0" borderId="2866" xfId="6" applyNumberFormat="1" applyFont="1" applyFill="1" applyBorder="1" applyAlignment="1" applyProtection="1">
      <alignment horizontal="center" vertical="center"/>
      <protection locked="0"/>
    </xf>
    <xf numFmtId="0" fontId="5" fillId="0" borderId="2866" xfId="6" applyNumberFormat="1" applyFont="1" applyFill="1" applyBorder="1" applyAlignment="1" applyProtection="1">
      <alignment horizontal="center" vertical="center"/>
      <protection locked="0"/>
    </xf>
    <xf numFmtId="0" fontId="5" fillId="0" borderId="2866" xfId="6" applyNumberFormat="1" applyFont="1" applyFill="1" applyBorder="1" applyAlignment="1" applyProtection="1">
      <alignment horizontal="left" vertical="center"/>
      <protection locked="0"/>
    </xf>
    <xf numFmtId="0" fontId="71" fillId="0" borderId="2866" xfId="6" applyNumberFormat="1" applyFont="1" applyFill="1" applyBorder="1" applyAlignment="1" applyProtection="1">
      <alignment horizontal="left" vertical="center"/>
      <protection locked="0"/>
    </xf>
    <xf numFmtId="49" fontId="71" fillId="0" borderId="66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86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68" xfId="6" applyNumberFormat="1" applyFont="1" applyFill="1" applyBorder="1" applyAlignment="1" applyProtection="1">
      <alignment horizontal="right" vertical="center"/>
      <protection locked="0"/>
    </xf>
    <xf numFmtId="3" fontId="8" fillId="0" borderId="2869" xfId="6" applyNumberFormat="1" applyFont="1" applyFill="1" applyBorder="1" applyAlignment="1" applyProtection="1">
      <alignment horizontal="center" vertical="center"/>
      <protection locked="0"/>
    </xf>
    <xf numFmtId="3" fontId="5" fillId="0" borderId="2869" xfId="6" applyNumberFormat="1" applyFont="1" applyFill="1" applyBorder="1" applyAlignment="1" applyProtection="1">
      <alignment horizontal="center" vertical="center"/>
      <protection locked="0"/>
    </xf>
    <xf numFmtId="0" fontId="5" fillId="0" borderId="2869" xfId="6" applyNumberFormat="1" applyFont="1" applyFill="1" applyBorder="1" applyAlignment="1" applyProtection="1">
      <alignment horizontal="center" vertical="center"/>
      <protection locked="0"/>
    </xf>
    <xf numFmtId="0" fontId="5" fillId="0" borderId="2869" xfId="6" applyNumberFormat="1" applyFont="1" applyFill="1" applyBorder="1" applyAlignment="1" applyProtection="1">
      <alignment horizontal="left" vertical="center"/>
      <protection locked="0"/>
    </xf>
    <xf numFmtId="0" fontId="71" fillId="0" borderId="2869" xfId="6" applyNumberFormat="1" applyFont="1" applyFill="1" applyBorder="1" applyAlignment="1" applyProtection="1">
      <alignment horizontal="left" vertical="center"/>
      <protection locked="0"/>
    </xf>
    <xf numFmtId="49" fontId="14" fillId="18" borderId="774" xfId="6" applyNumberFormat="1" applyFont="1" applyFill="1" applyBorder="1" applyAlignment="1" applyProtection="1">
      <alignment vertical="center" wrapText="1"/>
      <protection locked="0"/>
    </xf>
    <xf numFmtId="0" fontId="14" fillId="0" borderId="2869" xfId="6" applyNumberFormat="1" applyFont="1" applyFill="1" applyBorder="1" applyAlignment="1" applyProtection="1">
      <alignment horizontal="left" vertical="center"/>
      <protection locked="0"/>
    </xf>
    <xf numFmtId="49" fontId="5" fillId="18" borderId="287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87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72" xfId="6" applyNumberFormat="1" applyFont="1" applyFill="1" applyBorder="1" applyAlignment="1" applyProtection="1">
      <alignment horizontal="right" vertical="center"/>
      <protection locked="0"/>
    </xf>
    <xf numFmtId="3" fontId="8" fillId="0" borderId="2873" xfId="6" applyNumberFormat="1" applyFont="1" applyFill="1" applyBorder="1" applyAlignment="1" applyProtection="1">
      <alignment horizontal="center" vertical="center"/>
      <protection locked="0"/>
    </xf>
    <xf numFmtId="3" fontId="5" fillId="0" borderId="2873" xfId="6" applyNumberFormat="1" applyFont="1" applyFill="1" applyBorder="1" applyAlignment="1" applyProtection="1">
      <alignment horizontal="center" vertical="center"/>
      <protection locked="0"/>
    </xf>
    <xf numFmtId="0" fontId="5" fillId="0" borderId="2873" xfId="6" applyNumberFormat="1" applyFont="1" applyFill="1" applyBorder="1" applyAlignment="1" applyProtection="1">
      <alignment horizontal="center" vertical="center"/>
      <protection locked="0"/>
    </xf>
    <xf numFmtId="0" fontId="5" fillId="0" borderId="2873" xfId="6" applyNumberFormat="1" applyFont="1" applyFill="1" applyBorder="1" applyAlignment="1" applyProtection="1">
      <alignment horizontal="left" vertical="center"/>
      <protection locked="0"/>
    </xf>
    <xf numFmtId="0" fontId="71" fillId="0" borderId="2873" xfId="6" applyNumberFormat="1" applyFont="1" applyFill="1" applyBorder="1" applyAlignment="1" applyProtection="1">
      <alignment horizontal="left" vertical="center"/>
      <protection locked="0"/>
    </xf>
    <xf numFmtId="49" fontId="5" fillId="18" borderId="287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87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76" xfId="6" applyNumberFormat="1" applyFont="1" applyFill="1" applyBorder="1" applyAlignment="1" applyProtection="1">
      <alignment horizontal="right" vertical="center"/>
      <protection locked="0"/>
    </xf>
    <xf numFmtId="3" fontId="8" fillId="0" borderId="2877" xfId="6" applyNumberFormat="1" applyFont="1" applyFill="1" applyBorder="1" applyAlignment="1" applyProtection="1">
      <alignment horizontal="center" vertical="center"/>
      <protection locked="0"/>
    </xf>
    <xf numFmtId="3" fontId="5" fillId="0" borderId="2877" xfId="6" applyNumberFormat="1" applyFont="1" applyFill="1" applyBorder="1" applyAlignment="1" applyProtection="1">
      <alignment horizontal="center" vertical="center"/>
      <protection locked="0"/>
    </xf>
    <xf numFmtId="0" fontId="5" fillId="0" borderId="2877" xfId="6" applyNumberFormat="1" applyFont="1" applyFill="1" applyBorder="1" applyAlignment="1" applyProtection="1">
      <alignment horizontal="center" vertical="center"/>
      <protection locked="0"/>
    </xf>
    <xf numFmtId="0" fontId="5" fillId="0" borderId="2877" xfId="6" applyNumberFormat="1" applyFont="1" applyFill="1" applyBorder="1" applyAlignment="1" applyProtection="1">
      <alignment horizontal="left" vertical="center"/>
      <protection locked="0"/>
    </xf>
    <xf numFmtId="0" fontId="71" fillId="0" borderId="2877" xfId="6" applyNumberFormat="1" applyFont="1" applyFill="1" applyBorder="1" applyAlignment="1" applyProtection="1">
      <alignment horizontal="left" vertical="center"/>
      <protection locked="0"/>
    </xf>
    <xf numFmtId="49" fontId="5" fillId="18" borderId="287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87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80" xfId="6" applyNumberFormat="1" applyFont="1" applyFill="1" applyBorder="1" applyAlignment="1" applyProtection="1">
      <alignment horizontal="right" vertical="center"/>
      <protection locked="0"/>
    </xf>
    <xf numFmtId="3" fontId="8" fillId="0" borderId="2881" xfId="6" applyNumberFormat="1" applyFont="1" applyFill="1" applyBorder="1" applyAlignment="1" applyProtection="1">
      <alignment horizontal="center" vertical="center"/>
      <protection locked="0"/>
    </xf>
    <xf numFmtId="3" fontId="5" fillId="0" borderId="2881" xfId="6" applyNumberFormat="1" applyFont="1" applyFill="1" applyBorder="1" applyAlignment="1" applyProtection="1">
      <alignment horizontal="center" vertical="center"/>
      <protection locked="0"/>
    </xf>
    <xf numFmtId="0" fontId="5" fillId="0" borderId="2881" xfId="6" applyNumberFormat="1" applyFont="1" applyFill="1" applyBorder="1" applyAlignment="1" applyProtection="1">
      <alignment horizontal="center" vertical="center"/>
      <protection locked="0"/>
    </xf>
    <xf numFmtId="0" fontId="5" fillId="0" borderId="2881" xfId="6" applyNumberFormat="1" applyFont="1" applyFill="1" applyBorder="1" applyAlignment="1" applyProtection="1">
      <alignment horizontal="left" vertical="center"/>
      <protection locked="0"/>
    </xf>
    <xf numFmtId="0" fontId="71" fillId="0" borderId="2881" xfId="6" applyNumberFormat="1" applyFont="1" applyFill="1" applyBorder="1" applyAlignment="1" applyProtection="1">
      <alignment horizontal="left" vertical="center"/>
      <protection locked="0"/>
    </xf>
    <xf numFmtId="49" fontId="5" fillId="18" borderId="288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88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84" xfId="6" applyNumberFormat="1" applyFont="1" applyFill="1" applyBorder="1" applyAlignment="1" applyProtection="1">
      <alignment horizontal="right" vertical="center"/>
      <protection locked="0"/>
    </xf>
    <xf numFmtId="3" fontId="8" fillId="0" borderId="2885" xfId="6" applyNumberFormat="1" applyFont="1" applyFill="1" applyBorder="1" applyAlignment="1" applyProtection="1">
      <alignment horizontal="center" vertical="center"/>
      <protection locked="0"/>
    </xf>
    <xf numFmtId="3" fontId="5" fillId="0" borderId="2885" xfId="6" applyNumberFormat="1" applyFont="1" applyFill="1" applyBorder="1" applyAlignment="1" applyProtection="1">
      <alignment horizontal="center" vertical="center"/>
      <protection locked="0"/>
    </xf>
    <xf numFmtId="0" fontId="5" fillId="0" borderId="2885" xfId="6" applyNumberFormat="1" applyFont="1" applyFill="1" applyBorder="1" applyAlignment="1" applyProtection="1">
      <alignment horizontal="center" vertical="center"/>
      <protection locked="0"/>
    </xf>
    <xf numFmtId="0" fontId="5" fillId="0" borderId="2885" xfId="6" applyNumberFormat="1" applyFont="1" applyFill="1" applyBorder="1" applyAlignment="1" applyProtection="1">
      <alignment horizontal="left" vertical="center"/>
      <protection locked="0"/>
    </xf>
    <xf numFmtId="0" fontId="71" fillId="0" borderId="2885" xfId="6" applyNumberFormat="1" applyFont="1" applyFill="1" applyBorder="1" applyAlignment="1" applyProtection="1">
      <alignment horizontal="left" vertical="center"/>
      <protection locked="0"/>
    </xf>
    <xf numFmtId="49" fontId="5" fillId="18" borderId="288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88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88" xfId="6" applyNumberFormat="1" applyFont="1" applyFill="1" applyBorder="1" applyAlignment="1" applyProtection="1">
      <alignment horizontal="right" vertical="center"/>
      <protection locked="0"/>
    </xf>
    <xf numFmtId="3" fontId="8" fillId="0" borderId="2889" xfId="6" applyNumberFormat="1" applyFont="1" applyFill="1" applyBorder="1" applyAlignment="1" applyProtection="1">
      <alignment horizontal="center" vertical="center"/>
      <protection locked="0"/>
    </xf>
    <xf numFmtId="3" fontId="5" fillId="0" borderId="2889" xfId="6" applyNumberFormat="1" applyFont="1" applyFill="1" applyBorder="1" applyAlignment="1" applyProtection="1">
      <alignment horizontal="center" vertical="center"/>
      <protection locked="0"/>
    </xf>
    <xf numFmtId="0" fontId="5" fillId="0" borderId="2889" xfId="6" applyNumberFormat="1" applyFont="1" applyFill="1" applyBorder="1" applyAlignment="1" applyProtection="1">
      <alignment horizontal="center" vertical="center"/>
      <protection locked="0"/>
    </xf>
    <xf numFmtId="0" fontId="5" fillId="0" borderId="2889" xfId="6" applyNumberFormat="1" applyFont="1" applyFill="1" applyBorder="1" applyAlignment="1" applyProtection="1">
      <alignment horizontal="left" vertical="center"/>
      <protection locked="0"/>
    </xf>
    <xf numFmtId="0" fontId="71" fillId="0" borderId="2889" xfId="6" applyNumberFormat="1" applyFont="1" applyFill="1" applyBorder="1" applyAlignment="1" applyProtection="1">
      <alignment horizontal="left" vertical="center"/>
      <protection locked="0"/>
    </xf>
    <xf numFmtId="49" fontId="5" fillId="18" borderId="289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89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92" xfId="6" applyNumberFormat="1" applyFont="1" applyFill="1" applyBorder="1" applyAlignment="1" applyProtection="1">
      <alignment horizontal="right" vertical="center"/>
      <protection locked="0"/>
    </xf>
    <xf numFmtId="3" fontId="8" fillId="0" borderId="2893" xfId="6" applyNumberFormat="1" applyFont="1" applyFill="1" applyBorder="1" applyAlignment="1" applyProtection="1">
      <alignment horizontal="center" vertical="center"/>
      <protection locked="0"/>
    </xf>
    <xf numFmtId="3" fontId="5" fillId="0" borderId="2893" xfId="6" applyNumberFormat="1" applyFont="1" applyFill="1" applyBorder="1" applyAlignment="1" applyProtection="1">
      <alignment horizontal="center" vertical="center"/>
      <protection locked="0"/>
    </xf>
    <xf numFmtId="0" fontId="5" fillId="0" borderId="2893" xfId="6" applyNumberFormat="1" applyFont="1" applyFill="1" applyBorder="1" applyAlignment="1" applyProtection="1">
      <alignment horizontal="center" vertical="center"/>
      <protection locked="0"/>
    </xf>
    <xf numFmtId="0" fontId="5" fillId="0" borderId="2893" xfId="6" applyNumberFormat="1" applyFont="1" applyFill="1" applyBorder="1" applyAlignment="1" applyProtection="1">
      <alignment horizontal="left" vertical="center"/>
      <protection locked="0"/>
    </xf>
    <xf numFmtId="0" fontId="14" fillId="0" borderId="2893" xfId="6" applyNumberFormat="1" applyFont="1" applyFill="1" applyBorder="1" applyAlignment="1" applyProtection="1">
      <alignment horizontal="left" vertical="center"/>
      <protection locked="0"/>
    </xf>
    <xf numFmtId="49" fontId="5" fillId="18" borderId="289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89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96" xfId="6" applyNumberFormat="1" applyFont="1" applyFill="1" applyBorder="1" applyAlignment="1" applyProtection="1">
      <alignment horizontal="right" vertical="center"/>
      <protection locked="0"/>
    </xf>
    <xf numFmtId="3" fontId="8" fillId="0" borderId="2897" xfId="6" applyNumberFormat="1" applyFont="1" applyFill="1" applyBorder="1" applyAlignment="1" applyProtection="1">
      <alignment horizontal="center" vertical="center"/>
      <protection locked="0"/>
    </xf>
    <xf numFmtId="3" fontId="5" fillId="0" borderId="2897" xfId="6" applyNumberFormat="1" applyFont="1" applyFill="1" applyBorder="1" applyAlignment="1" applyProtection="1">
      <alignment horizontal="center" vertical="center"/>
      <protection locked="0"/>
    </xf>
    <xf numFmtId="0" fontId="5" fillId="0" borderId="2897" xfId="6" applyNumberFormat="1" applyFont="1" applyFill="1" applyBorder="1" applyAlignment="1" applyProtection="1">
      <alignment horizontal="center" vertical="center"/>
      <protection locked="0"/>
    </xf>
    <xf numFmtId="0" fontId="5" fillId="0" borderId="2897" xfId="6" applyNumberFormat="1" applyFont="1" applyFill="1" applyBorder="1" applyAlignment="1" applyProtection="1">
      <alignment horizontal="left" vertical="center"/>
      <protection locked="0"/>
    </xf>
    <xf numFmtId="0" fontId="71" fillId="0" borderId="2897" xfId="6" applyNumberFormat="1" applyFont="1" applyFill="1" applyBorder="1" applyAlignment="1" applyProtection="1">
      <alignment horizontal="left" vertical="center"/>
      <protection locked="0"/>
    </xf>
    <xf numFmtId="49" fontId="5" fillId="18" borderId="289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89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00" xfId="6" applyNumberFormat="1" applyFont="1" applyFill="1" applyBorder="1" applyAlignment="1" applyProtection="1">
      <alignment horizontal="right" vertical="center"/>
      <protection locked="0"/>
    </xf>
    <xf numFmtId="3" fontId="8" fillId="0" borderId="2901" xfId="6" applyNumberFormat="1" applyFont="1" applyFill="1" applyBorder="1" applyAlignment="1" applyProtection="1">
      <alignment horizontal="center" vertical="center"/>
      <protection locked="0"/>
    </xf>
    <xf numFmtId="3" fontId="5" fillId="0" borderId="2901" xfId="6" applyNumberFormat="1" applyFont="1" applyFill="1" applyBorder="1" applyAlignment="1" applyProtection="1">
      <alignment horizontal="center" vertical="center"/>
      <protection locked="0"/>
    </xf>
    <xf numFmtId="0" fontId="5" fillId="0" borderId="2901" xfId="6" applyNumberFormat="1" applyFont="1" applyFill="1" applyBorder="1" applyAlignment="1" applyProtection="1">
      <alignment horizontal="center" vertical="center"/>
      <protection locked="0"/>
    </xf>
    <xf numFmtId="0" fontId="5" fillId="0" borderId="2901" xfId="6" applyNumberFormat="1" applyFont="1" applyFill="1" applyBorder="1" applyAlignment="1" applyProtection="1">
      <alignment horizontal="left" vertical="center"/>
      <protection locked="0"/>
    </xf>
    <xf numFmtId="0" fontId="14" fillId="0" borderId="2901" xfId="6" applyNumberFormat="1" applyFont="1" applyFill="1" applyBorder="1" applyAlignment="1" applyProtection="1">
      <alignment horizontal="left" vertical="center"/>
      <protection locked="0"/>
    </xf>
    <xf numFmtId="49" fontId="71" fillId="18" borderId="52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02" xfId="6" applyNumberFormat="1" applyFont="1" applyFill="1" applyBorder="1" applyAlignment="1" applyProtection="1">
      <alignment horizontal="right" vertical="center"/>
      <protection locked="0"/>
    </xf>
    <xf numFmtId="3" fontId="5" fillId="0" borderId="2903" xfId="6" applyNumberFormat="1" applyFont="1" applyFill="1" applyBorder="1" applyAlignment="1" applyProtection="1">
      <alignment horizontal="right" vertical="center"/>
      <protection locked="0"/>
    </xf>
    <xf numFmtId="4" fontId="5" fillId="0" borderId="2903" xfId="6" applyNumberFormat="1" applyFont="1" applyFill="1" applyBorder="1" applyAlignment="1" applyProtection="1">
      <alignment horizontal="right" vertical="center"/>
      <protection locked="0"/>
    </xf>
    <xf numFmtId="0" fontId="71" fillId="0" borderId="2901" xfId="6" applyNumberFormat="1" applyFont="1" applyFill="1" applyBorder="1" applyAlignment="1" applyProtection="1">
      <alignment horizontal="left" vertical="center"/>
      <protection locked="0"/>
    </xf>
    <xf numFmtId="49" fontId="71" fillId="18" borderId="290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0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06" xfId="6" applyNumberFormat="1" applyFont="1" applyFill="1" applyBorder="1" applyAlignment="1" applyProtection="1">
      <alignment horizontal="right" vertical="center"/>
      <protection locked="0"/>
    </xf>
    <xf numFmtId="3" fontId="8" fillId="0" borderId="2907" xfId="6" applyNumberFormat="1" applyFont="1" applyFill="1" applyBorder="1" applyAlignment="1" applyProtection="1">
      <alignment horizontal="center" vertical="center"/>
      <protection locked="0"/>
    </xf>
    <xf numFmtId="3" fontId="5" fillId="0" borderId="2907" xfId="6" applyNumberFormat="1" applyFont="1" applyFill="1" applyBorder="1" applyAlignment="1" applyProtection="1">
      <alignment horizontal="center" vertical="center"/>
      <protection locked="0"/>
    </xf>
    <xf numFmtId="0" fontId="5" fillId="0" borderId="2907" xfId="6" applyNumberFormat="1" applyFont="1" applyFill="1" applyBorder="1" applyAlignment="1" applyProtection="1">
      <alignment horizontal="center" vertical="center"/>
      <protection locked="0"/>
    </xf>
    <xf numFmtId="0" fontId="5" fillId="0" borderId="2907" xfId="6" applyNumberFormat="1" applyFont="1" applyFill="1" applyBorder="1" applyAlignment="1" applyProtection="1">
      <alignment horizontal="left" vertical="center"/>
      <protection locked="0"/>
    </xf>
    <xf numFmtId="0" fontId="71" fillId="0" borderId="2907" xfId="6" applyNumberFormat="1" applyFont="1" applyFill="1" applyBorder="1" applyAlignment="1" applyProtection="1">
      <alignment horizontal="left" vertical="center"/>
      <protection locked="0"/>
    </xf>
    <xf numFmtId="49" fontId="71" fillId="18" borderId="290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0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10" xfId="6" applyNumberFormat="1" applyFont="1" applyFill="1" applyBorder="1" applyAlignment="1" applyProtection="1">
      <alignment horizontal="right" vertical="center"/>
      <protection locked="0"/>
    </xf>
    <xf numFmtId="3" fontId="8" fillId="0" borderId="2911" xfId="6" applyNumberFormat="1" applyFont="1" applyFill="1" applyBorder="1" applyAlignment="1" applyProtection="1">
      <alignment horizontal="center" vertical="center"/>
      <protection locked="0"/>
    </xf>
    <xf numFmtId="3" fontId="5" fillId="0" borderId="2911" xfId="6" applyNumberFormat="1" applyFont="1" applyFill="1" applyBorder="1" applyAlignment="1" applyProtection="1">
      <alignment horizontal="center" vertical="center"/>
      <protection locked="0"/>
    </xf>
    <xf numFmtId="0" fontId="5" fillId="0" borderId="2911" xfId="6" applyNumberFormat="1" applyFont="1" applyFill="1" applyBorder="1" applyAlignment="1" applyProtection="1">
      <alignment horizontal="center" vertical="center"/>
      <protection locked="0"/>
    </xf>
    <xf numFmtId="0" fontId="5" fillId="0" borderId="2911" xfId="6" applyNumberFormat="1" applyFont="1" applyFill="1" applyBorder="1" applyAlignment="1" applyProtection="1">
      <alignment horizontal="left" vertical="center"/>
      <protection locked="0"/>
    </xf>
    <xf numFmtId="0" fontId="71" fillId="0" borderId="2911" xfId="6" applyNumberFormat="1" applyFont="1" applyFill="1" applyBorder="1" applyAlignment="1" applyProtection="1">
      <alignment horizontal="left" vertical="center"/>
      <protection locked="0"/>
    </xf>
    <xf numFmtId="49" fontId="71" fillId="18" borderId="291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1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14" xfId="6" applyNumberFormat="1" applyFont="1" applyFill="1" applyBorder="1" applyAlignment="1" applyProtection="1">
      <alignment horizontal="right" vertical="center"/>
      <protection locked="0"/>
    </xf>
    <xf numFmtId="3" fontId="8" fillId="0" borderId="2915" xfId="6" applyNumberFormat="1" applyFont="1" applyFill="1" applyBorder="1" applyAlignment="1" applyProtection="1">
      <alignment horizontal="center" vertical="center"/>
      <protection locked="0"/>
    </xf>
    <xf numFmtId="3" fontId="5" fillId="0" borderId="2915" xfId="6" applyNumberFormat="1" applyFont="1" applyFill="1" applyBorder="1" applyAlignment="1" applyProtection="1">
      <alignment horizontal="center" vertical="center"/>
      <protection locked="0"/>
    </xf>
    <xf numFmtId="0" fontId="5" fillId="0" borderId="2915" xfId="6" applyNumberFormat="1" applyFont="1" applyFill="1" applyBorder="1" applyAlignment="1" applyProtection="1">
      <alignment horizontal="center" vertical="center"/>
      <protection locked="0"/>
    </xf>
    <xf numFmtId="0" fontId="5" fillId="0" borderId="2915" xfId="6" applyNumberFormat="1" applyFont="1" applyFill="1" applyBorder="1" applyAlignment="1" applyProtection="1">
      <alignment horizontal="left" vertical="center"/>
      <protection locked="0"/>
    </xf>
    <xf numFmtId="0" fontId="71" fillId="0" borderId="2915" xfId="6" applyNumberFormat="1" applyFont="1" applyFill="1" applyBorder="1" applyAlignment="1" applyProtection="1">
      <alignment horizontal="left" vertical="center"/>
      <protection locked="0"/>
    </xf>
    <xf numFmtId="49" fontId="71" fillId="18" borderId="291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1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18" xfId="6" applyNumberFormat="1" applyFont="1" applyFill="1" applyBorder="1" applyAlignment="1" applyProtection="1">
      <alignment horizontal="right" vertical="center"/>
      <protection locked="0"/>
    </xf>
    <xf numFmtId="3" fontId="8" fillId="0" borderId="2919" xfId="6" applyNumberFormat="1" applyFont="1" applyFill="1" applyBorder="1" applyAlignment="1" applyProtection="1">
      <alignment horizontal="center" vertical="center"/>
      <protection locked="0"/>
    </xf>
    <xf numFmtId="3" fontId="5" fillId="0" borderId="2919" xfId="6" applyNumberFormat="1" applyFont="1" applyFill="1" applyBorder="1" applyAlignment="1" applyProtection="1">
      <alignment horizontal="center" vertical="center"/>
      <protection locked="0"/>
    </xf>
    <xf numFmtId="0" fontId="5" fillId="0" borderId="2919" xfId="6" applyNumberFormat="1" applyFont="1" applyFill="1" applyBorder="1" applyAlignment="1" applyProtection="1">
      <alignment horizontal="center" vertical="center"/>
      <protection locked="0"/>
    </xf>
    <xf numFmtId="0" fontId="5" fillId="0" borderId="2919" xfId="6" applyNumberFormat="1" applyFont="1" applyFill="1" applyBorder="1" applyAlignment="1" applyProtection="1">
      <alignment horizontal="left" vertical="center"/>
      <protection locked="0"/>
    </xf>
    <xf numFmtId="0" fontId="71" fillId="0" borderId="2919" xfId="6" applyNumberFormat="1" applyFont="1" applyFill="1" applyBorder="1" applyAlignment="1" applyProtection="1">
      <alignment horizontal="left" vertical="center"/>
      <protection locked="0"/>
    </xf>
    <xf numFmtId="49" fontId="71" fillId="18" borderId="292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21" xfId="6" applyNumberFormat="1" applyFont="1" applyFill="1" applyBorder="1" applyAlignment="1" applyProtection="1">
      <alignment horizontal="right" vertical="center"/>
      <protection locked="0"/>
    </xf>
    <xf numFmtId="3" fontId="8" fillId="0" borderId="2922" xfId="6" applyNumberFormat="1" applyFont="1" applyFill="1" applyBorder="1" applyAlignment="1" applyProtection="1">
      <alignment horizontal="center" vertical="center"/>
      <protection locked="0"/>
    </xf>
    <xf numFmtId="3" fontId="5" fillId="0" borderId="2922" xfId="6" applyNumberFormat="1" applyFont="1" applyFill="1" applyBorder="1" applyAlignment="1" applyProtection="1">
      <alignment horizontal="center" vertical="center"/>
      <protection locked="0"/>
    </xf>
    <xf numFmtId="0" fontId="5" fillId="0" borderId="2922" xfId="6" applyNumberFormat="1" applyFont="1" applyFill="1" applyBorder="1" applyAlignment="1" applyProtection="1">
      <alignment horizontal="center" vertical="center"/>
      <protection locked="0"/>
    </xf>
    <xf numFmtId="0" fontId="5" fillId="0" borderId="2922" xfId="6" applyNumberFormat="1" applyFont="1" applyFill="1" applyBorder="1" applyAlignment="1" applyProtection="1">
      <alignment horizontal="left" vertical="center"/>
      <protection locked="0"/>
    </xf>
    <xf numFmtId="0" fontId="71" fillId="0" borderId="2922" xfId="6" applyNumberFormat="1" applyFont="1" applyFill="1" applyBorder="1" applyAlignment="1" applyProtection="1">
      <alignment horizontal="left" vertical="center"/>
      <protection locked="0"/>
    </xf>
    <xf numFmtId="49" fontId="71" fillId="18" borderId="292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2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25" xfId="6" applyNumberFormat="1" applyFont="1" applyFill="1" applyBorder="1" applyAlignment="1" applyProtection="1">
      <alignment horizontal="right" vertical="center"/>
      <protection locked="0"/>
    </xf>
    <xf numFmtId="3" fontId="8" fillId="0" borderId="2926" xfId="6" applyNumberFormat="1" applyFont="1" applyFill="1" applyBorder="1" applyAlignment="1" applyProtection="1">
      <alignment horizontal="center" vertical="center"/>
      <protection locked="0"/>
    </xf>
    <xf numFmtId="3" fontId="5" fillId="0" borderId="2926" xfId="6" applyNumberFormat="1" applyFont="1" applyFill="1" applyBorder="1" applyAlignment="1" applyProtection="1">
      <alignment horizontal="center" vertical="center"/>
      <protection locked="0"/>
    </xf>
    <xf numFmtId="0" fontId="5" fillId="0" borderId="2926" xfId="6" applyNumberFormat="1" applyFont="1" applyFill="1" applyBorder="1" applyAlignment="1" applyProtection="1">
      <alignment horizontal="center" vertical="center"/>
      <protection locked="0"/>
    </xf>
    <xf numFmtId="0" fontId="5" fillId="0" borderId="2926" xfId="6" applyNumberFormat="1" applyFont="1" applyFill="1" applyBorder="1" applyAlignment="1" applyProtection="1">
      <alignment horizontal="left" vertical="center"/>
      <protection locked="0"/>
    </xf>
    <xf numFmtId="0" fontId="71" fillId="0" borderId="2926" xfId="6" applyNumberFormat="1" applyFont="1" applyFill="1" applyBorder="1" applyAlignment="1" applyProtection="1">
      <alignment horizontal="left" vertical="center"/>
      <protection locked="0"/>
    </xf>
    <xf numFmtId="49" fontId="14" fillId="18" borderId="2927" xfId="6" applyNumberFormat="1" applyFont="1" applyFill="1" applyBorder="1" applyAlignment="1" applyProtection="1">
      <alignment vertical="center" wrapText="1"/>
      <protection locked="0"/>
    </xf>
    <xf numFmtId="49" fontId="14" fillId="18" borderId="2840" xfId="6" applyNumberFormat="1" applyFont="1" applyFill="1" applyBorder="1" applyAlignment="1" applyProtection="1">
      <alignment vertical="center" wrapText="1"/>
      <protection locked="0"/>
    </xf>
    <xf numFmtId="0" fontId="14" fillId="0" borderId="2926" xfId="6" applyNumberFormat="1" applyFont="1" applyFill="1" applyBorder="1" applyAlignment="1" applyProtection="1">
      <alignment horizontal="left" vertical="center"/>
      <protection locked="0"/>
    </xf>
    <xf numFmtId="49" fontId="71" fillId="18" borderId="292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2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30" xfId="6" applyNumberFormat="1" applyFont="1" applyFill="1" applyBorder="1" applyAlignment="1" applyProtection="1">
      <alignment horizontal="right" vertical="center"/>
      <protection locked="0"/>
    </xf>
    <xf numFmtId="3" fontId="8" fillId="0" borderId="2931" xfId="6" applyNumberFormat="1" applyFont="1" applyFill="1" applyBorder="1" applyAlignment="1" applyProtection="1">
      <alignment horizontal="center" vertical="center"/>
      <protection locked="0"/>
    </xf>
    <xf numFmtId="3" fontId="5" fillId="0" borderId="2931" xfId="6" applyNumberFormat="1" applyFont="1" applyFill="1" applyBorder="1" applyAlignment="1" applyProtection="1">
      <alignment horizontal="center" vertical="center"/>
      <protection locked="0"/>
    </xf>
    <xf numFmtId="0" fontId="5" fillId="0" borderId="2931" xfId="6" applyNumberFormat="1" applyFont="1" applyFill="1" applyBorder="1" applyAlignment="1" applyProtection="1">
      <alignment horizontal="center" vertical="center"/>
      <protection locked="0"/>
    </xf>
    <xf numFmtId="0" fontId="5" fillId="0" borderId="2931" xfId="6" applyNumberFormat="1" applyFont="1" applyFill="1" applyBorder="1" applyAlignment="1" applyProtection="1">
      <alignment horizontal="left" vertical="center"/>
      <protection locked="0"/>
    </xf>
    <xf numFmtId="0" fontId="71" fillId="0" borderId="2931" xfId="6" applyNumberFormat="1" applyFont="1" applyFill="1" applyBorder="1" applyAlignment="1" applyProtection="1">
      <alignment horizontal="left" vertical="center"/>
      <protection locked="0"/>
    </xf>
    <xf numFmtId="0" fontId="14" fillId="0" borderId="2931" xfId="6" applyNumberFormat="1" applyFont="1" applyFill="1" applyBorder="1" applyAlignment="1" applyProtection="1">
      <alignment horizontal="left" vertical="center"/>
      <protection locked="0"/>
    </xf>
    <xf numFmtId="3" fontId="5" fillId="0" borderId="2933" xfId="6" applyNumberFormat="1" applyFont="1" applyFill="1" applyBorder="1" applyAlignment="1" applyProtection="1">
      <alignment horizontal="right" vertical="center"/>
      <protection locked="0"/>
    </xf>
    <xf numFmtId="4" fontId="5" fillId="0" borderId="2933" xfId="6" applyNumberFormat="1" applyFont="1" applyFill="1" applyBorder="1" applyAlignment="1" applyProtection="1">
      <alignment horizontal="right" vertical="center"/>
      <protection locked="0"/>
    </xf>
    <xf numFmtId="3" fontId="5" fillId="0" borderId="2934" xfId="6" applyNumberFormat="1" applyFont="1" applyFill="1" applyBorder="1" applyAlignment="1" applyProtection="1">
      <alignment horizontal="center" vertical="center"/>
      <protection locked="0"/>
    </xf>
    <xf numFmtId="3" fontId="5" fillId="0" borderId="2935" xfId="6" applyNumberFormat="1" applyFont="1" applyFill="1" applyBorder="1" applyAlignment="1" applyProtection="1">
      <alignment horizontal="center" vertical="center"/>
      <protection locked="0"/>
    </xf>
    <xf numFmtId="49" fontId="71" fillId="18" borderId="293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3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38" xfId="6" applyNumberFormat="1" applyFont="1" applyFill="1" applyBorder="1" applyAlignment="1" applyProtection="1">
      <alignment horizontal="right" vertical="center"/>
      <protection locked="0"/>
    </xf>
    <xf numFmtId="3" fontId="8" fillId="0" borderId="2939" xfId="6" applyNumberFormat="1" applyFont="1" applyFill="1" applyBorder="1" applyAlignment="1" applyProtection="1">
      <alignment horizontal="center" vertical="center"/>
      <protection locked="0"/>
    </xf>
    <xf numFmtId="3" fontId="5" fillId="0" borderId="2939" xfId="6" applyNumberFormat="1" applyFont="1" applyFill="1" applyBorder="1" applyAlignment="1" applyProtection="1">
      <alignment horizontal="center" vertical="center"/>
      <protection locked="0"/>
    </xf>
    <xf numFmtId="0" fontId="5" fillId="0" borderId="2939" xfId="6" applyNumberFormat="1" applyFont="1" applyFill="1" applyBorder="1" applyAlignment="1" applyProtection="1">
      <alignment horizontal="center" vertical="center"/>
      <protection locked="0"/>
    </xf>
    <xf numFmtId="0" fontId="5" fillId="0" borderId="2939" xfId="6" applyNumberFormat="1" applyFont="1" applyFill="1" applyBorder="1" applyAlignment="1" applyProtection="1">
      <alignment horizontal="left" vertical="center"/>
      <protection locked="0"/>
    </xf>
    <xf numFmtId="0" fontId="71" fillId="0" borderId="2939" xfId="6" applyNumberFormat="1" applyFont="1" applyFill="1" applyBorder="1" applyAlignment="1" applyProtection="1">
      <alignment horizontal="left" vertical="center"/>
      <protection locked="0"/>
    </xf>
    <xf numFmtId="49" fontId="14" fillId="18" borderId="14" xfId="6" applyNumberFormat="1" applyFont="1" applyFill="1" applyBorder="1" applyAlignment="1" applyProtection="1">
      <alignment vertical="center" wrapText="1"/>
      <protection locked="0"/>
    </xf>
    <xf numFmtId="49" fontId="14" fillId="18" borderId="2940" xfId="6" applyNumberFormat="1" applyFont="1" applyFill="1" applyBorder="1" applyAlignment="1" applyProtection="1">
      <alignment horizontal="center" vertical="center" wrapText="1"/>
      <protection locked="0"/>
    </xf>
    <xf numFmtId="49" fontId="14" fillId="18" borderId="294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41" xfId="6" applyNumberFormat="1" applyFont="1" applyFill="1" applyBorder="1" applyAlignment="1" applyProtection="1">
      <alignment horizontal="right" vertical="center"/>
      <protection locked="0"/>
    </xf>
    <xf numFmtId="3" fontId="8" fillId="0" borderId="2942" xfId="6" applyNumberFormat="1" applyFont="1" applyFill="1" applyBorder="1" applyAlignment="1" applyProtection="1">
      <alignment horizontal="center" vertical="center"/>
      <protection locked="0"/>
    </xf>
    <xf numFmtId="3" fontId="5" fillId="0" borderId="2942" xfId="6" applyNumberFormat="1" applyFont="1" applyFill="1" applyBorder="1" applyAlignment="1" applyProtection="1">
      <alignment horizontal="center" vertical="center"/>
      <protection locked="0"/>
    </xf>
    <xf numFmtId="0" fontId="5" fillId="0" borderId="2942" xfId="6" applyNumberFormat="1" applyFont="1" applyFill="1" applyBorder="1" applyAlignment="1" applyProtection="1">
      <alignment horizontal="center" vertical="center"/>
      <protection locked="0"/>
    </xf>
    <xf numFmtId="0" fontId="5" fillId="0" borderId="2942" xfId="6" applyNumberFormat="1" applyFont="1" applyFill="1" applyBorder="1" applyAlignment="1" applyProtection="1">
      <alignment horizontal="left" vertical="center"/>
      <protection locked="0"/>
    </xf>
    <xf numFmtId="0" fontId="14" fillId="0" borderId="2942" xfId="6" applyNumberFormat="1" applyFont="1" applyFill="1" applyBorder="1" applyAlignment="1" applyProtection="1">
      <alignment horizontal="left" vertical="center"/>
      <protection locked="0"/>
    </xf>
    <xf numFmtId="3" fontId="8" fillId="0" borderId="2944" xfId="6" applyNumberFormat="1" applyFont="1" applyFill="1" applyBorder="1" applyAlignment="1" applyProtection="1">
      <alignment horizontal="right" vertical="center"/>
      <protection locked="0"/>
    </xf>
    <xf numFmtId="4" fontId="8" fillId="0" borderId="2944" xfId="6" applyNumberFormat="1" applyFont="1" applyFill="1" applyBorder="1" applyAlignment="1" applyProtection="1">
      <alignment horizontal="right" vertical="center"/>
      <protection locked="0"/>
    </xf>
    <xf numFmtId="3" fontId="8" fillId="0" borderId="2945" xfId="6" applyNumberFormat="1" applyFont="1" applyFill="1" applyBorder="1" applyAlignment="1" applyProtection="1">
      <alignment horizontal="center" vertical="center"/>
      <protection locked="0"/>
    </xf>
    <xf numFmtId="3" fontId="5" fillId="0" borderId="2945" xfId="6" applyNumberFormat="1" applyFont="1" applyFill="1" applyBorder="1" applyAlignment="1" applyProtection="1">
      <alignment horizontal="center" vertical="center"/>
      <protection locked="0"/>
    </xf>
    <xf numFmtId="0" fontId="5" fillId="0" borderId="2945" xfId="6" applyNumberFormat="1" applyFont="1" applyFill="1" applyBorder="1" applyAlignment="1" applyProtection="1">
      <alignment horizontal="center" vertical="center"/>
      <protection locked="0"/>
    </xf>
    <xf numFmtId="0" fontId="5" fillId="0" borderId="2945" xfId="6" applyNumberFormat="1" applyFont="1" applyFill="1" applyBorder="1" applyAlignment="1" applyProtection="1">
      <alignment horizontal="left" vertical="center"/>
      <protection locked="0"/>
    </xf>
    <xf numFmtId="0" fontId="71" fillId="0" borderId="2945" xfId="6" applyNumberFormat="1" applyFont="1" applyFill="1" applyBorder="1" applyAlignment="1" applyProtection="1">
      <alignment horizontal="left" vertical="center"/>
      <protection locked="0"/>
    </xf>
    <xf numFmtId="3" fontId="5" fillId="0" borderId="2944" xfId="6" applyNumberFormat="1" applyFont="1" applyFill="1" applyBorder="1" applyAlignment="1" applyProtection="1">
      <alignment horizontal="right" vertical="center"/>
      <protection locked="0"/>
    </xf>
    <xf numFmtId="4" fontId="5" fillId="0" borderId="2944" xfId="6" applyNumberFormat="1" applyFont="1" applyFill="1" applyBorder="1" applyAlignment="1" applyProtection="1">
      <alignment horizontal="right" vertical="center"/>
      <protection locked="0"/>
    </xf>
    <xf numFmtId="49" fontId="71" fillId="18" borderId="268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317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7" xfId="6" applyNumberFormat="1" applyFont="1" applyFill="1" applyBorder="1" applyAlignment="1" applyProtection="1">
      <alignment vertical="center" wrapText="1"/>
      <protection locked="0"/>
    </xf>
    <xf numFmtId="49" fontId="71" fillId="18" borderId="294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48" xfId="6" applyNumberFormat="1" applyFont="1" applyFill="1" applyBorder="1" applyAlignment="1" applyProtection="1">
      <alignment horizontal="right" vertical="center"/>
      <protection locked="0"/>
    </xf>
    <xf numFmtId="4" fontId="5" fillId="0" borderId="2948" xfId="6" applyNumberFormat="1" applyFont="1" applyFill="1" applyBorder="1" applyAlignment="1" applyProtection="1">
      <alignment horizontal="right" vertical="center"/>
      <protection locked="0"/>
    </xf>
    <xf numFmtId="3" fontId="5" fillId="0" borderId="2951" xfId="6" applyNumberFormat="1" applyFont="1" applyFill="1" applyBorder="1" applyAlignment="1" applyProtection="1">
      <alignment horizontal="right" vertical="center"/>
      <protection locked="0"/>
    </xf>
    <xf numFmtId="4" fontId="5" fillId="0" borderId="2951" xfId="6" applyNumberFormat="1" applyFont="1" applyFill="1" applyBorder="1" applyAlignment="1" applyProtection="1">
      <alignment horizontal="right" vertical="center"/>
      <protection locked="0"/>
    </xf>
    <xf numFmtId="3" fontId="8" fillId="0" borderId="2952" xfId="6" applyNumberFormat="1" applyFont="1" applyFill="1" applyBorder="1" applyAlignment="1" applyProtection="1">
      <alignment horizontal="center" vertical="center"/>
      <protection locked="0"/>
    </xf>
    <xf numFmtId="3" fontId="5" fillId="0" borderId="2952" xfId="6" applyNumberFormat="1" applyFont="1" applyFill="1" applyBorder="1" applyAlignment="1" applyProtection="1">
      <alignment horizontal="center" vertical="center"/>
      <protection locked="0"/>
    </xf>
    <xf numFmtId="0" fontId="5" fillId="0" borderId="2952" xfId="6" applyNumberFormat="1" applyFont="1" applyFill="1" applyBorder="1" applyAlignment="1" applyProtection="1">
      <alignment horizontal="center" vertical="center"/>
      <protection locked="0"/>
    </xf>
    <xf numFmtId="0" fontId="5" fillId="0" borderId="2952" xfId="6" applyNumberFormat="1" applyFont="1" applyFill="1" applyBorder="1" applyAlignment="1" applyProtection="1">
      <alignment horizontal="left" vertical="center"/>
      <protection locked="0"/>
    </xf>
    <xf numFmtId="0" fontId="71" fillId="0" borderId="2952" xfId="6" applyNumberFormat="1" applyFont="1" applyFill="1" applyBorder="1" applyAlignment="1" applyProtection="1">
      <alignment horizontal="left" vertical="center"/>
      <protection locked="0"/>
    </xf>
    <xf numFmtId="49" fontId="71" fillId="18" borderId="295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5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55" xfId="6" applyNumberFormat="1" applyFont="1" applyFill="1" applyBorder="1" applyAlignment="1" applyProtection="1">
      <alignment horizontal="right" vertical="center"/>
      <protection locked="0"/>
    </xf>
    <xf numFmtId="4" fontId="5" fillId="0" borderId="2955" xfId="6" applyNumberFormat="1" applyFont="1" applyFill="1" applyBorder="1" applyAlignment="1" applyProtection="1">
      <alignment horizontal="right" vertical="center"/>
      <protection locked="0"/>
    </xf>
    <xf numFmtId="3" fontId="8" fillId="0" borderId="2956" xfId="6" applyNumberFormat="1" applyFont="1" applyFill="1" applyBorder="1" applyAlignment="1" applyProtection="1">
      <alignment horizontal="center" vertical="center"/>
      <protection locked="0"/>
    </xf>
    <xf numFmtId="3" fontId="5" fillId="0" borderId="2956" xfId="6" applyNumberFormat="1" applyFont="1" applyFill="1" applyBorder="1" applyAlignment="1" applyProtection="1">
      <alignment horizontal="center" vertical="center"/>
      <protection locked="0"/>
    </xf>
    <xf numFmtId="0" fontId="5" fillId="0" borderId="2956" xfId="6" applyNumberFormat="1" applyFont="1" applyFill="1" applyBorder="1" applyAlignment="1" applyProtection="1">
      <alignment horizontal="center" vertical="center"/>
      <protection locked="0"/>
    </xf>
    <xf numFmtId="0" fontId="5" fillId="0" borderId="2956" xfId="6" applyNumberFormat="1" applyFont="1" applyFill="1" applyBorder="1" applyAlignment="1" applyProtection="1">
      <alignment horizontal="left" vertical="center"/>
      <protection locked="0"/>
    </xf>
    <xf numFmtId="0" fontId="71" fillId="0" borderId="2956" xfId="6" applyNumberFormat="1" applyFont="1" applyFill="1" applyBorder="1" applyAlignment="1" applyProtection="1">
      <alignment horizontal="left" vertical="center"/>
      <protection locked="0"/>
    </xf>
    <xf numFmtId="49" fontId="71" fillId="18" borderId="295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5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59" xfId="6" applyNumberFormat="1" applyFont="1" applyFill="1" applyBorder="1" applyAlignment="1" applyProtection="1">
      <alignment horizontal="right" vertical="center"/>
      <protection locked="0"/>
    </xf>
    <xf numFmtId="4" fontId="5" fillId="0" borderId="2959" xfId="6" applyNumberFormat="1" applyFont="1" applyFill="1" applyBorder="1" applyAlignment="1" applyProtection="1">
      <alignment horizontal="right" vertical="center"/>
      <protection locked="0"/>
    </xf>
    <xf numFmtId="3" fontId="8" fillId="0" borderId="2960" xfId="6" applyNumberFormat="1" applyFont="1" applyFill="1" applyBorder="1" applyAlignment="1" applyProtection="1">
      <alignment horizontal="center" vertical="center"/>
      <protection locked="0"/>
    </xf>
    <xf numFmtId="3" fontId="5" fillId="0" borderId="2960" xfId="6" applyNumberFormat="1" applyFont="1" applyFill="1" applyBorder="1" applyAlignment="1" applyProtection="1">
      <alignment horizontal="center" vertical="center"/>
      <protection locked="0"/>
    </xf>
    <xf numFmtId="0" fontId="5" fillId="0" borderId="2960" xfId="6" applyNumberFormat="1" applyFont="1" applyFill="1" applyBorder="1" applyAlignment="1" applyProtection="1">
      <alignment horizontal="center" vertical="center"/>
      <protection locked="0"/>
    </xf>
    <xf numFmtId="0" fontId="5" fillId="0" borderId="2960" xfId="6" applyNumberFormat="1" applyFont="1" applyFill="1" applyBorder="1" applyAlignment="1" applyProtection="1">
      <alignment horizontal="left" vertical="center"/>
      <protection locked="0"/>
    </xf>
    <xf numFmtId="0" fontId="71" fillId="0" borderId="2960" xfId="6" applyNumberFormat="1" applyFont="1" applyFill="1" applyBorder="1" applyAlignment="1" applyProtection="1">
      <alignment horizontal="left" vertical="center"/>
      <protection locked="0"/>
    </xf>
    <xf numFmtId="49" fontId="71" fillId="18" borderId="296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6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63" xfId="6" applyNumberFormat="1" applyFont="1" applyFill="1" applyBorder="1" applyAlignment="1" applyProtection="1">
      <alignment horizontal="right" vertical="center"/>
      <protection locked="0"/>
    </xf>
    <xf numFmtId="4" fontId="5" fillId="0" borderId="2963" xfId="6" applyNumberFormat="1" applyFont="1" applyFill="1" applyBorder="1" applyAlignment="1" applyProtection="1">
      <alignment horizontal="right" vertical="center"/>
      <protection locked="0"/>
    </xf>
    <xf numFmtId="3" fontId="8" fillId="0" borderId="2964" xfId="6" applyNumberFormat="1" applyFont="1" applyFill="1" applyBorder="1" applyAlignment="1" applyProtection="1">
      <alignment horizontal="center" vertical="center"/>
      <protection locked="0"/>
    </xf>
    <xf numFmtId="3" fontId="5" fillId="0" borderId="2964" xfId="6" applyNumberFormat="1" applyFont="1" applyFill="1" applyBorder="1" applyAlignment="1" applyProtection="1">
      <alignment horizontal="center" vertical="center"/>
      <protection locked="0"/>
    </xf>
    <xf numFmtId="0" fontId="5" fillId="0" borderId="2964" xfId="6" applyNumberFormat="1" applyFont="1" applyFill="1" applyBorder="1" applyAlignment="1" applyProtection="1">
      <alignment horizontal="center" vertical="center"/>
      <protection locked="0"/>
    </xf>
    <xf numFmtId="0" fontId="5" fillId="0" borderId="2964" xfId="6" applyNumberFormat="1" applyFont="1" applyFill="1" applyBorder="1" applyAlignment="1" applyProtection="1">
      <alignment horizontal="left" vertical="center"/>
      <protection locked="0"/>
    </xf>
    <xf numFmtId="0" fontId="71" fillId="0" borderId="2964" xfId="6" applyNumberFormat="1" applyFont="1" applyFill="1" applyBorder="1" applyAlignment="1" applyProtection="1">
      <alignment horizontal="left" vertical="center"/>
      <protection locked="0"/>
    </xf>
    <xf numFmtId="49" fontId="71" fillId="18" borderId="296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6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67" xfId="6" applyNumberFormat="1" applyFont="1" applyFill="1" applyBorder="1" applyAlignment="1" applyProtection="1">
      <alignment horizontal="right" vertical="center"/>
      <protection locked="0"/>
    </xf>
    <xf numFmtId="4" fontId="5" fillId="0" borderId="2967" xfId="6" applyNumberFormat="1" applyFont="1" applyFill="1" applyBorder="1" applyAlignment="1" applyProtection="1">
      <alignment horizontal="right" vertical="center"/>
      <protection locked="0"/>
    </xf>
    <xf numFmtId="3" fontId="8" fillId="0" borderId="2968" xfId="6" applyNumberFormat="1" applyFont="1" applyFill="1" applyBorder="1" applyAlignment="1" applyProtection="1">
      <alignment horizontal="center" vertical="center"/>
      <protection locked="0"/>
    </xf>
    <xf numFmtId="3" fontId="5" fillId="0" borderId="2968" xfId="6" applyNumberFormat="1" applyFont="1" applyFill="1" applyBorder="1" applyAlignment="1" applyProtection="1">
      <alignment horizontal="center" vertical="center"/>
      <protection locked="0"/>
    </xf>
    <xf numFmtId="0" fontId="5" fillId="0" borderId="2968" xfId="6" applyNumberFormat="1" applyFont="1" applyFill="1" applyBorder="1" applyAlignment="1" applyProtection="1">
      <alignment horizontal="center" vertical="center"/>
      <protection locked="0"/>
    </xf>
    <xf numFmtId="0" fontId="5" fillId="0" borderId="2968" xfId="6" applyNumberFormat="1" applyFont="1" applyFill="1" applyBorder="1" applyAlignment="1" applyProtection="1">
      <alignment horizontal="left" vertical="center"/>
      <protection locked="0"/>
    </xf>
    <xf numFmtId="0" fontId="71" fillId="0" borderId="2968" xfId="6" applyNumberFormat="1" applyFont="1" applyFill="1" applyBorder="1" applyAlignment="1" applyProtection="1">
      <alignment horizontal="left" vertical="center"/>
      <protection locked="0"/>
    </xf>
    <xf numFmtId="49" fontId="71" fillId="18" borderId="296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7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71" xfId="6" applyNumberFormat="1" applyFont="1" applyFill="1" applyBorder="1" applyAlignment="1" applyProtection="1">
      <alignment horizontal="right" vertical="center"/>
      <protection locked="0"/>
    </xf>
    <xf numFmtId="4" fontId="5" fillId="0" borderId="2972" xfId="6" applyNumberFormat="1" applyFont="1" applyFill="1" applyBorder="1" applyAlignment="1" applyProtection="1">
      <alignment horizontal="right" vertical="center"/>
      <protection locked="0"/>
    </xf>
    <xf numFmtId="3" fontId="8" fillId="0" borderId="2973" xfId="6" applyNumberFormat="1" applyFont="1" applyFill="1" applyBorder="1" applyAlignment="1" applyProtection="1">
      <alignment horizontal="center" vertical="center"/>
      <protection locked="0"/>
    </xf>
    <xf numFmtId="3" fontId="5" fillId="0" borderId="2973" xfId="6" applyNumberFormat="1" applyFont="1" applyFill="1" applyBorder="1" applyAlignment="1" applyProtection="1">
      <alignment horizontal="center" vertical="center"/>
      <protection locked="0"/>
    </xf>
    <xf numFmtId="0" fontId="5" fillId="0" borderId="2973" xfId="6" applyNumberFormat="1" applyFont="1" applyFill="1" applyBorder="1" applyAlignment="1" applyProtection="1">
      <alignment horizontal="center" vertical="center"/>
      <protection locked="0"/>
    </xf>
    <xf numFmtId="0" fontId="5" fillId="0" borderId="2973" xfId="6" applyNumberFormat="1" applyFont="1" applyFill="1" applyBorder="1" applyAlignment="1" applyProtection="1">
      <alignment horizontal="left" vertical="center"/>
      <protection locked="0"/>
    </xf>
    <xf numFmtId="0" fontId="71" fillId="0" borderId="2973" xfId="6" applyNumberFormat="1" applyFont="1" applyFill="1" applyBorder="1" applyAlignment="1" applyProtection="1">
      <alignment horizontal="left" vertical="center"/>
      <protection locked="0"/>
    </xf>
    <xf numFmtId="49" fontId="71" fillId="18" borderId="297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7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76" xfId="6" applyNumberFormat="1" applyFont="1" applyFill="1" applyBorder="1" applyAlignment="1" applyProtection="1">
      <alignment horizontal="right" vertical="center"/>
      <protection locked="0"/>
    </xf>
    <xf numFmtId="3" fontId="5" fillId="0" borderId="2977" xfId="6" applyNumberFormat="1" applyFont="1" applyFill="1" applyBorder="1" applyAlignment="1" applyProtection="1">
      <alignment horizontal="right" vertical="center"/>
      <protection locked="0"/>
    </xf>
    <xf numFmtId="4" fontId="5" fillId="0" borderId="2976" xfId="6" applyNumberFormat="1" applyFont="1" applyFill="1" applyBorder="1" applyAlignment="1" applyProtection="1">
      <alignment horizontal="right" vertical="center"/>
      <protection locked="0"/>
    </xf>
    <xf numFmtId="3" fontId="8" fillId="0" borderId="2978" xfId="6" applyNumberFormat="1" applyFont="1" applyFill="1" applyBorder="1" applyAlignment="1" applyProtection="1">
      <alignment horizontal="center" vertical="center"/>
      <protection locked="0"/>
    </xf>
    <xf numFmtId="3" fontId="5" fillId="0" borderId="2978" xfId="6" applyNumberFormat="1" applyFont="1" applyFill="1" applyBorder="1" applyAlignment="1" applyProtection="1">
      <alignment horizontal="center" vertical="center"/>
      <protection locked="0"/>
    </xf>
    <xf numFmtId="0" fontId="5" fillId="0" borderId="2978" xfId="6" applyNumberFormat="1" applyFont="1" applyFill="1" applyBorder="1" applyAlignment="1" applyProtection="1">
      <alignment horizontal="center" vertical="center"/>
      <protection locked="0"/>
    </xf>
    <xf numFmtId="0" fontId="5" fillId="0" borderId="2978" xfId="6" applyNumberFormat="1" applyFont="1" applyFill="1" applyBorder="1" applyAlignment="1" applyProtection="1">
      <alignment horizontal="left" vertical="center"/>
      <protection locked="0"/>
    </xf>
    <xf numFmtId="0" fontId="71" fillId="0" borderId="2978" xfId="6" applyNumberFormat="1" applyFont="1" applyFill="1" applyBorder="1" applyAlignment="1" applyProtection="1">
      <alignment horizontal="left" vertical="center"/>
      <protection locked="0"/>
    </xf>
    <xf numFmtId="49" fontId="71" fillId="18" borderId="297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98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81" xfId="6" applyNumberFormat="1" applyFont="1" applyFill="1" applyBorder="1" applyAlignment="1" applyProtection="1">
      <alignment horizontal="right" vertical="center"/>
      <protection locked="0"/>
    </xf>
    <xf numFmtId="4" fontId="5" fillId="0" borderId="2981" xfId="6" applyNumberFormat="1" applyFont="1" applyFill="1" applyBorder="1" applyAlignment="1" applyProtection="1">
      <alignment horizontal="right" vertical="center"/>
      <protection locked="0"/>
    </xf>
    <xf numFmtId="3" fontId="8" fillId="0" borderId="2982" xfId="6" applyNumberFormat="1" applyFont="1" applyFill="1" applyBorder="1" applyAlignment="1" applyProtection="1">
      <alignment horizontal="center" vertical="center"/>
      <protection locked="0"/>
    </xf>
    <xf numFmtId="3" fontId="5" fillId="0" borderId="2982" xfId="6" applyNumberFormat="1" applyFont="1" applyFill="1" applyBorder="1" applyAlignment="1" applyProtection="1">
      <alignment horizontal="center" vertical="center"/>
      <protection locked="0"/>
    </xf>
    <xf numFmtId="0" fontId="5" fillId="0" borderId="2982" xfId="6" applyNumberFormat="1" applyFont="1" applyFill="1" applyBorder="1" applyAlignment="1" applyProtection="1">
      <alignment horizontal="center" vertical="center"/>
      <protection locked="0"/>
    </xf>
    <xf numFmtId="0" fontId="5" fillId="0" borderId="2982" xfId="6" applyNumberFormat="1" applyFont="1" applyFill="1" applyBorder="1" applyAlignment="1" applyProtection="1">
      <alignment horizontal="left" vertical="center"/>
      <protection locked="0"/>
    </xf>
    <xf numFmtId="0" fontId="71" fillId="0" borderId="2982" xfId="6" applyNumberFormat="1" applyFont="1" applyFill="1" applyBorder="1" applyAlignment="1" applyProtection="1">
      <alignment horizontal="left" vertical="center"/>
      <protection locked="0"/>
    </xf>
    <xf numFmtId="49" fontId="14" fillId="0" borderId="14" xfId="6" applyNumberFormat="1" applyFont="1" applyFill="1" applyBorder="1" applyAlignment="1" applyProtection="1">
      <alignment vertical="center" wrapText="1"/>
      <protection locked="0"/>
    </xf>
    <xf numFmtId="49" fontId="5" fillId="18" borderId="298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98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85" xfId="6" applyNumberFormat="1" applyFont="1" applyFill="1" applyBorder="1" applyAlignment="1" applyProtection="1">
      <alignment horizontal="right" vertical="center"/>
      <protection locked="0"/>
    </xf>
    <xf numFmtId="4" fontId="5" fillId="0" borderId="2985" xfId="6" applyNumberFormat="1" applyFont="1" applyFill="1" applyBorder="1" applyAlignment="1" applyProtection="1">
      <alignment horizontal="right" vertical="center"/>
      <protection locked="0"/>
    </xf>
    <xf numFmtId="3" fontId="8" fillId="0" borderId="2986" xfId="6" applyNumberFormat="1" applyFont="1" applyFill="1" applyBorder="1" applyAlignment="1" applyProtection="1">
      <alignment horizontal="center" vertical="center"/>
      <protection locked="0"/>
    </xf>
    <xf numFmtId="3" fontId="5" fillId="0" borderId="2986" xfId="6" applyNumberFormat="1" applyFont="1" applyFill="1" applyBorder="1" applyAlignment="1" applyProtection="1">
      <alignment horizontal="center" vertical="center"/>
      <protection locked="0"/>
    </xf>
    <xf numFmtId="0" fontId="5" fillId="0" borderId="2986" xfId="6" applyNumberFormat="1" applyFont="1" applyFill="1" applyBorder="1" applyAlignment="1" applyProtection="1">
      <alignment horizontal="center" vertical="center"/>
      <protection locked="0"/>
    </xf>
    <xf numFmtId="0" fontId="5" fillId="0" borderId="2986" xfId="6" applyNumberFormat="1" applyFont="1" applyFill="1" applyBorder="1" applyAlignment="1" applyProtection="1">
      <alignment horizontal="left" vertical="center"/>
      <protection locked="0"/>
    </xf>
    <xf numFmtId="0" fontId="14" fillId="0" borderId="2986" xfId="6" applyNumberFormat="1" applyFont="1" applyFill="1" applyBorder="1" applyAlignment="1" applyProtection="1">
      <alignment horizontal="left" vertical="center"/>
      <protection locked="0"/>
    </xf>
    <xf numFmtId="49" fontId="5" fillId="18" borderId="298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98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89" xfId="6" applyNumberFormat="1" applyFont="1" applyFill="1" applyBorder="1" applyAlignment="1" applyProtection="1">
      <alignment horizontal="right" vertical="center"/>
      <protection locked="0"/>
    </xf>
    <xf numFmtId="4" fontId="5" fillId="0" borderId="2989" xfId="6" applyNumberFormat="1" applyFont="1" applyFill="1" applyBorder="1" applyAlignment="1" applyProtection="1">
      <alignment horizontal="right" vertical="center"/>
      <protection locked="0"/>
    </xf>
    <xf numFmtId="3" fontId="8" fillId="0" borderId="2990" xfId="6" applyNumberFormat="1" applyFont="1" applyFill="1" applyBorder="1" applyAlignment="1" applyProtection="1">
      <alignment horizontal="center" vertical="center"/>
      <protection locked="0"/>
    </xf>
    <xf numFmtId="3" fontId="5" fillId="0" borderId="2990" xfId="6" applyNumberFormat="1" applyFont="1" applyFill="1" applyBorder="1" applyAlignment="1" applyProtection="1">
      <alignment horizontal="center" vertical="center"/>
      <protection locked="0"/>
    </xf>
    <xf numFmtId="0" fontId="5" fillId="0" borderId="2990" xfId="6" applyNumberFormat="1" applyFont="1" applyFill="1" applyBorder="1" applyAlignment="1" applyProtection="1">
      <alignment horizontal="center" vertical="center"/>
      <protection locked="0"/>
    </xf>
    <xf numFmtId="0" fontId="5" fillId="0" borderId="2990" xfId="6" applyNumberFormat="1" applyFont="1" applyFill="1" applyBorder="1" applyAlignment="1" applyProtection="1">
      <alignment horizontal="left" vertical="center"/>
      <protection locked="0"/>
    </xf>
    <xf numFmtId="0" fontId="14" fillId="0" borderId="2990" xfId="6" applyNumberFormat="1" applyFont="1" applyFill="1" applyBorder="1" applyAlignment="1" applyProtection="1">
      <alignment horizontal="left" vertical="center"/>
      <protection locked="0"/>
    </xf>
    <xf numFmtId="49" fontId="5" fillId="18" borderId="299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99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93" xfId="6" applyNumberFormat="1" applyFont="1" applyFill="1" applyBorder="1" applyAlignment="1" applyProtection="1">
      <alignment horizontal="right" vertical="center"/>
      <protection locked="0"/>
    </xf>
    <xf numFmtId="4" fontId="5" fillId="0" borderId="2993" xfId="6" applyNumberFormat="1" applyFont="1" applyFill="1" applyBorder="1" applyAlignment="1" applyProtection="1">
      <alignment horizontal="right" vertical="center"/>
      <protection locked="0"/>
    </xf>
    <xf numFmtId="3" fontId="8" fillId="0" borderId="2994" xfId="6" applyNumberFormat="1" applyFont="1" applyFill="1" applyBorder="1" applyAlignment="1" applyProtection="1">
      <alignment horizontal="center" vertical="center"/>
      <protection locked="0"/>
    </xf>
    <xf numFmtId="3" fontId="5" fillId="0" borderId="2994" xfId="6" applyNumberFormat="1" applyFont="1" applyFill="1" applyBorder="1" applyAlignment="1" applyProtection="1">
      <alignment horizontal="center" vertical="center"/>
      <protection locked="0"/>
    </xf>
    <xf numFmtId="0" fontId="5" fillId="0" borderId="2994" xfId="6" applyNumberFormat="1" applyFont="1" applyFill="1" applyBorder="1" applyAlignment="1" applyProtection="1">
      <alignment horizontal="center" vertical="center"/>
      <protection locked="0"/>
    </xf>
    <xf numFmtId="0" fontId="5" fillId="0" borderId="2994" xfId="6" applyNumberFormat="1" applyFont="1" applyFill="1" applyBorder="1" applyAlignment="1" applyProtection="1">
      <alignment horizontal="left" vertical="center"/>
      <protection locked="0"/>
    </xf>
    <xf numFmtId="0" fontId="14" fillId="0" borderId="2994" xfId="6" applyNumberFormat="1" applyFont="1" applyFill="1" applyBorder="1" applyAlignment="1" applyProtection="1">
      <alignment horizontal="left" vertical="center"/>
      <protection locked="0"/>
    </xf>
    <xf numFmtId="49" fontId="5" fillId="18" borderId="299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99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97" xfId="6" applyNumberFormat="1" applyFont="1" applyFill="1" applyBorder="1" applyAlignment="1" applyProtection="1">
      <alignment horizontal="right" vertical="center"/>
      <protection locked="0"/>
    </xf>
    <xf numFmtId="4" fontId="5" fillId="0" borderId="2997" xfId="6" applyNumberFormat="1" applyFont="1" applyFill="1" applyBorder="1" applyAlignment="1" applyProtection="1">
      <alignment horizontal="right" vertical="center"/>
      <protection locked="0"/>
    </xf>
    <xf numFmtId="3" fontId="8" fillId="0" borderId="2998" xfId="6" applyNumberFormat="1" applyFont="1" applyFill="1" applyBorder="1" applyAlignment="1" applyProtection="1">
      <alignment horizontal="center" vertical="center"/>
      <protection locked="0"/>
    </xf>
    <xf numFmtId="3" fontId="5" fillId="0" borderId="2998" xfId="6" applyNumberFormat="1" applyFont="1" applyFill="1" applyBorder="1" applyAlignment="1" applyProtection="1">
      <alignment horizontal="center" vertical="center"/>
      <protection locked="0"/>
    </xf>
    <xf numFmtId="0" fontId="5" fillId="0" borderId="2998" xfId="6" applyNumberFormat="1" applyFont="1" applyFill="1" applyBorder="1" applyAlignment="1" applyProtection="1">
      <alignment horizontal="center" vertical="center"/>
      <protection locked="0"/>
    </xf>
    <xf numFmtId="0" fontId="5" fillId="0" borderId="2998" xfId="6" applyNumberFormat="1" applyFont="1" applyFill="1" applyBorder="1" applyAlignment="1" applyProtection="1">
      <alignment horizontal="left" vertical="center"/>
      <protection locked="0"/>
    </xf>
    <xf numFmtId="0" fontId="14" fillId="0" borderId="2998" xfId="6" applyNumberFormat="1" applyFont="1" applyFill="1" applyBorder="1" applyAlignment="1" applyProtection="1">
      <alignment horizontal="left" vertical="center"/>
      <protection locked="0"/>
    </xf>
    <xf numFmtId="49" fontId="71" fillId="18" borderId="299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00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01" xfId="6" applyNumberFormat="1" applyFont="1" applyFill="1" applyBorder="1" applyAlignment="1" applyProtection="1">
      <alignment horizontal="right" vertical="center"/>
      <protection locked="0"/>
    </xf>
    <xf numFmtId="4" fontId="5" fillId="0" borderId="3001" xfId="6" applyNumberFormat="1" applyFont="1" applyFill="1" applyBorder="1" applyAlignment="1" applyProtection="1">
      <alignment horizontal="right" vertical="center"/>
      <protection locked="0"/>
    </xf>
    <xf numFmtId="3" fontId="8" fillId="0" borderId="3002" xfId="6" applyNumberFormat="1" applyFont="1" applyFill="1" applyBorder="1" applyAlignment="1" applyProtection="1">
      <alignment horizontal="center" vertical="center"/>
      <protection locked="0"/>
    </xf>
    <xf numFmtId="3" fontId="5" fillId="0" borderId="3002" xfId="6" applyNumberFormat="1" applyFont="1" applyFill="1" applyBorder="1" applyAlignment="1" applyProtection="1">
      <alignment horizontal="center" vertical="center"/>
      <protection locked="0"/>
    </xf>
    <xf numFmtId="0" fontId="5" fillId="0" borderId="3002" xfId="6" applyNumberFormat="1" applyFont="1" applyFill="1" applyBorder="1" applyAlignment="1" applyProtection="1">
      <alignment horizontal="center" vertical="center"/>
      <protection locked="0"/>
    </xf>
    <xf numFmtId="0" fontId="5" fillId="0" borderId="3002" xfId="6" applyNumberFormat="1" applyFont="1" applyFill="1" applyBorder="1" applyAlignment="1" applyProtection="1">
      <alignment horizontal="left" vertical="center"/>
      <protection locked="0"/>
    </xf>
    <xf numFmtId="0" fontId="71" fillId="0" borderId="3002" xfId="6" applyNumberFormat="1" applyFont="1" applyFill="1" applyBorder="1" applyAlignment="1" applyProtection="1">
      <alignment horizontal="left" vertical="center"/>
      <protection locked="0"/>
    </xf>
    <xf numFmtId="49" fontId="71" fillId="18" borderId="300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00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05" xfId="6" applyNumberFormat="1" applyFont="1" applyFill="1" applyBorder="1" applyAlignment="1" applyProtection="1">
      <alignment horizontal="right" vertical="center"/>
      <protection locked="0"/>
    </xf>
    <xf numFmtId="4" fontId="5" fillId="0" borderId="3005" xfId="6" applyNumberFormat="1" applyFont="1" applyFill="1" applyBorder="1" applyAlignment="1" applyProtection="1">
      <alignment horizontal="right" vertical="center"/>
      <protection locked="0"/>
    </xf>
    <xf numFmtId="3" fontId="8" fillId="0" borderId="3006" xfId="6" applyNumberFormat="1" applyFont="1" applyFill="1" applyBorder="1" applyAlignment="1" applyProtection="1">
      <alignment horizontal="center" vertical="center"/>
      <protection locked="0"/>
    </xf>
    <xf numFmtId="3" fontId="5" fillId="0" borderId="3006" xfId="6" applyNumberFormat="1" applyFont="1" applyFill="1" applyBorder="1" applyAlignment="1" applyProtection="1">
      <alignment horizontal="center" vertical="center"/>
      <protection locked="0"/>
    </xf>
    <xf numFmtId="0" fontId="5" fillId="0" borderId="3006" xfId="6" applyNumberFormat="1" applyFont="1" applyFill="1" applyBorder="1" applyAlignment="1" applyProtection="1">
      <alignment horizontal="center" vertical="center"/>
      <protection locked="0"/>
    </xf>
    <xf numFmtId="0" fontId="5" fillId="0" borderId="3006" xfId="6" applyNumberFormat="1" applyFont="1" applyFill="1" applyBorder="1" applyAlignment="1" applyProtection="1">
      <alignment horizontal="left" vertical="center"/>
      <protection locked="0"/>
    </xf>
    <xf numFmtId="0" fontId="71" fillId="0" borderId="3006" xfId="6" applyNumberFormat="1" applyFont="1" applyFill="1" applyBorder="1" applyAlignment="1" applyProtection="1">
      <alignment horizontal="left" vertical="center"/>
      <protection locked="0"/>
    </xf>
    <xf numFmtId="49" fontId="71" fillId="18" borderId="300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00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09" xfId="6" applyNumberFormat="1" applyFont="1" applyFill="1" applyBorder="1" applyAlignment="1" applyProtection="1">
      <alignment horizontal="right" vertical="center"/>
      <protection locked="0"/>
    </xf>
    <xf numFmtId="4" fontId="5" fillId="0" borderId="3009" xfId="6" applyNumberFormat="1" applyFont="1" applyFill="1" applyBorder="1" applyAlignment="1" applyProtection="1">
      <alignment horizontal="right" vertical="center"/>
      <protection locked="0"/>
    </xf>
    <xf numFmtId="3" fontId="8" fillId="0" borderId="3010" xfId="6" applyNumberFormat="1" applyFont="1" applyFill="1" applyBorder="1" applyAlignment="1" applyProtection="1">
      <alignment horizontal="center" vertical="center"/>
      <protection locked="0"/>
    </xf>
    <xf numFmtId="3" fontId="5" fillId="0" borderId="3010" xfId="6" applyNumberFormat="1" applyFont="1" applyFill="1" applyBorder="1" applyAlignment="1" applyProtection="1">
      <alignment horizontal="center" vertical="center"/>
      <protection locked="0"/>
    </xf>
    <xf numFmtId="0" fontId="5" fillId="0" borderId="3010" xfId="6" applyNumberFormat="1" applyFont="1" applyFill="1" applyBorder="1" applyAlignment="1" applyProtection="1">
      <alignment horizontal="center" vertical="center"/>
      <protection locked="0"/>
    </xf>
    <xf numFmtId="0" fontId="5" fillId="0" borderId="3010" xfId="6" applyNumberFormat="1" applyFont="1" applyFill="1" applyBorder="1" applyAlignment="1" applyProtection="1">
      <alignment horizontal="left" vertical="center"/>
      <protection locked="0"/>
    </xf>
    <xf numFmtId="0" fontId="71" fillId="0" borderId="3010" xfId="6" applyNumberFormat="1" applyFont="1" applyFill="1" applyBorder="1" applyAlignment="1" applyProtection="1">
      <alignment horizontal="left" vertical="center"/>
      <protection locked="0"/>
    </xf>
    <xf numFmtId="0" fontId="14" fillId="0" borderId="3010" xfId="6" applyNumberFormat="1" applyFont="1" applyFill="1" applyBorder="1" applyAlignment="1" applyProtection="1">
      <alignment horizontal="left" vertical="center"/>
      <protection locked="0"/>
    </xf>
    <xf numFmtId="49" fontId="5" fillId="18" borderId="301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01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13" xfId="6" applyNumberFormat="1" applyFont="1" applyFill="1" applyBorder="1" applyAlignment="1" applyProtection="1">
      <alignment horizontal="right" vertical="center"/>
      <protection locked="0"/>
    </xf>
    <xf numFmtId="4" fontId="5" fillId="0" borderId="3013" xfId="6" applyNumberFormat="1" applyFont="1" applyFill="1" applyBorder="1" applyAlignment="1" applyProtection="1">
      <alignment horizontal="right" vertical="center"/>
      <protection locked="0"/>
    </xf>
    <xf numFmtId="3" fontId="8" fillId="0" borderId="3014" xfId="6" applyNumberFormat="1" applyFont="1" applyFill="1" applyBorder="1" applyAlignment="1" applyProtection="1">
      <alignment horizontal="center" vertical="center"/>
      <protection locked="0"/>
    </xf>
    <xf numFmtId="3" fontId="5" fillId="0" borderId="3014" xfId="6" applyNumberFormat="1" applyFont="1" applyFill="1" applyBorder="1" applyAlignment="1" applyProtection="1">
      <alignment horizontal="center" vertical="center"/>
      <protection locked="0"/>
    </xf>
    <xf numFmtId="0" fontId="5" fillId="0" borderId="3014" xfId="6" applyNumberFormat="1" applyFont="1" applyFill="1" applyBorder="1" applyAlignment="1" applyProtection="1">
      <alignment horizontal="center" vertical="center"/>
      <protection locked="0"/>
    </xf>
    <xf numFmtId="0" fontId="5" fillId="0" borderId="3014" xfId="6" applyNumberFormat="1" applyFont="1" applyFill="1" applyBorder="1" applyAlignment="1" applyProtection="1">
      <alignment horizontal="left" vertical="center"/>
      <protection locked="0"/>
    </xf>
    <xf numFmtId="0" fontId="14" fillId="0" borderId="3014" xfId="6" applyNumberFormat="1" applyFont="1" applyFill="1" applyBorder="1" applyAlignment="1" applyProtection="1">
      <alignment horizontal="left" vertical="center"/>
      <protection locked="0"/>
    </xf>
    <xf numFmtId="49" fontId="5" fillId="18" borderId="301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01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17" xfId="6" applyNumberFormat="1" applyFont="1" applyFill="1" applyBorder="1" applyAlignment="1" applyProtection="1">
      <alignment horizontal="right" vertical="center"/>
      <protection locked="0"/>
    </xf>
    <xf numFmtId="4" fontId="5" fillId="0" borderId="3017" xfId="6" applyNumberFormat="1" applyFont="1" applyFill="1" applyBorder="1" applyAlignment="1" applyProtection="1">
      <alignment horizontal="right" vertical="center"/>
      <protection locked="0"/>
    </xf>
    <xf numFmtId="3" fontId="8" fillId="0" borderId="3018" xfId="6" applyNumberFormat="1" applyFont="1" applyFill="1" applyBorder="1" applyAlignment="1" applyProtection="1">
      <alignment horizontal="center" vertical="center"/>
      <protection locked="0"/>
    </xf>
    <xf numFmtId="3" fontId="5" fillId="0" borderId="3018" xfId="6" applyNumberFormat="1" applyFont="1" applyFill="1" applyBorder="1" applyAlignment="1" applyProtection="1">
      <alignment horizontal="center" vertical="center"/>
      <protection locked="0"/>
    </xf>
    <xf numFmtId="0" fontId="5" fillId="0" borderId="3018" xfId="6" applyNumberFormat="1" applyFont="1" applyFill="1" applyBorder="1" applyAlignment="1" applyProtection="1">
      <alignment horizontal="center" vertical="center"/>
      <protection locked="0"/>
    </xf>
    <xf numFmtId="0" fontId="5" fillId="0" borderId="3018" xfId="6" applyNumberFormat="1" applyFont="1" applyFill="1" applyBorder="1" applyAlignment="1" applyProtection="1">
      <alignment horizontal="left" vertical="center"/>
      <protection locked="0"/>
    </xf>
    <xf numFmtId="0" fontId="14" fillId="0" borderId="3018" xfId="6" applyNumberFormat="1" applyFont="1" applyFill="1" applyBorder="1" applyAlignment="1" applyProtection="1">
      <alignment horizontal="left" vertical="center"/>
      <protection locked="0"/>
    </xf>
    <xf numFmtId="49" fontId="5" fillId="18" borderId="3019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3020" xfId="6" applyNumberFormat="1" applyFont="1" applyFill="1" applyBorder="1" applyAlignment="1" applyProtection="1">
      <alignment horizontal="right" vertical="center"/>
      <protection locked="0"/>
    </xf>
    <xf numFmtId="4" fontId="5" fillId="0" borderId="3020" xfId="6" applyNumberFormat="1" applyFont="1" applyFill="1" applyBorder="1" applyAlignment="1" applyProtection="1">
      <alignment horizontal="right" vertical="center"/>
      <protection locked="0"/>
    </xf>
    <xf numFmtId="3" fontId="8" fillId="0" borderId="3021" xfId="6" applyNumberFormat="1" applyFont="1" applyFill="1" applyBorder="1" applyAlignment="1" applyProtection="1">
      <alignment horizontal="center" vertical="center"/>
      <protection locked="0"/>
    </xf>
    <xf numFmtId="3" fontId="5" fillId="0" borderId="3021" xfId="6" applyNumberFormat="1" applyFont="1" applyFill="1" applyBorder="1" applyAlignment="1" applyProtection="1">
      <alignment horizontal="center" vertical="center"/>
      <protection locked="0"/>
    </xf>
    <xf numFmtId="0" fontId="5" fillId="0" borderId="3021" xfId="6" applyNumberFormat="1" applyFont="1" applyFill="1" applyBorder="1" applyAlignment="1" applyProtection="1">
      <alignment horizontal="center" vertical="center"/>
      <protection locked="0"/>
    </xf>
    <xf numFmtId="0" fontId="5" fillId="0" borderId="3021" xfId="6" applyNumberFormat="1" applyFont="1" applyFill="1" applyBorder="1" applyAlignment="1" applyProtection="1">
      <alignment horizontal="left" vertical="center"/>
      <protection locked="0"/>
    </xf>
    <xf numFmtId="49" fontId="71" fillId="18" borderId="302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023" xfId="6" applyNumberFormat="1" applyFont="1" applyFill="1" applyBorder="1" applyAlignment="1" applyProtection="1">
      <alignment horizontal="left" vertical="center" wrapText="1"/>
      <protection locked="0"/>
    </xf>
    <xf numFmtId="0" fontId="71" fillId="0" borderId="3021" xfId="6" applyNumberFormat="1" applyFont="1" applyFill="1" applyBorder="1" applyAlignment="1" applyProtection="1">
      <alignment horizontal="left" vertical="center"/>
      <protection locked="0"/>
    </xf>
    <xf numFmtId="49" fontId="71" fillId="18" borderId="3024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3025" xfId="6" applyNumberFormat="1" applyFont="1" applyFill="1" applyBorder="1" applyAlignment="1" applyProtection="1">
      <alignment horizontal="right" vertical="center"/>
      <protection locked="0"/>
    </xf>
    <xf numFmtId="4" fontId="5" fillId="0" borderId="3025" xfId="6" applyNumberFormat="1" applyFont="1" applyFill="1" applyBorder="1" applyAlignment="1" applyProtection="1">
      <alignment horizontal="right" vertical="center"/>
      <protection locked="0"/>
    </xf>
    <xf numFmtId="3" fontId="8" fillId="0" borderId="3026" xfId="6" applyNumberFormat="1" applyFont="1" applyFill="1" applyBorder="1" applyAlignment="1" applyProtection="1">
      <alignment horizontal="center" vertical="center"/>
      <protection locked="0"/>
    </xf>
    <xf numFmtId="3" fontId="5" fillId="0" borderId="3026" xfId="6" applyNumberFormat="1" applyFont="1" applyFill="1" applyBorder="1" applyAlignment="1" applyProtection="1">
      <alignment horizontal="center" vertical="center"/>
      <protection locked="0"/>
    </xf>
    <xf numFmtId="0" fontId="5" fillId="0" borderId="3026" xfId="6" applyNumberFormat="1" applyFont="1" applyFill="1" applyBorder="1" applyAlignment="1" applyProtection="1">
      <alignment horizontal="center" vertical="center"/>
      <protection locked="0"/>
    </xf>
    <xf numFmtId="0" fontId="5" fillId="0" borderId="3026" xfId="6" applyNumberFormat="1" applyFont="1" applyFill="1" applyBorder="1" applyAlignment="1" applyProtection="1">
      <alignment horizontal="left" vertical="center"/>
      <protection locked="0"/>
    </xf>
    <xf numFmtId="0" fontId="71" fillId="0" borderId="3026" xfId="6" applyNumberFormat="1" applyFont="1" applyFill="1" applyBorder="1" applyAlignment="1" applyProtection="1">
      <alignment horizontal="left" vertical="center"/>
      <protection locked="0"/>
    </xf>
    <xf numFmtId="49" fontId="5" fillId="18" borderId="3027" xfId="6" applyNumberFormat="1" applyFont="1" applyFill="1" applyBorder="1" applyAlignment="1" applyProtection="1">
      <alignment horizontal="center" vertical="center" wrapText="1"/>
      <protection locked="0"/>
    </xf>
    <xf numFmtId="0" fontId="14" fillId="0" borderId="3026" xfId="6" applyNumberFormat="1" applyFont="1" applyFill="1" applyBorder="1" applyAlignment="1" applyProtection="1">
      <alignment horizontal="left" vertical="center"/>
      <protection locked="0"/>
    </xf>
    <xf numFmtId="49" fontId="71" fillId="18" borderId="3027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2840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2828" xfId="6" applyNumberFormat="1" applyFont="1" applyFill="1" applyBorder="1" applyAlignment="1" applyProtection="1">
      <alignment horizontal="left" vertical="center" wrapText="1"/>
      <protection locked="0"/>
    </xf>
    <xf numFmtId="0" fontId="71" fillId="0" borderId="3018" xfId="6" applyNumberFormat="1" applyFont="1" applyFill="1" applyBorder="1" applyAlignment="1" applyProtection="1">
      <alignment horizontal="left" vertical="center"/>
      <protection locked="0"/>
    </xf>
    <xf numFmtId="49" fontId="76" fillId="0" borderId="14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3029" xfId="6" applyNumberFormat="1" applyFont="1" applyFill="1" applyBorder="1" applyAlignment="1" applyProtection="1">
      <alignment horizontal="right" vertical="center"/>
      <protection locked="0"/>
    </xf>
    <xf numFmtId="4" fontId="5" fillId="0" borderId="3029" xfId="6" applyNumberFormat="1" applyFont="1" applyFill="1" applyBorder="1" applyAlignment="1" applyProtection="1">
      <alignment horizontal="right" vertical="center"/>
      <protection locked="0"/>
    </xf>
    <xf numFmtId="3" fontId="8" fillId="0" borderId="3030" xfId="6" applyNumberFormat="1" applyFont="1" applyFill="1" applyBorder="1" applyAlignment="1" applyProtection="1">
      <alignment horizontal="center" vertical="center"/>
      <protection locked="0"/>
    </xf>
    <xf numFmtId="3" fontId="5" fillId="0" borderId="3030" xfId="6" applyNumberFormat="1" applyFont="1" applyFill="1" applyBorder="1" applyAlignment="1" applyProtection="1">
      <alignment horizontal="center" vertical="center"/>
      <protection locked="0"/>
    </xf>
    <xf numFmtId="0" fontId="5" fillId="0" borderId="3030" xfId="6" applyNumberFormat="1" applyFont="1" applyFill="1" applyBorder="1" applyAlignment="1" applyProtection="1">
      <alignment horizontal="center" vertical="center"/>
      <protection locked="0"/>
    </xf>
    <xf numFmtId="0" fontId="5" fillId="0" borderId="3030" xfId="6" applyNumberFormat="1" applyFont="1" applyFill="1" applyBorder="1" applyAlignment="1" applyProtection="1">
      <alignment horizontal="left" vertical="center"/>
      <protection locked="0"/>
    </xf>
    <xf numFmtId="0" fontId="71" fillId="0" borderId="3030" xfId="6" applyNumberFormat="1" applyFont="1" applyFill="1" applyBorder="1" applyAlignment="1" applyProtection="1">
      <alignment horizontal="left" vertical="center"/>
      <protection locked="0"/>
    </xf>
    <xf numFmtId="3" fontId="58" fillId="0" borderId="3033" xfId="6" applyNumberFormat="1" applyFont="1" applyFill="1" applyBorder="1" applyAlignment="1" applyProtection="1">
      <alignment horizontal="right" vertical="center"/>
      <protection locked="0"/>
    </xf>
    <xf numFmtId="4" fontId="58" fillId="0" borderId="3033" xfId="6" applyNumberFormat="1" applyFont="1" applyFill="1" applyBorder="1" applyAlignment="1" applyProtection="1">
      <alignment horizontal="right" vertical="center"/>
      <protection locked="0"/>
    </xf>
    <xf numFmtId="3" fontId="5" fillId="0" borderId="3034" xfId="6" applyNumberFormat="1" applyFont="1" applyFill="1" applyBorder="1" applyAlignment="1" applyProtection="1">
      <alignment horizontal="center" vertical="center"/>
      <protection locked="0"/>
    </xf>
    <xf numFmtId="3" fontId="5" fillId="0" borderId="3035" xfId="6" applyNumberFormat="1" applyFont="1" applyFill="1" applyBorder="1" applyAlignment="1" applyProtection="1">
      <alignment horizontal="center" vertical="center"/>
      <protection locked="0"/>
    </xf>
    <xf numFmtId="49" fontId="76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03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037" xfId="6" applyNumberFormat="1" applyFont="1" applyFill="1" applyBorder="1" applyAlignment="1" applyProtection="1">
      <alignment horizontal="left" vertical="center" wrapText="1"/>
      <protection locked="0"/>
    </xf>
    <xf numFmtId="4" fontId="5" fillId="0" borderId="2834" xfId="6" applyNumberFormat="1" applyFont="1" applyFill="1" applyBorder="1" applyAlignment="1" applyProtection="1">
      <alignment horizontal="right" vertical="center"/>
      <protection locked="0"/>
    </xf>
    <xf numFmtId="3" fontId="8" fillId="0" borderId="665" xfId="6" applyNumberFormat="1" applyFont="1" applyFill="1" applyBorder="1" applyAlignment="1" applyProtection="1">
      <alignment horizontal="right" vertical="center"/>
      <protection locked="0"/>
    </xf>
    <xf numFmtId="3" fontId="5" fillId="0" borderId="3039" xfId="6" applyNumberFormat="1" applyFont="1" applyFill="1" applyBorder="1" applyAlignment="1" applyProtection="1">
      <alignment horizontal="right" vertical="center"/>
      <protection locked="0"/>
    </xf>
    <xf numFmtId="3" fontId="5" fillId="0" borderId="3040" xfId="6" applyNumberFormat="1" applyFont="1" applyFill="1" applyBorder="1" applyAlignment="1" applyProtection="1">
      <alignment horizontal="right" vertical="center"/>
      <protection locked="0"/>
    </xf>
    <xf numFmtId="4" fontId="5" fillId="0" borderId="3040" xfId="6" applyNumberFormat="1" applyFont="1" applyFill="1" applyBorder="1" applyAlignment="1" applyProtection="1">
      <alignment horizontal="right" vertical="center"/>
      <protection locked="0"/>
    </xf>
    <xf numFmtId="3" fontId="8" fillId="0" borderId="3041" xfId="6" applyNumberFormat="1" applyFont="1" applyFill="1" applyBorder="1" applyAlignment="1" applyProtection="1">
      <alignment horizontal="center" vertical="center"/>
      <protection locked="0"/>
    </xf>
    <xf numFmtId="3" fontId="5" fillId="0" borderId="3041" xfId="6" applyNumberFormat="1" applyFont="1" applyFill="1" applyBorder="1" applyAlignment="1" applyProtection="1">
      <alignment horizontal="center" vertical="center"/>
      <protection locked="0"/>
    </xf>
    <xf numFmtId="0" fontId="5" fillId="0" borderId="3041" xfId="6" applyNumberFormat="1" applyFont="1" applyFill="1" applyBorder="1" applyAlignment="1" applyProtection="1">
      <alignment horizontal="center" vertical="center"/>
      <protection locked="0"/>
    </xf>
    <xf numFmtId="0" fontId="5" fillId="0" borderId="3041" xfId="6" applyNumberFormat="1" applyFont="1" applyFill="1" applyBorder="1" applyAlignment="1" applyProtection="1">
      <alignment horizontal="left" vertical="center"/>
      <protection locked="0"/>
    </xf>
    <xf numFmtId="0" fontId="71" fillId="0" borderId="3041" xfId="6" applyNumberFormat="1" applyFont="1" applyFill="1" applyBorder="1" applyAlignment="1" applyProtection="1">
      <alignment horizontal="left" vertical="center"/>
      <protection locked="0"/>
    </xf>
    <xf numFmtId="49" fontId="71" fillId="18" borderId="3042" xfId="6" applyNumberFormat="1" applyFont="1" applyFill="1" applyBorder="1" applyAlignment="1" applyProtection="1">
      <alignment horizontal="center" vertical="center" wrapText="1"/>
      <protection locked="0"/>
    </xf>
    <xf numFmtId="2" fontId="71" fillId="0" borderId="75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43" xfId="6" applyNumberFormat="1" applyFont="1" applyFill="1" applyBorder="1" applyAlignment="1" applyProtection="1">
      <alignment horizontal="right" vertical="center"/>
      <protection locked="0"/>
    </xf>
    <xf numFmtId="3" fontId="5" fillId="0" borderId="3044" xfId="6" applyNumberFormat="1" applyFont="1" applyFill="1" applyBorder="1" applyAlignment="1" applyProtection="1">
      <alignment horizontal="right" vertical="center"/>
      <protection locked="0"/>
    </xf>
    <xf numFmtId="4" fontId="5" fillId="0" borderId="3044" xfId="6" applyNumberFormat="1" applyFont="1" applyFill="1" applyBorder="1" applyAlignment="1" applyProtection="1">
      <alignment horizontal="right" vertical="center"/>
      <protection locked="0"/>
    </xf>
    <xf numFmtId="3" fontId="8" fillId="0" borderId="3045" xfId="6" applyNumberFormat="1" applyFont="1" applyFill="1" applyBorder="1" applyAlignment="1" applyProtection="1">
      <alignment horizontal="center" vertical="center"/>
      <protection locked="0"/>
    </xf>
    <xf numFmtId="3" fontId="5" fillId="0" borderId="3045" xfId="6" applyNumberFormat="1" applyFont="1" applyFill="1" applyBorder="1" applyAlignment="1" applyProtection="1">
      <alignment horizontal="center" vertical="center"/>
      <protection locked="0"/>
    </xf>
    <xf numFmtId="0" fontId="5" fillId="0" borderId="3045" xfId="6" applyNumberFormat="1" applyFont="1" applyFill="1" applyBorder="1" applyAlignment="1" applyProtection="1">
      <alignment horizontal="center" vertical="center"/>
      <protection locked="0"/>
    </xf>
    <xf numFmtId="0" fontId="5" fillId="0" borderId="3045" xfId="6" applyNumberFormat="1" applyFont="1" applyFill="1" applyBorder="1" applyAlignment="1" applyProtection="1">
      <alignment horizontal="left" vertical="center"/>
      <protection locked="0"/>
    </xf>
    <xf numFmtId="0" fontId="71" fillId="0" borderId="3045" xfId="6" applyNumberFormat="1" applyFont="1" applyFill="1" applyBorder="1" applyAlignment="1" applyProtection="1">
      <alignment horizontal="left" vertical="center"/>
      <protection locked="0"/>
    </xf>
    <xf numFmtId="49" fontId="71" fillId="18" borderId="304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04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48" xfId="6" applyNumberFormat="1" applyFont="1" applyFill="1" applyBorder="1" applyAlignment="1" applyProtection="1">
      <alignment horizontal="right" vertical="center"/>
      <protection locked="0"/>
    </xf>
    <xf numFmtId="3" fontId="5" fillId="0" borderId="3049" xfId="6" applyNumberFormat="1" applyFont="1" applyFill="1" applyBorder="1" applyAlignment="1" applyProtection="1">
      <alignment horizontal="right" vertical="center"/>
      <protection locked="0"/>
    </xf>
    <xf numFmtId="4" fontId="5" fillId="0" borderId="3049" xfId="6" applyNumberFormat="1" applyFont="1" applyFill="1" applyBorder="1" applyAlignment="1" applyProtection="1">
      <alignment horizontal="right" vertical="center"/>
      <protection locked="0"/>
    </xf>
    <xf numFmtId="3" fontId="8" fillId="0" borderId="3050" xfId="6" applyNumberFormat="1" applyFont="1" applyFill="1" applyBorder="1" applyAlignment="1" applyProtection="1">
      <alignment horizontal="center" vertical="center"/>
      <protection locked="0"/>
    </xf>
    <xf numFmtId="3" fontId="5" fillId="0" borderId="3050" xfId="6" applyNumberFormat="1" applyFont="1" applyFill="1" applyBorder="1" applyAlignment="1" applyProtection="1">
      <alignment horizontal="center" vertical="center"/>
      <protection locked="0"/>
    </xf>
    <xf numFmtId="0" fontId="5" fillId="0" borderId="3050" xfId="6" applyNumberFormat="1" applyFont="1" applyFill="1" applyBorder="1" applyAlignment="1" applyProtection="1">
      <alignment horizontal="center" vertical="center"/>
      <protection locked="0"/>
    </xf>
    <xf numFmtId="0" fontId="5" fillId="0" borderId="3050" xfId="6" applyNumberFormat="1" applyFont="1" applyFill="1" applyBorder="1" applyAlignment="1" applyProtection="1">
      <alignment horizontal="left" vertical="center"/>
      <protection locked="0"/>
    </xf>
    <xf numFmtId="0" fontId="71" fillId="0" borderId="3050" xfId="6" applyNumberFormat="1" applyFont="1" applyFill="1" applyBorder="1" applyAlignment="1" applyProtection="1">
      <alignment horizontal="left" vertical="center"/>
      <protection locked="0"/>
    </xf>
    <xf numFmtId="49" fontId="71" fillId="18" borderId="3051" xfId="6" applyNumberFormat="1" applyFont="1" applyFill="1" applyBorder="1" applyAlignment="1" applyProtection="1">
      <alignment horizontal="center" vertical="center" wrapText="1"/>
      <protection locked="0"/>
    </xf>
    <xf numFmtId="2" fontId="71" fillId="0" borderId="0" xfId="6" applyNumberFormat="1" applyFont="1" applyFill="1" applyBorder="1" applyAlignment="1" applyProtection="1">
      <alignment vertical="center" wrapText="1"/>
      <protection locked="0"/>
    </xf>
    <xf numFmtId="3" fontId="5" fillId="0" borderId="3052" xfId="6" applyNumberFormat="1" applyFont="1" applyFill="1" applyBorder="1" applyAlignment="1" applyProtection="1">
      <alignment horizontal="right" vertical="center"/>
      <protection locked="0"/>
    </xf>
    <xf numFmtId="3" fontId="5" fillId="0" borderId="3053" xfId="6" applyNumberFormat="1" applyFont="1" applyFill="1" applyBorder="1" applyAlignment="1" applyProtection="1">
      <alignment horizontal="right" vertical="center"/>
      <protection locked="0"/>
    </xf>
    <xf numFmtId="4" fontId="5" fillId="0" borderId="3053" xfId="6" applyNumberFormat="1" applyFont="1" applyFill="1" applyBorder="1" applyAlignment="1" applyProtection="1">
      <alignment horizontal="right" vertical="center"/>
      <protection locked="0"/>
    </xf>
    <xf numFmtId="3" fontId="8" fillId="0" borderId="3054" xfId="6" applyNumberFormat="1" applyFont="1" applyFill="1" applyBorder="1" applyAlignment="1" applyProtection="1">
      <alignment horizontal="center" vertical="center"/>
      <protection locked="0"/>
    </xf>
    <xf numFmtId="3" fontId="5" fillId="0" borderId="3054" xfId="6" applyNumberFormat="1" applyFont="1" applyFill="1" applyBorder="1" applyAlignment="1" applyProtection="1">
      <alignment horizontal="center" vertical="center"/>
      <protection locked="0"/>
    </xf>
    <xf numFmtId="0" fontId="5" fillId="0" borderId="3054" xfId="6" applyNumberFormat="1" applyFont="1" applyFill="1" applyBorder="1" applyAlignment="1" applyProtection="1">
      <alignment horizontal="center" vertical="center"/>
      <protection locked="0"/>
    </xf>
    <xf numFmtId="0" fontId="5" fillId="0" borderId="3054" xfId="6" applyNumberFormat="1" applyFont="1" applyFill="1" applyBorder="1" applyAlignment="1" applyProtection="1">
      <alignment horizontal="left" vertical="center"/>
      <protection locked="0"/>
    </xf>
    <xf numFmtId="0" fontId="71" fillId="0" borderId="3054" xfId="6" applyNumberFormat="1" applyFont="1" applyFill="1" applyBorder="1" applyAlignment="1" applyProtection="1">
      <alignment horizontal="left" vertical="center"/>
      <protection locked="0"/>
    </xf>
    <xf numFmtId="3" fontId="71" fillId="0" borderId="3057" xfId="6" applyNumberFormat="1" applyFont="1" applyFill="1" applyBorder="1" applyAlignment="1" applyProtection="1">
      <alignment horizontal="right" vertical="center"/>
      <protection locked="0"/>
    </xf>
    <xf numFmtId="3" fontId="71" fillId="0" borderId="3058" xfId="6" applyNumberFormat="1" applyFont="1" applyFill="1" applyBorder="1" applyAlignment="1" applyProtection="1">
      <alignment horizontal="right" vertical="center"/>
      <protection locked="0"/>
    </xf>
    <xf numFmtId="4" fontId="71" fillId="0" borderId="3058" xfId="6" applyNumberFormat="1" applyFont="1" applyFill="1" applyBorder="1" applyAlignment="1" applyProtection="1">
      <alignment horizontal="right" vertical="center"/>
      <protection locked="0"/>
    </xf>
    <xf numFmtId="3" fontId="8" fillId="0" borderId="3059" xfId="6" applyNumberFormat="1" applyFont="1" applyFill="1" applyBorder="1" applyAlignment="1" applyProtection="1">
      <alignment horizontal="center" vertical="center"/>
      <protection locked="0"/>
    </xf>
    <xf numFmtId="3" fontId="5" fillId="0" borderId="3059" xfId="6" applyNumberFormat="1" applyFont="1" applyFill="1" applyBorder="1" applyAlignment="1" applyProtection="1">
      <alignment horizontal="center" vertical="center"/>
      <protection locked="0"/>
    </xf>
    <xf numFmtId="0" fontId="5" fillId="0" borderId="3059" xfId="6" applyNumberFormat="1" applyFont="1" applyFill="1" applyBorder="1" applyAlignment="1" applyProtection="1">
      <alignment horizontal="center" vertical="center"/>
      <protection locked="0"/>
    </xf>
    <xf numFmtId="0" fontId="5" fillId="0" borderId="3059" xfId="6" applyNumberFormat="1" applyFont="1" applyFill="1" applyBorder="1" applyAlignment="1" applyProtection="1">
      <alignment horizontal="left" vertical="center"/>
      <protection locked="0"/>
    </xf>
    <xf numFmtId="0" fontId="71" fillId="0" borderId="3059" xfId="6" applyNumberFormat="1" applyFont="1" applyFill="1" applyBorder="1" applyAlignment="1" applyProtection="1">
      <alignment horizontal="left" vertical="center"/>
      <protection locked="0"/>
    </xf>
    <xf numFmtId="49" fontId="71" fillId="0" borderId="3060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282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61" xfId="6" applyNumberFormat="1" applyFont="1" applyFill="1" applyBorder="1" applyAlignment="1" applyProtection="1">
      <alignment horizontal="right" vertical="center"/>
      <protection locked="0"/>
    </xf>
    <xf numFmtId="3" fontId="5" fillId="0" borderId="3062" xfId="6" applyNumberFormat="1" applyFont="1" applyFill="1" applyBorder="1" applyAlignment="1" applyProtection="1">
      <alignment horizontal="right" vertical="center"/>
      <protection locked="0"/>
    </xf>
    <xf numFmtId="4" fontId="5" fillId="0" borderId="3062" xfId="6" applyNumberFormat="1" applyFont="1" applyFill="1" applyBorder="1" applyAlignment="1" applyProtection="1">
      <alignment horizontal="right" vertical="center"/>
      <protection locked="0"/>
    </xf>
    <xf numFmtId="3" fontId="8" fillId="0" borderId="3063" xfId="6" applyNumberFormat="1" applyFont="1" applyFill="1" applyBorder="1" applyAlignment="1" applyProtection="1">
      <alignment horizontal="center" vertical="center"/>
      <protection locked="0"/>
    </xf>
    <xf numFmtId="3" fontId="5" fillId="0" borderId="3063" xfId="6" applyNumberFormat="1" applyFont="1" applyFill="1" applyBorder="1" applyAlignment="1" applyProtection="1">
      <alignment horizontal="center" vertical="center"/>
      <protection locked="0"/>
    </xf>
    <xf numFmtId="0" fontId="5" fillId="0" borderId="3063" xfId="6" applyNumberFormat="1" applyFont="1" applyFill="1" applyBorder="1" applyAlignment="1" applyProtection="1">
      <alignment horizontal="center" vertical="center"/>
      <protection locked="0"/>
    </xf>
    <xf numFmtId="0" fontId="5" fillId="0" borderId="3063" xfId="6" applyNumberFormat="1" applyFont="1" applyFill="1" applyBorder="1" applyAlignment="1" applyProtection="1">
      <alignment horizontal="left" vertical="center"/>
      <protection locked="0"/>
    </xf>
    <xf numFmtId="0" fontId="71" fillId="0" borderId="3063" xfId="6" applyNumberFormat="1" applyFont="1" applyFill="1" applyBorder="1" applyAlignment="1" applyProtection="1">
      <alignment horizontal="left" vertical="center"/>
      <protection locked="0"/>
    </xf>
    <xf numFmtId="49" fontId="71" fillId="0" borderId="3064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3065" xfId="6" applyNumberFormat="1" applyFont="1" applyFill="1" applyBorder="1" applyAlignment="1" applyProtection="1">
      <alignment horizontal="right" vertical="center"/>
      <protection locked="0"/>
    </xf>
    <xf numFmtId="3" fontId="5" fillId="0" borderId="3066" xfId="6" applyNumberFormat="1" applyFont="1" applyFill="1" applyBorder="1" applyAlignment="1" applyProtection="1">
      <alignment horizontal="right" vertical="center"/>
      <protection locked="0"/>
    </xf>
    <xf numFmtId="4" fontId="5" fillId="0" borderId="3066" xfId="6" applyNumberFormat="1" applyFont="1" applyFill="1" applyBorder="1" applyAlignment="1" applyProtection="1">
      <alignment horizontal="right" vertical="center"/>
      <protection locked="0"/>
    </xf>
    <xf numFmtId="3" fontId="8" fillId="0" borderId="3067" xfId="6" applyNumberFormat="1" applyFont="1" applyFill="1" applyBorder="1" applyAlignment="1" applyProtection="1">
      <alignment horizontal="center" vertical="center"/>
      <protection locked="0"/>
    </xf>
    <xf numFmtId="3" fontId="5" fillId="0" borderId="3067" xfId="6" applyNumberFormat="1" applyFont="1" applyFill="1" applyBorder="1" applyAlignment="1" applyProtection="1">
      <alignment horizontal="center" vertical="center"/>
      <protection locked="0"/>
    </xf>
    <xf numFmtId="0" fontId="5" fillId="0" borderId="3067" xfId="6" applyNumberFormat="1" applyFont="1" applyFill="1" applyBorder="1" applyAlignment="1" applyProtection="1">
      <alignment horizontal="center" vertical="center"/>
      <protection locked="0"/>
    </xf>
    <xf numFmtId="0" fontId="5" fillId="0" borderId="3067" xfId="6" applyNumberFormat="1" applyFont="1" applyFill="1" applyBorder="1" applyAlignment="1" applyProtection="1">
      <alignment horizontal="left" vertical="center"/>
      <protection locked="0"/>
    </xf>
    <xf numFmtId="0" fontId="71" fillId="0" borderId="3067" xfId="6" applyNumberFormat="1" applyFont="1" applyFill="1" applyBorder="1" applyAlignment="1" applyProtection="1">
      <alignment horizontal="left" vertical="center"/>
      <protection locked="0"/>
    </xf>
    <xf numFmtId="49" fontId="71" fillId="0" borderId="3068" xfId="6" applyNumberFormat="1" applyFont="1" applyFill="1" applyBorder="1" applyAlignment="1" applyProtection="1">
      <alignment horizontal="center" vertical="center" wrapText="1"/>
      <protection locked="0"/>
    </xf>
    <xf numFmtId="2" fontId="71" fillId="0" borderId="3069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307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419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3071" xfId="6" applyNumberFormat="1" applyFont="1" applyFill="1" applyBorder="1" applyAlignment="1" applyProtection="1">
      <alignment horizontal="right" vertical="center"/>
      <protection locked="0"/>
    </xf>
    <xf numFmtId="49" fontId="71" fillId="18" borderId="3072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665" xfId="6" applyNumberFormat="1" applyFont="1" applyFill="1" applyBorder="1" applyAlignment="1" applyProtection="1">
      <alignment horizontal="right" vertical="center"/>
      <protection locked="0"/>
    </xf>
    <xf numFmtId="49" fontId="71" fillId="0" borderId="3073" xfId="6" applyNumberFormat="1" applyFont="1" applyFill="1" applyBorder="1" applyAlignment="1" applyProtection="1">
      <alignment horizontal="center" vertical="center" wrapText="1"/>
      <protection locked="0"/>
    </xf>
    <xf numFmtId="2" fontId="71" fillId="0" borderId="307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74" xfId="6" applyNumberFormat="1" applyFont="1" applyFill="1" applyBorder="1" applyAlignment="1" applyProtection="1">
      <alignment horizontal="center" vertical="center"/>
      <protection locked="0"/>
    </xf>
    <xf numFmtId="49" fontId="71" fillId="0" borderId="307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76" xfId="6" applyNumberFormat="1" applyFont="1" applyFill="1" applyBorder="1" applyAlignment="1" applyProtection="1">
      <alignment horizontal="right" vertical="center"/>
      <protection locked="0"/>
    </xf>
    <xf numFmtId="3" fontId="5" fillId="0" borderId="3077" xfId="6" applyNumberFormat="1" applyFont="1" applyFill="1" applyBorder="1" applyAlignment="1" applyProtection="1">
      <alignment horizontal="right" vertical="center"/>
      <protection locked="0"/>
    </xf>
    <xf numFmtId="4" fontId="5" fillId="0" borderId="3077" xfId="6" applyNumberFormat="1" applyFont="1" applyFill="1" applyBorder="1" applyAlignment="1" applyProtection="1">
      <alignment horizontal="right" vertical="center"/>
      <protection locked="0"/>
    </xf>
    <xf numFmtId="3" fontId="8" fillId="0" borderId="3078" xfId="6" applyNumberFormat="1" applyFont="1" applyFill="1" applyBorder="1" applyAlignment="1" applyProtection="1">
      <alignment horizontal="center" vertical="center"/>
      <protection locked="0"/>
    </xf>
    <xf numFmtId="3" fontId="5" fillId="0" borderId="3078" xfId="6" applyNumberFormat="1" applyFont="1" applyFill="1" applyBorder="1" applyAlignment="1" applyProtection="1">
      <alignment horizontal="center" vertical="center"/>
      <protection locked="0"/>
    </xf>
    <xf numFmtId="0" fontId="5" fillId="0" borderId="3078" xfId="6" applyNumberFormat="1" applyFont="1" applyFill="1" applyBorder="1" applyAlignment="1" applyProtection="1">
      <alignment horizontal="center" vertical="center"/>
      <protection locked="0"/>
    </xf>
    <xf numFmtId="0" fontId="5" fillId="0" borderId="3078" xfId="6" applyNumberFormat="1" applyFont="1" applyFill="1" applyBorder="1" applyAlignment="1" applyProtection="1">
      <alignment horizontal="left" vertical="center"/>
      <protection locked="0"/>
    </xf>
    <xf numFmtId="0" fontId="71" fillId="0" borderId="3078" xfId="6" applyNumberFormat="1" applyFont="1" applyFill="1" applyBorder="1" applyAlignment="1" applyProtection="1">
      <alignment horizontal="left" vertical="center"/>
      <protection locked="0"/>
    </xf>
    <xf numFmtId="49" fontId="71" fillId="0" borderId="3079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08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81" xfId="6" applyNumberFormat="1" applyFont="1" applyFill="1" applyBorder="1" applyAlignment="1" applyProtection="1">
      <alignment horizontal="right" vertical="center"/>
      <protection locked="0"/>
    </xf>
    <xf numFmtId="3" fontId="5" fillId="0" borderId="3082" xfId="6" applyNumberFormat="1" applyFont="1" applyFill="1" applyBorder="1" applyAlignment="1" applyProtection="1">
      <alignment horizontal="right" vertical="center"/>
      <protection locked="0"/>
    </xf>
    <xf numFmtId="4" fontId="5" fillId="0" borderId="3082" xfId="6" applyNumberFormat="1" applyFont="1" applyFill="1" applyBorder="1" applyAlignment="1" applyProtection="1">
      <alignment horizontal="right" vertical="center"/>
      <protection locked="0"/>
    </xf>
    <xf numFmtId="3" fontId="8" fillId="0" borderId="3083" xfId="6" applyNumberFormat="1" applyFont="1" applyFill="1" applyBorder="1" applyAlignment="1" applyProtection="1">
      <alignment horizontal="center" vertical="center"/>
      <protection locked="0"/>
    </xf>
    <xf numFmtId="3" fontId="5" fillId="0" borderId="3083" xfId="6" applyNumberFormat="1" applyFont="1" applyFill="1" applyBorder="1" applyAlignment="1" applyProtection="1">
      <alignment horizontal="center" vertical="center"/>
      <protection locked="0"/>
    </xf>
    <xf numFmtId="0" fontId="5" fillId="0" borderId="3083" xfId="6" applyNumberFormat="1" applyFont="1" applyFill="1" applyBorder="1" applyAlignment="1" applyProtection="1">
      <alignment horizontal="center" vertical="center"/>
      <protection locked="0"/>
    </xf>
    <xf numFmtId="0" fontId="5" fillId="0" borderId="3083" xfId="6" applyNumberFormat="1" applyFont="1" applyFill="1" applyBorder="1" applyAlignment="1" applyProtection="1">
      <alignment horizontal="left" vertical="center"/>
      <protection locked="0"/>
    </xf>
    <xf numFmtId="0" fontId="71" fillId="0" borderId="3083" xfId="6" applyNumberFormat="1" applyFont="1" applyFill="1" applyBorder="1" applyAlignment="1" applyProtection="1">
      <alignment horizontal="left" vertical="center"/>
      <protection locked="0"/>
    </xf>
    <xf numFmtId="49" fontId="71" fillId="0" borderId="3084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08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86" xfId="6" applyNumberFormat="1" applyFont="1" applyFill="1" applyBorder="1" applyAlignment="1" applyProtection="1">
      <alignment horizontal="right" vertical="center"/>
      <protection locked="0"/>
    </xf>
    <xf numFmtId="3" fontId="5" fillId="0" borderId="3087" xfId="6" applyNumberFormat="1" applyFont="1" applyFill="1" applyBorder="1" applyAlignment="1" applyProtection="1">
      <alignment horizontal="right" vertical="center"/>
      <protection locked="0"/>
    </xf>
    <xf numFmtId="4" fontId="5" fillId="0" borderId="3087" xfId="6" applyNumberFormat="1" applyFont="1" applyFill="1" applyBorder="1" applyAlignment="1" applyProtection="1">
      <alignment horizontal="right" vertical="center"/>
      <protection locked="0"/>
    </xf>
    <xf numFmtId="3" fontId="8" fillId="0" borderId="3088" xfId="6" applyNumberFormat="1" applyFont="1" applyFill="1" applyBorder="1" applyAlignment="1" applyProtection="1">
      <alignment horizontal="center" vertical="center"/>
      <protection locked="0"/>
    </xf>
    <xf numFmtId="3" fontId="5" fillId="0" borderId="3088" xfId="6" applyNumberFormat="1" applyFont="1" applyFill="1" applyBorder="1" applyAlignment="1" applyProtection="1">
      <alignment horizontal="center" vertical="center"/>
      <protection locked="0"/>
    </xf>
    <xf numFmtId="0" fontId="5" fillId="0" borderId="3088" xfId="6" applyNumberFormat="1" applyFont="1" applyFill="1" applyBorder="1" applyAlignment="1" applyProtection="1">
      <alignment horizontal="center" vertical="center"/>
      <protection locked="0"/>
    </xf>
    <xf numFmtId="0" fontId="5" fillId="0" borderId="3088" xfId="6" applyNumberFormat="1" applyFont="1" applyFill="1" applyBorder="1" applyAlignment="1" applyProtection="1">
      <alignment horizontal="left" vertical="center"/>
      <protection locked="0"/>
    </xf>
    <xf numFmtId="0" fontId="71" fillId="0" borderId="3088" xfId="6" applyNumberFormat="1" applyFont="1" applyFill="1" applyBorder="1" applyAlignment="1" applyProtection="1">
      <alignment horizontal="left" vertical="center"/>
      <protection locked="0"/>
    </xf>
    <xf numFmtId="49" fontId="71" fillId="0" borderId="3089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09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91" xfId="6" applyNumberFormat="1" applyFont="1" applyFill="1" applyBorder="1" applyAlignment="1" applyProtection="1">
      <alignment horizontal="right" vertical="center"/>
      <protection locked="0"/>
    </xf>
    <xf numFmtId="3" fontId="5" fillId="0" borderId="3092" xfId="6" applyNumberFormat="1" applyFont="1" applyFill="1" applyBorder="1" applyAlignment="1" applyProtection="1">
      <alignment horizontal="right" vertical="center"/>
      <protection locked="0"/>
    </xf>
    <xf numFmtId="4" fontId="5" fillId="0" borderId="3092" xfId="6" applyNumberFormat="1" applyFont="1" applyFill="1" applyBorder="1" applyAlignment="1" applyProtection="1">
      <alignment horizontal="right" vertical="center"/>
      <protection locked="0"/>
    </xf>
    <xf numFmtId="3" fontId="8" fillId="0" borderId="3093" xfId="6" applyNumberFormat="1" applyFont="1" applyFill="1" applyBorder="1" applyAlignment="1" applyProtection="1">
      <alignment horizontal="center" vertical="center"/>
      <protection locked="0"/>
    </xf>
    <xf numFmtId="3" fontId="5" fillId="0" borderId="3093" xfId="6" applyNumberFormat="1" applyFont="1" applyFill="1" applyBorder="1" applyAlignment="1" applyProtection="1">
      <alignment horizontal="center" vertical="center"/>
      <protection locked="0"/>
    </xf>
    <xf numFmtId="0" fontId="5" fillId="0" borderId="3093" xfId="6" applyNumberFormat="1" applyFont="1" applyFill="1" applyBorder="1" applyAlignment="1" applyProtection="1">
      <alignment horizontal="center" vertical="center"/>
      <protection locked="0"/>
    </xf>
    <xf numFmtId="0" fontId="5" fillId="0" borderId="3093" xfId="6" applyNumberFormat="1" applyFont="1" applyFill="1" applyBorder="1" applyAlignment="1" applyProtection="1">
      <alignment horizontal="left" vertical="center"/>
      <protection locked="0"/>
    </xf>
    <xf numFmtId="0" fontId="71" fillId="0" borderId="3093" xfId="6" applyNumberFormat="1" applyFont="1" applyFill="1" applyBorder="1" applyAlignment="1" applyProtection="1">
      <alignment horizontal="left" vertical="center"/>
      <protection locked="0"/>
    </xf>
    <xf numFmtId="49" fontId="71" fillId="0" borderId="3094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09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96" xfId="6" applyNumberFormat="1" applyFont="1" applyFill="1" applyBorder="1" applyAlignment="1" applyProtection="1">
      <alignment horizontal="right" vertical="center"/>
      <protection locked="0"/>
    </xf>
    <xf numFmtId="3" fontId="5" fillId="0" borderId="3097" xfId="6" applyNumberFormat="1" applyFont="1" applyFill="1" applyBorder="1" applyAlignment="1" applyProtection="1">
      <alignment horizontal="right" vertical="center"/>
      <protection locked="0"/>
    </xf>
    <xf numFmtId="4" fontId="5" fillId="0" borderId="3097" xfId="6" applyNumberFormat="1" applyFont="1" applyFill="1" applyBorder="1" applyAlignment="1" applyProtection="1">
      <alignment horizontal="right" vertical="center"/>
      <protection locked="0"/>
    </xf>
    <xf numFmtId="3" fontId="8" fillId="0" borderId="3098" xfId="6" applyNumberFormat="1" applyFont="1" applyFill="1" applyBorder="1" applyAlignment="1" applyProtection="1">
      <alignment horizontal="center" vertical="center"/>
      <protection locked="0"/>
    </xf>
    <xf numFmtId="3" fontId="5" fillId="0" borderId="3098" xfId="6" applyNumberFormat="1" applyFont="1" applyFill="1" applyBorder="1" applyAlignment="1" applyProtection="1">
      <alignment horizontal="center" vertical="center"/>
      <protection locked="0"/>
    </xf>
    <xf numFmtId="0" fontId="5" fillId="0" borderId="3098" xfId="6" applyNumberFormat="1" applyFont="1" applyFill="1" applyBorder="1" applyAlignment="1" applyProtection="1">
      <alignment horizontal="center" vertical="center"/>
      <protection locked="0"/>
    </xf>
    <xf numFmtId="0" fontId="5" fillId="0" borderId="3098" xfId="6" applyNumberFormat="1" applyFont="1" applyFill="1" applyBorder="1" applyAlignment="1" applyProtection="1">
      <alignment horizontal="left" vertical="center"/>
      <protection locked="0"/>
    </xf>
    <xf numFmtId="0" fontId="71" fillId="0" borderId="3098" xfId="6" applyNumberFormat="1" applyFont="1" applyFill="1" applyBorder="1" applyAlignment="1" applyProtection="1">
      <alignment horizontal="left" vertical="center"/>
      <protection locked="0"/>
    </xf>
    <xf numFmtId="49" fontId="71" fillId="18" borderId="309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10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01" xfId="6" applyNumberFormat="1" applyFont="1" applyFill="1" applyBorder="1" applyAlignment="1" applyProtection="1">
      <alignment horizontal="right" vertical="center"/>
      <protection locked="0"/>
    </xf>
    <xf numFmtId="3" fontId="5" fillId="0" borderId="3102" xfId="6" applyNumberFormat="1" applyFont="1" applyFill="1" applyBorder="1" applyAlignment="1" applyProtection="1">
      <alignment horizontal="right" vertical="center"/>
      <protection locked="0"/>
    </xf>
    <xf numFmtId="4" fontId="5" fillId="0" borderId="3102" xfId="6" applyNumberFormat="1" applyFont="1" applyFill="1" applyBorder="1" applyAlignment="1" applyProtection="1">
      <alignment horizontal="right" vertical="center"/>
      <protection locked="0"/>
    </xf>
    <xf numFmtId="3" fontId="8" fillId="0" borderId="3103" xfId="6" applyNumberFormat="1" applyFont="1" applyFill="1" applyBorder="1" applyAlignment="1" applyProtection="1">
      <alignment horizontal="center" vertical="center"/>
      <protection locked="0"/>
    </xf>
    <xf numFmtId="3" fontId="5" fillId="0" borderId="3103" xfId="6" applyNumberFormat="1" applyFont="1" applyFill="1" applyBorder="1" applyAlignment="1" applyProtection="1">
      <alignment horizontal="center" vertical="center"/>
      <protection locked="0"/>
    </xf>
    <xf numFmtId="0" fontId="5" fillId="0" borderId="3103" xfId="6" applyNumberFormat="1" applyFont="1" applyFill="1" applyBorder="1" applyAlignment="1" applyProtection="1">
      <alignment horizontal="center" vertical="center"/>
      <protection locked="0"/>
    </xf>
    <xf numFmtId="0" fontId="5" fillId="0" borderId="3103" xfId="6" applyNumberFormat="1" applyFont="1" applyFill="1" applyBorder="1" applyAlignment="1" applyProtection="1">
      <alignment horizontal="left" vertical="center"/>
      <protection locked="0"/>
    </xf>
    <xf numFmtId="0" fontId="71" fillId="0" borderId="3103" xfId="6" applyNumberFormat="1" applyFont="1" applyFill="1" applyBorder="1" applyAlignment="1" applyProtection="1">
      <alignment horizontal="left" vertical="center"/>
      <protection locked="0"/>
    </xf>
    <xf numFmtId="49" fontId="71" fillId="0" borderId="3104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0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06" xfId="6" applyNumberFormat="1" applyFont="1" applyFill="1" applyBorder="1" applyAlignment="1" applyProtection="1">
      <alignment horizontal="right" vertical="center"/>
      <protection locked="0"/>
    </xf>
    <xf numFmtId="3" fontId="5" fillId="0" borderId="3107" xfId="6" applyNumberFormat="1" applyFont="1" applyFill="1" applyBorder="1" applyAlignment="1" applyProtection="1">
      <alignment horizontal="right" vertical="center"/>
      <protection locked="0"/>
    </xf>
    <xf numFmtId="4" fontId="5" fillId="0" borderId="3107" xfId="6" applyNumberFormat="1" applyFont="1" applyFill="1" applyBorder="1" applyAlignment="1" applyProtection="1">
      <alignment horizontal="right" vertical="center"/>
      <protection locked="0"/>
    </xf>
    <xf numFmtId="3" fontId="8" fillId="0" borderId="3108" xfId="6" applyNumberFormat="1" applyFont="1" applyFill="1" applyBorder="1" applyAlignment="1" applyProtection="1">
      <alignment horizontal="center" vertical="center"/>
      <protection locked="0"/>
    </xf>
    <xf numFmtId="3" fontId="5" fillId="0" borderId="3108" xfId="6" applyNumberFormat="1" applyFont="1" applyFill="1" applyBorder="1" applyAlignment="1" applyProtection="1">
      <alignment horizontal="center" vertical="center"/>
      <protection locked="0"/>
    </xf>
    <xf numFmtId="0" fontId="5" fillId="0" borderId="3108" xfId="6" applyNumberFormat="1" applyFont="1" applyFill="1" applyBorder="1" applyAlignment="1" applyProtection="1">
      <alignment horizontal="center" vertical="center"/>
      <protection locked="0"/>
    </xf>
    <xf numFmtId="0" fontId="5" fillId="0" borderId="3108" xfId="6" applyNumberFormat="1" applyFont="1" applyFill="1" applyBorder="1" applyAlignment="1" applyProtection="1">
      <alignment horizontal="left" vertical="center"/>
      <protection locked="0"/>
    </xf>
    <xf numFmtId="0" fontId="71" fillId="0" borderId="3108" xfId="6" applyNumberFormat="1" applyFont="1" applyFill="1" applyBorder="1" applyAlignment="1" applyProtection="1">
      <alignment horizontal="left" vertical="center"/>
      <protection locked="0"/>
    </xf>
    <xf numFmtId="49" fontId="71" fillId="0" borderId="3109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1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11" xfId="6" applyNumberFormat="1" applyFont="1" applyFill="1" applyBorder="1" applyAlignment="1" applyProtection="1">
      <alignment horizontal="right" vertical="center"/>
      <protection locked="0"/>
    </xf>
    <xf numFmtId="3" fontId="5" fillId="0" borderId="3112" xfId="6" applyNumberFormat="1" applyFont="1" applyFill="1" applyBorder="1" applyAlignment="1" applyProtection="1">
      <alignment horizontal="right" vertical="center"/>
      <protection locked="0"/>
    </xf>
    <xf numFmtId="4" fontId="5" fillId="0" borderId="3112" xfId="6" applyNumberFormat="1" applyFont="1" applyFill="1" applyBorder="1" applyAlignment="1" applyProtection="1">
      <alignment horizontal="right" vertical="center"/>
      <protection locked="0"/>
    </xf>
    <xf numFmtId="3" fontId="8" fillId="0" borderId="3113" xfId="6" applyNumberFormat="1" applyFont="1" applyFill="1" applyBorder="1" applyAlignment="1" applyProtection="1">
      <alignment horizontal="center" vertical="center"/>
      <protection locked="0"/>
    </xf>
    <xf numFmtId="3" fontId="5" fillId="0" borderId="3113" xfId="6" applyNumberFormat="1" applyFont="1" applyFill="1" applyBorder="1" applyAlignment="1" applyProtection="1">
      <alignment horizontal="center" vertical="center"/>
      <protection locked="0"/>
    </xf>
    <xf numFmtId="0" fontId="5" fillId="0" borderId="3113" xfId="6" applyNumberFormat="1" applyFont="1" applyFill="1" applyBorder="1" applyAlignment="1" applyProtection="1">
      <alignment horizontal="center" vertical="center"/>
      <protection locked="0"/>
    </xf>
    <xf numFmtId="0" fontId="5" fillId="0" borderId="3113" xfId="6" applyNumberFormat="1" applyFont="1" applyFill="1" applyBorder="1" applyAlignment="1" applyProtection="1">
      <alignment horizontal="left" vertical="center"/>
      <protection locked="0"/>
    </xf>
    <xf numFmtId="0" fontId="71" fillId="0" borderId="3113" xfId="6" applyNumberFormat="1" applyFont="1" applyFill="1" applyBorder="1" applyAlignment="1" applyProtection="1">
      <alignment horizontal="left" vertical="center"/>
      <protection locked="0"/>
    </xf>
    <xf numFmtId="49" fontId="5" fillId="18" borderId="311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11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16" xfId="6" applyNumberFormat="1" applyFont="1" applyFill="1" applyBorder="1" applyAlignment="1" applyProtection="1">
      <alignment horizontal="right" vertical="center"/>
      <protection locked="0"/>
    </xf>
    <xf numFmtId="3" fontId="5" fillId="0" borderId="3117" xfId="6" applyNumberFormat="1" applyFont="1" applyFill="1" applyBorder="1" applyAlignment="1" applyProtection="1">
      <alignment horizontal="right" vertical="center"/>
      <protection locked="0"/>
    </xf>
    <xf numFmtId="4" fontId="5" fillId="0" borderId="3117" xfId="6" applyNumberFormat="1" applyFont="1" applyFill="1" applyBorder="1" applyAlignment="1" applyProtection="1">
      <alignment horizontal="right" vertical="center"/>
      <protection locked="0"/>
    </xf>
    <xf numFmtId="3" fontId="8" fillId="0" borderId="3118" xfId="6" applyNumberFormat="1" applyFont="1" applyFill="1" applyBorder="1" applyAlignment="1" applyProtection="1">
      <alignment horizontal="center" vertical="center"/>
      <protection locked="0"/>
    </xf>
    <xf numFmtId="3" fontId="5" fillId="0" borderId="3118" xfId="6" applyNumberFormat="1" applyFont="1" applyFill="1" applyBorder="1" applyAlignment="1" applyProtection="1">
      <alignment horizontal="center" vertical="center"/>
      <protection locked="0"/>
    </xf>
    <xf numFmtId="0" fontId="5" fillId="0" borderId="3118" xfId="6" applyNumberFormat="1" applyFont="1" applyFill="1" applyBorder="1" applyAlignment="1" applyProtection="1">
      <alignment horizontal="center" vertical="center"/>
      <protection locked="0"/>
    </xf>
    <xf numFmtId="0" fontId="5" fillId="0" borderId="3118" xfId="6" applyNumberFormat="1" applyFont="1" applyFill="1" applyBorder="1" applyAlignment="1" applyProtection="1">
      <alignment horizontal="left" vertical="center"/>
      <protection locked="0"/>
    </xf>
    <xf numFmtId="0" fontId="14" fillId="0" borderId="3118" xfId="6" applyNumberFormat="1" applyFont="1" applyFill="1" applyBorder="1" applyAlignment="1" applyProtection="1">
      <alignment horizontal="left" vertical="center"/>
      <protection locked="0"/>
    </xf>
    <xf numFmtId="49" fontId="71" fillId="0" borderId="3119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2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21" xfId="6" applyNumberFormat="1" applyFont="1" applyFill="1" applyBorder="1" applyAlignment="1" applyProtection="1">
      <alignment horizontal="right" vertical="center"/>
      <protection locked="0"/>
    </xf>
    <xf numFmtId="3" fontId="5" fillId="0" borderId="3122" xfId="6" applyNumberFormat="1" applyFont="1" applyFill="1" applyBorder="1" applyAlignment="1" applyProtection="1">
      <alignment horizontal="right" vertical="center"/>
      <protection locked="0"/>
    </xf>
    <xf numFmtId="4" fontId="5" fillId="0" borderId="3122" xfId="6" applyNumberFormat="1" applyFont="1" applyFill="1" applyBorder="1" applyAlignment="1" applyProtection="1">
      <alignment horizontal="right" vertical="center"/>
      <protection locked="0"/>
    </xf>
    <xf numFmtId="3" fontId="8" fillId="0" borderId="3123" xfId="6" applyNumberFormat="1" applyFont="1" applyFill="1" applyBorder="1" applyAlignment="1" applyProtection="1">
      <alignment horizontal="center" vertical="center"/>
      <protection locked="0"/>
    </xf>
    <xf numFmtId="3" fontId="5" fillId="0" borderId="3123" xfId="6" applyNumberFormat="1" applyFont="1" applyFill="1" applyBorder="1" applyAlignment="1" applyProtection="1">
      <alignment horizontal="center" vertical="center"/>
      <protection locked="0"/>
    </xf>
    <xf numFmtId="0" fontId="5" fillId="0" borderId="3123" xfId="6" applyNumberFormat="1" applyFont="1" applyFill="1" applyBorder="1" applyAlignment="1" applyProtection="1">
      <alignment horizontal="center" vertical="center"/>
      <protection locked="0"/>
    </xf>
    <xf numFmtId="0" fontId="5" fillId="0" borderId="3123" xfId="6" applyNumberFormat="1" applyFont="1" applyFill="1" applyBorder="1" applyAlignment="1" applyProtection="1">
      <alignment horizontal="left" vertical="center"/>
      <protection locked="0"/>
    </xf>
    <xf numFmtId="0" fontId="71" fillId="0" borderId="3123" xfId="6" applyNumberFormat="1" applyFont="1" applyFill="1" applyBorder="1" applyAlignment="1" applyProtection="1">
      <alignment horizontal="left" vertical="center"/>
      <protection locked="0"/>
    </xf>
    <xf numFmtId="49" fontId="71" fillId="0" borderId="3124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2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26" xfId="6" applyNumberFormat="1" applyFont="1" applyFill="1" applyBorder="1" applyAlignment="1" applyProtection="1">
      <alignment horizontal="right" vertical="center"/>
      <protection locked="0"/>
    </xf>
    <xf numFmtId="3" fontId="5" fillId="0" borderId="3127" xfId="6" applyNumberFormat="1" applyFont="1" applyFill="1" applyBorder="1" applyAlignment="1" applyProtection="1">
      <alignment horizontal="right" vertical="center"/>
      <protection locked="0"/>
    </xf>
    <xf numFmtId="4" fontId="5" fillId="0" borderId="3127" xfId="6" applyNumberFormat="1" applyFont="1" applyFill="1" applyBorder="1" applyAlignment="1" applyProtection="1">
      <alignment horizontal="right" vertical="center"/>
      <protection locked="0"/>
    </xf>
    <xf numFmtId="3" fontId="8" fillId="0" borderId="3128" xfId="6" applyNumberFormat="1" applyFont="1" applyFill="1" applyBorder="1" applyAlignment="1" applyProtection="1">
      <alignment horizontal="center" vertical="center"/>
      <protection locked="0"/>
    </xf>
    <xf numFmtId="3" fontId="5" fillId="0" borderId="3128" xfId="6" applyNumberFormat="1" applyFont="1" applyFill="1" applyBorder="1" applyAlignment="1" applyProtection="1">
      <alignment horizontal="center" vertical="center"/>
      <protection locked="0"/>
    </xf>
    <xf numFmtId="0" fontId="5" fillId="0" borderId="3128" xfId="6" applyNumberFormat="1" applyFont="1" applyFill="1" applyBorder="1" applyAlignment="1" applyProtection="1">
      <alignment horizontal="center" vertical="center"/>
      <protection locked="0"/>
    </xf>
    <xf numFmtId="0" fontId="5" fillId="0" borderId="3128" xfId="6" applyNumberFormat="1" applyFont="1" applyFill="1" applyBorder="1" applyAlignment="1" applyProtection="1">
      <alignment horizontal="left" vertical="center"/>
      <protection locked="0"/>
    </xf>
    <xf numFmtId="0" fontId="71" fillId="0" borderId="3128" xfId="6" applyNumberFormat="1" applyFont="1" applyFill="1" applyBorder="1" applyAlignment="1" applyProtection="1">
      <alignment horizontal="left" vertical="center"/>
      <protection locked="0"/>
    </xf>
    <xf numFmtId="49" fontId="71" fillId="0" borderId="2799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2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828" xfId="6" applyNumberFormat="1" applyFont="1" applyFill="1" applyBorder="1" applyAlignment="1" applyProtection="1">
      <alignment horizontal="right" vertical="center"/>
      <protection locked="0"/>
    </xf>
    <xf numFmtId="49" fontId="71" fillId="0" borderId="532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30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3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32" xfId="6" applyNumberFormat="1" applyFont="1" applyFill="1" applyBorder="1" applyAlignment="1" applyProtection="1">
      <alignment horizontal="right" vertical="center"/>
      <protection locked="0"/>
    </xf>
    <xf numFmtId="3" fontId="5" fillId="0" borderId="3133" xfId="6" applyNumberFormat="1" applyFont="1" applyFill="1" applyBorder="1" applyAlignment="1" applyProtection="1">
      <alignment horizontal="right" vertical="center"/>
      <protection locked="0"/>
    </xf>
    <xf numFmtId="4" fontId="5" fillId="0" borderId="3133" xfId="6" applyNumberFormat="1" applyFont="1" applyFill="1" applyBorder="1" applyAlignment="1" applyProtection="1">
      <alignment horizontal="right" vertical="center"/>
      <protection locked="0"/>
    </xf>
    <xf numFmtId="3" fontId="8" fillId="0" borderId="3134" xfId="6" applyNumberFormat="1" applyFont="1" applyFill="1" applyBorder="1" applyAlignment="1" applyProtection="1">
      <alignment horizontal="center" vertical="center"/>
      <protection locked="0"/>
    </xf>
    <xf numFmtId="3" fontId="5" fillId="0" borderId="3134" xfId="6" applyNumberFormat="1" applyFont="1" applyFill="1" applyBorder="1" applyAlignment="1" applyProtection="1">
      <alignment horizontal="center" vertical="center"/>
      <protection locked="0"/>
    </xf>
    <xf numFmtId="0" fontId="5" fillId="0" borderId="3134" xfId="6" applyNumberFormat="1" applyFont="1" applyFill="1" applyBorder="1" applyAlignment="1" applyProtection="1">
      <alignment horizontal="center" vertical="center"/>
      <protection locked="0"/>
    </xf>
    <xf numFmtId="0" fontId="5" fillId="0" borderId="3134" xfId="6" applyNumberFormat="1" applyFont="1" applyFill="1" applyBorder="1" applyAlignment="1" applyProtection="1">
      <alignment horizontal="left" vertical="center"/>
      <protection locked="0"/>
    </xf>
    <xf numFmtId="0" fontId="14" fillId="0" borderId="3134" xfId="6" applyNumberFormat="1" applyFont="1" applyFill="1" applyBorder="1" applyAlignment="1" applyProtection="1">
      <alignment horizontal="left" vertical="center"/>
      <protection locked="0"/>
    </xf>
    <xf numFmtId="49" fontId="71" fillId="0" borderId="3135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3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37" xfId="6" applyNumberFormat="1" applyFont="1" applyFill="1" applyBorder="1" applyAlignment="1" applyProtection="1">
      <alignment horizontal="right" vertical="center"/>
      <protection locked="0"/>
    </xf>
    <xf numFmtId="3" fontId="5" fillId="0" borderId="3138" xfId="6" applyNumberFormat="1" applyFont="1" applyFill="1" applyBorder="1" applyAlignment="1" applyProtection="1">
      <alignment horizontal="right" vertical="center"/>
      <protection locked="0"/>
    </xf>
    <xf numFmtId="4" fontId="5" fillId="0" borderId="3138" xfId="6" applyNumberFormat="1" applyFont="1" applyFill="1" applyBorder="1" applyAlignment="1" applyProtection="1">
      <alignment horizontal="right" vertical="center"/>
      <protection locked="0"/>
    </xf>
    <xf numFmtId="3" fontId="8" fillId="0" borderId="3139" xfId="6" applyNumberFormat="1" applyFont="1" applyFill="1" applyBorder="1" applyAlignment="1" applyProtection="1">
      <alignment horizontal="center" vertical="center"/>
      <protection locked="0"/>
    </xf>
    <xf numFmtId="3" fontId="5" fillId="0" borderId="3139" xfId="6" applyNumberFormat="1" applyFont="1" applyFill="1" applyBorder="1" applyAlignment="1" applyProtection="1">
      <alignment horizontal="center" vertical="center"/>
      <protection locked="0"/>
    </xf>
    <xf numFmtId="0" fontId="5" fillId="0" borderId="3139" xfId="6" applyNumberFormat="1" applyFont="1" applyFill="1" applyBorder="1" applyAlignment="1" applyProtection="1">
      <alignment horizontal="center" vertical="center"/>
      <protection locked="0"/>
    </xf>
    <xf numFmtId="0" fontId="5" fillId="0" borderId="3139" xfId="6" applyNumberFormat="1" applyFont="1" applyFill="1" applyBorder="1" applyAlignment="1" applyProtection="1">
      <alignment horizontal="left" vertical="center"/>
      <protection locked="0"/>
    </xf>
    <xf numFmtId="0" fontId="14" fillId="0" borderId="3139" xfId="6" applyNumberFormat="1" applyFont="1" applyFill="1" applyBorder="1" applyAlignment="1" applyProtection="1">
      <alignment horizontal="left" vertical="center"/>
      <protection locked="0"/>
    </xf>
    <xf numFmtId="49" fontId="71" fillId="0" borderId="3140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4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42" xfId="6" applyNumberFormat="1" applyFont="1" applyFill="1" applyBorder="1" applyAlignment="1" applyProtection="1">
      <alignment horizontal="right" vertical="center"/>
      <protection locked="0"/>
    </xf>
    <xf numFmtId="3" fontId="5" fillId="0" borderId="3143" xfId="6" applyNumberFormat="1" applyFont="1" applyFill="1" applyBorder="1" applyAlignment="1" applyProtection="1">
      <alignment horizontal="right" vertical="center"/>
      <protection locked="0"/>
    </xf>
    <xf numFmtId="4" fontId="5" fillId="0" borderId="3143" xfId="6" applyNumberFormat="1" applyFont="1" applyFill="1" applyBorder="1" applyAlignment="1" applyProtection="1">
      <alignment horizontal="right" vertical="center"/>
      <protection locked="0"/>
    </xf>
    <xf numFmtId="3" fontId="8" fillId="0" borderId="3144" xfId="6" applyNumberFormat="1" applyFont="1" applyFill="1" applyBorder="1" applyAlignment="1" applyProtection="1">
      <alignment horizontal="center" vertical="center"/>
      <protection locked="0"/>
    </xf>
    <xf numFmtId="3" fontId="5" fillId="0" borderId="3144" xfId="6" applyNumberFormat="1" applyFont="1" applyFill="1" applyBorder="1" applyAlignment="1" applyProtection="1">
      <alignment horizontal="center" vertical="center"/>
      <protection locked="0"/>
    </xf>
    <xf numFmtId="0" fontId="5" fillId="0" borderId="3144" xfId="6" applyNumberFormat="1" applyFont="1" applyFill="1" applyBorder="1" applyAlignment="1" applyProtection="1">
      <alignment horizontal="center" vertical="center"/>
      <protection locked="0"/>
    </xf>
    <xf numFmtId="0" fontId="5" fillId="0" borderId="3144" xfId="6" applyNumberFormat="1" applyFont="1" applyFill="1" applyBorder="1" applyAlignment="1" applyProtection="1">
      <alignment horizontal="left" vertical="center"/>
      <protection locked="0"/>
    </xf>
    <xf numFmtId="0" fontId="71" fillId="0" borderId="3144" xfId="6" applyNumberFormat="1" applyFont="1" applyFill="1" applyBorder="1" applyAlignment="1" applyProtection="1">
      <alignment horizontal="left" vertical="center"/>
      <protection locked="0"/>
    </xf>
    <xf numFmtId="49" fontId="71" fillId="0" borderId="3145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4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47" xfId="6" applyNumberFormat="1" applyFont="1" applyFill="1" applyBorder="1" applyAlignment="1" applyProtection="1">
      <alignment horizontal="right" vertical="center"/>
      <protection locked="0"/>
    </xf>
    <xf numFmtId="3" fontId="5" fillId="0" borderId="3148" xfId="6" applyNumberFormat="1" applyFont="1" applyFill="1" applyBorder="1" applyAlignment="1" applyProtection="1">
      <alignment horizontal="right" vertical="center"/>
      <protection locked="0"/>
    </xf>
    <xf numFmtId="4" fontId="5" fillId="0" borderId="3148" xfId="6" applyNumberFormat="1" applyFont="1" applyFill="1" applyBorder="1" applyAlignment="1" applyProtection="1">
      <alignment horizontal="right" vertical="center"/>
      <protection locked="0"/>
    </xf>
    <xf numFmtId="3" fontId="8" fillId="0" borderId="3149" xfId="6" applyNumberFormat="1" applyFont="1" applyFill="1" applyBorder="1" applyAlignment="1" applyProtection="1">
      <alignment horizontal="center" vertical="center"/>
      <protection locked="0"/>
    </xf>
    <xf numFmtId="3" fontId="5" fillId="0" borderId="3149" xfId="6" applyNumberFormat="1" applyFont="1" applyFill="1" applyBorder="1" applyAlignment="1" applyProtection="1">
      <alignment horizontal="center" vertical="center"/>
      <protection locked="0"/>
    </xf>
    <xf numFmtId="0" fontId="5" fillId="0" borderId="3149" xfId="6" applyNumberFormat="1" applyFont="1" applyFill="1" applyBorder="1" applyAlignment="1" applyProtection="1">
      <alignment horizontal="center" vertical="center"/>
      <protection locked="0"/>
    </xf>
    <xf numFmtId="0" fontId="5" fillId="0" borderId="3149" xfId="6" applyNumberFormat="1" applyFont="1" applyFill="1" applyBorder="1" applyAlignment="1" applyProtection="1">
      <alignment horizontal="left" vertical="center"/>
      <protection locked="0"/>
    </xf>
    <xf numFmtId="0" fontId="71" fillId="0" borderId="3149" xfId="6" applyNumberFormat="1" applyFont="1" applyFill="1" applyBorder="1" applyAlignment="1" applyProtection="1">
      <alignment horizontal="left" vertical="center"/>
      <protection locked="0"/>
    </xf>
    <xf numFmtId="49" fontId="71" fillId="0" borderId="3150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5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52" xfId="6" applyNumberFormat="1" applyFont="1" applyFill="1" applyBorder="1" applyAlignment="1" applyProtection="1">
      <alignment horizontal="right" vertical="center"/>
      <protection locked="0"/>
    </xf>
    <xf numFmtId="3" fontId="5" fillId="0" borderId="3153" xfId="6" applyNumberFormat="1" applyFont="1" applyFill="1" applyBorder="1" applyAlignment="1" applyProtection="1">
      <alignment horizontal="right" vertical="center"/>
      <protection locked="0"/>
    </xf>
    <xf numFmtId="4" fontId="5" fillId="0" borderId="3153" xfId="6" applyNumberFormat="1" applyFont="1" applyFill="1" applyBorder="1" applyAlignment="1" applyProtection="1">
      <alignment horizontal="right" vertical="center"/>
      <protection locked="0"/>
    </xf>
    <xf numFmtId="3" fontId="8" fillId="0" borderId="3154" xfId="6" applyNumberFormat="1" applyFont="1" applyFill="1" applyBorder="1" applyAlignment="1" applyProtection="1">
      <alignment horizontal="center" vertical="center"/>
      <protection locked="0"/>
    </xf>
    <xf numFmtId="3" fontId="5" fillId="0" borderId="3154" xfId="6" applyNumberFormat="1" applyFont="1" applyFill="1" applyBorder="1" applyAlignment="1" applyProtection="1">
      <alignment horizontal="center" vertical="center"/>
      <protection locked="0"/>
    </xf>
    <xf numFmtId="0" fontId="5" fillId="0" borderId="3154" xfId="6" applyNumberFormat="1" applyFont="1" applyFill="1" applyBorder="1" applyAlignment="1" applyProtection="1">
      <alignment horizontal="center" vertical="center"/>
      <protection locked="0"/>
    </xf>
    <xf numFmtId="0" fontId="5" fillId="0" borderId="3154" xfId="6" applyNumberFormat="1" applyFont="1" applyFill="1" applyBorder="1" applyAlignment="1" applyProtection="1">
      <alignment horizontal="left" vertical="center"/>
      <protection locked="0"/>
    </xf>
    <xf numFmtId="0" fontId="71" fillId="0" borderId="3154" xfId="6" applyNumberFormat="1" applyFont="1" applyFill="1" applyBorder="1" applyAlignment="1" applyProtection="1">
      <alignment horizontal="left" vertical="center"/>
      <protection locked="0"/>
    </xf>
    <xf numFmtId="49" fontId="71" fillId="0" borderId="3155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5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57" xfId="6" applyNumberFormat="1" applyFont="1" applyFill="1" applyBorder="1" applyAlignment="1" applyProtection="1">
      <alignment horizontal="right" vertical="center"/>
      <protection locked="0"/>
    </xf>
    <xf numFmtId="3" fontId="5" fillId="0" borderId="3158" xfId="6" applyNumberFormat="1" applyFont="1" applyFill="1" applyBorder="1" applyAlignment="1" applyProtection="1">
      <alignment horizontal="right" vertical="center"/>
      <protection locked="0"/>
    </xf>
    <xf numFmtId="4" fontId="5" fillId="0" borderId="3158" xfId="6" applyNumberFormat="1" applyFont="1" applyFill="1" applyBorder="1" applyAlignment="1" applyProtection="1">
      <alignment horizontal="right" vertical="center"/>
      <protection locked="0"/>
    </xf>
    <xf numFmtId="3" fontId="8" fillId="0" borderId="3159" xfId="6" applyNumberFormat="1" applyFont="1" applyFill="1" applyBorder="1" applyAlignment="1" applyProtection="1">
      <alignment horizontal="center" vertical="center"/>
      <protection locked="0"/>
    </xf>
    <xf numFmtId="3" fontId="5" fillId="0" borderId="3159" xfId="6" applyNumberFormat="1" applyFont="1" applyFill="1" applyBorder="1" applyAlignment="1" applyProtection="1">
      <alignment horizontal="center" vertical="center"/>
      <protection locked="0"/>
    </xf>
    <xf numFmtId="0" fontId="5" fillId="0" borderId="3159" xfId="6" applyNumberFormat="1" applyFont="1" applyFill="1" applyBorder="1" applyAlignment="1" applyProtection="1">
      <alignment horizontal="center" vertical="center"/>
      <protection locked="0"/>
    </xf>
    <xf numFmtId="0" fontId="5" fillId="0" borderId="3159" xfId="6" applyNumberFormat="1" applyFont="1" applyFill="1" applyBorder="1" applyAlignment="1" applyProtection="1">
      <alignment horizontal="left" vertical="center"/>
      <protection locked="0"/>
    </xf>
    <xf numFmtId="0" fontId="14" fillId="0" borderId="3159" xfId="6" applyNumberFormat="1" applyFont="1" applyFill="1" applyBorder="1" applyAlignment="1" applyProtection="1">
      <alignment horizontal="left" vertical="center"/>
      <protection locked="0"/>
    </xf>
    <xf numFmtId="49" fontId="71" fillId="0" borderId="3160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61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162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63" xfId="6" applyNumberFormat="1" applyFont="1" applyFill="1" applyBorder="1" applyAlignment="1" applyProtection="1">
      <alignment horizontal="left" vertical="center" wrapText="1"/>
      <protection locked="0"/>
    </xf>
    <xf numFmtId="0" fontId="71" fillId="0" borderId="3159" xfId="6" applyNumberFormat="1" applyFont="1" applyFill="1" applyBorder="1" applyAlignment="1" applyProtection="1">
      <alignment horizontal="left" vertical="center"/>
      <protection locked="0"/>
    </xf>
    <xf numFmtId="49" fontId="71" fillId="0" borderId="3164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3165" xfId="6" applyNumberFormat="1" applyFont="1" applyFill="1" applyBorder="1" applyAlignment="1" applyProtection="1">
      <alignment horizontal="right" vertical="center"/>
      <protection locked="0"/>
    </xf>
    <xf numFmtId="3" fontId="5" fillId="0" borderId="3166" xfId="6" applyNumberFormat="1" applyFont="1" applyFill="1" applyBorder="1" applyAlignment="1" applyProtection="1">
      <alignment horizontal="right" vertical="center"/>
      <protection locked="0"/>
    </xf>
    <xf numFmtId="4" fontId="5" fillId="0" borderId="3166" xfId="6" applyNumberFormat="1" applyFont="1" applyFill="1" applyBorder="1" applyAlignment="1" applyProtection="1">
      <alignment horizontal="right" vertical="center"/>
      <protection locked="0"/>
    </xf>
    <xf numFmtId="3" fontId="8" fillId="0" borderId="3167" xfId="6" applyNumberFormat="1" applyFont="1" applyFill="1" applyBorder="1" applyAlignment="1" applyProtection="1">
      <alignment horizontal="center" vertical="center"/>
      <protection locked="0"/>
    </xf>
    <xf numFmtId="3" fontId="5" fillId="0" borderId="3167" xfId="6" applyNumberFormat="1" applyFont="1" applyFill="1" applyBorder="1" applyAlignment="1" applyProtection="1">
      <alignment horizontal="center" vertical="center"/>
      <protection locked="0"/>
    </xf>
    <xf numFmtId="0" fontId="5" fillId="0" borderId="3167" xfId="6" applyNumberFormat="1" applyFont="1" applyFill="1" applyBorder="1" applyAlignment="1" applyProtection="1">
      <alignment horizontal="center" vertical="center"/>
      <protection locked="0"/>
    </xf>
    <xf numFmtId="0" fontId="5" fillId="0" borderId="3167" xfId="6" applyNumberFormat="1" applyFont="1" applyFill="1" applyBorder="1" applyAlignment="1" applyProtection="1">
      <alignment horizontal="left" vertical="center"/>
      <protection locked="0"/>
    </xf>
    <xf numFmtId="0" fontId="71" fillId="0" borderId="3167" xfId="6" applyNumberFormat="1" applyFont="1" applyFill="1" applyBorder="1" applyAlignment="1" applyProtection="1">
      <alignment horizontal="left" vertical="center"/>
      <protection locked="0"/>
    </xf>
    <xf numFmtId="49" fontId="71" fillId="0" borderId="3168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3169" xfId="6" applyNumberFormat="1" applyFont="1" applyFill="1" applyBorder="1" applyAlignment="1" applyProtection="1">
      <alignment horizontal="right" vertical="center"/>
      <protection locked="0"/>
    </xf>
    <xf numFmtId="3" fontId="5" fillId="0" borderId="3170" xfId="6" applyNumberFormat="1" applyFont="1" applyFill="1" applyBorder="1" applyAlignment="1" applyProtection="1">
      <alignment horizontal="right" vertical="center"/>
      <protection locked="0"/>
    </xf>
    <xf numFmtId="4" fontId="5" fillId="0" borderId="3170" xfId="6" applyNumberFormat="1" applyFont="1" applyFill="1" applyBorder="1" applyAlignment="1" applyProtection="1">
      <alignment horizontal="right" vertical="center"/>
      <protection locked="0"/>
    </xf>
    <xf numFmtId="3" fontId="8" fillId="0" borderId="3171" xfId="6" applyNumberFormat="1" applyFont="1" applyFill="1" applyBorder="1" applyAlignment="1" applyProtection="1">
      <alignment horizontal="center" vertical="center"/>
      <protection locked="0"/>
    </xf>
    <xf numFmtId="3" fontId="5" fillId="0" borderId="3171" xfId="6" applyNumberFormat="1" applyFont="1" applyFill="1" applyBorder="1" applyAlignment="1" applyProtection="1">
      <alignment horizontal="center" vertical="center"/>
      <protection locked="0"/>
    </xf>
    <xf numFmtId="0" fontId="5" fillId="0" borderId="3171" xfId="6" applyNumberFormat="1" applyFont="1" applyFill="1" applyBorder="1" applyAlignment="1" applyProtection="1">
      <alignment horizontal="center" vertical="center"/>
      <protection locked="0"/>
    </xf>
    <xf numFmtId="0" fontId="5" fillId="0" borderId="3171" xfId="6" applyNumberFormat="1" applyFont="1" applyFill="1" applyBorder="1" applyAlignment="1" applyProtection="1">
      <alignment horizontal="left" vertical="center"/>
      <protection locked="0"/>
    </xf>
    <xf numFmtId="0" fontId="71" fillId="0" borderId="3171" xfId="6" applyNumberFormat="1" applyFont="1" applyFill="1" applyBorder="1" applyAlignment="1" applyProtection="1">
      <alignment horizontal="left" vertical="center"/>
      <protection locked="0"/>
    </xf>
    <xf numFmtId="49" fontId="71" fillId="0" borderId="3172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3173" xfId="6" applyNumberFormat="1" applyFont="1" applyFill="1" applyBorder="1" applyAlignment="1" applyProtection="1">
      <alignment horizontal="right" vertical="center"/>
      <protection locked="0"/>
    </xf>
    <xf numFmtId="3" fontId="5" fillId="0" borderId="3174" xfId="6" applyNumberFormat="1" applyFont="1" applyFill="1" applyBorder="1" applyAlignment="1" applyProtection="1">
      <alignment horizontal="right" vertical="center"/>
      <protection locked="0"/>
    </xf>
    <xf numFmtId="4" fontId="5" fillId="0" borderId="3174" xfId="6" applyNumberFormat="1" applyFont="1" applyFill="1" applyBorder="1" applyAlignment="1" applyProtection="1">
      <alignment horizontal="right" vertical="center"/>
      <protection locked="0"/>
    </xf>
    <xf numFmtId="3" fontId="8" fillId="0" borderId="3175" xfId="6" applyNumberFormat="1" applyFont="1" applyFill="1" applyBorder="1" applyAlignment="1" applyProtection="1">
      <alignment horizontal="center" vertical="center"/>
      <protection locked="0"/>
    </xf>
    <xf numFmtId="3" fontId="5" fillId="0" borderId="3175" xfId="6" applyNumberFormat="1" applyFont="1" applyFill="1" applyBorder="1" applyAlignment="1" applyProtection="1">
      <alignment horizontal="center" vertical="center"/>
      <protection locked="0"/>
    </xf>
    <xf numFmtId="0" fontId="5" fillId="0" borderId="3175" xfId="6" applyNumberFormat="1" applyFont="1" applyFill="1" applyBorder="1" applyAlignment="1" applyProtection="1">
      <alignment horizontal="center" vertical="center"/>
      <protection locked="0"/>
    </xf>
    <xf numFmtId="0" fontId="5" fillId="0" borderId="3175" xfId="6" applyNumberFormat="1" applyFont="1" applyFill="1" applyBorder="1" applyAlignment="1" applyProtection="1">
      <alignment horizontal="left" vertical="center"/>
      <protection locked="0"/>
    </xf>
    <xf numFmtId="0" fontId="71" fillId="0" borderId="3175" xfId="6" applyNumberFormat="1" applyFont="1" applyFill="1" applyBorder="1" applyAlignment="1" applyProtection="1">
      <alignment horizontal="left" vertical="center"/>
      <protection locked="0"/>
    </xf>
    <xf numFmtId="49" fontId="71" fillId="0" borderId="3176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77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77" xfId="6" applyNumberFormat="1" applyFont="1" applyFill="1" applyBorder="1" applyAlignment="1" applyProtection="1">
      <alignment horizontal="right" vertical="center"/>
      <protection locked="0"/>
    </xf>
    <xf numFmtId="3" fontId="5" fillId="0" borderId="3178" xfId="6" applyNumberFormat="1" applyFont="1" applyFill="1" applyBorder="1" applyAlignment="1" applyProtection="1">
      <alignment horizontal="right" vertical="center"/>
      <protection locked="0"/>
    </xf>
    <xf numFmtId="4" fontId="5" fillId="0" borderId="3178" xfId="6" applyNumberFormat="1" applyFont="1" applyFill="1" applyBorder="1" applyAlignment="1" applyProtection="1">
      <alignment horizontal="right" vertical="center"/>
      <protection locked="0"/>
    </xf>
    <xf numFmtId="3" fontId="8" fillId="0" borderId="3179" xfId="6" applyNumberFormat="1" applyFont="1" applyFill="1" applyBorder="1" applyAlignment="1" applyProtection="1">
      <alignment horizontal="center" vertical="center"/>
      <protection locked="0"/>
    </xf>
    <xf numFmtId="3" fontId="5" fillId="0" borderId="3179" xfId="6" applyNumberFormat="1" applyFont="1" applyFill="1" applyBorder="1" applyAlignment="1" applyProtection="1">
      <alignment horizontal="center" vertical="center"/>
      <protection locked="0"/>
    </xf>
    <xf numFmtId="0" fontId="5" fillId="0" borderId="3179" xfId="6" applyNumberFormat="1" applyFont="1" applyFill="1" applyBorder="1" applyAlignment="1" applyProtection="1">
      <alignment horizontal="center" vertical="center"/>
      <protection locked="0"/>
    </xf>
    <xf numFmtId="0" fontId="5" fillId="0" borderId="3179" xfId="6" applyNumberFormat="1" applyFont="1" applyFill="1" applyBorder="1" applyAlignment="1" applyProtection="1">
      <alignment horizontal="left" vertical="center"/>
      <protection locked="0"/>
    </xf>
    <xf numFmtId="0" fontId="71" fillId="0" borderId="3179" xfId="6" applyNumberFormat="1" applyFont="1" applyFill="1" applyBorder="1" applyAlignment="1" applyProtection="1">
      <alignment horizontal="left" vertical="center"/>
      <protection locked="0"/>
    </xf>
    <xf numFmtId="49" fontId="71" fillId="0" borderId="2763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131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180" xfId="6" applyNumberFormat="1" applyFont="1" applyFill="1" applyBorder="1" applyAlignment="1" applyProtection="1">
      <alignment horizontal="center" vertical="center" wrapText="1"/>
      <protection locked="0"/>
    </xf>
    <xf numFmtId="0" fontId="14" fillId="0" borderId="3179" xfId="6" applyNumberFormat="1" applyFont="1" applyFill="1" applyBorder="1" applyAlignment="1" applyProtection="1">
      <alignment horizontal="left" vertical="center"/>
      <protection locked="0"/>
    </xf>
    <xf numFmtId="49" fontId="71" fillId="0" borderId="3180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181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2844" xfId="6" applyNumberFormat="1" applyFont="1" applyFill="1" applyBorder="1" applyAlignment="1" applyProtection="1">
      <alignment horizontal="left" vertical="center" wrapText="1"/>
      <protection locked="0"/>
    </xf>
    <xf numFmtId="49" fontId="14" fillId="18" borderId="3177" xfId="6" applyNumberFormat="1" applyFont="1" applyFill="1" applyBorder="1" applyAlignment="1" applyProtection="1">
      <alignment vertical="center" wrapText="1"/>
      <protection locked="0"/>
    </xf>
    <xf numFmtId="3" fontId="5" fillId="0" borderId="3183" xfId="6" applyNumberFormat="1" applyFont="1" applyFill="1" applyBorder="1" applyAlignment="1" applyProtection="1">
      <alignment horizontal="right" vertical="center"/>
      <protection locked="0"/>
    </xf>
    <xf numFmtId="4" fontId="5" fillId="0" borderId="3184" xfId="6" applyNumberFormat="1" applyFont="1" applyFill="1" applyBorder="1" applyAlignment="1" applyProtection="1">
      <alignment horizontal="right" vertical="center"/>
      <protection locked="0"/>
    </xf>
    <xf numFmtId="3" fontId="8" fillId="0" borderId="3185" xfId="6" applyNumberFormat="1" applyFont="1" applyFill="1" applyBorder="1" applyAlignment="1" applyProtection="1">
      <alignment horizontal="center" vertical="center"/>
      <protection locked="0"/>
    </xf>
    <xf numFmtId="3" fontId="5" fillId="0" borderId="3185" xfId="6" applyNumberFormat="1" applyFont="1" applyFill="1" applyBorder="1" applyAlignment="1" applyProtection="1">
      <alignment horizontal="center" vertical="center"/>
      <protection locked="0"/>
    </xf>
    <xf numFmtId="0" fontId="5" fillId="0" borderId="3185" xfId="6" applyNumberFormat="1" applyFont="1" applyFill="1" applyBorder="1" applyAlignment="1" applyProtection="1">
      <alignment horizontal="center" vertical="center"/>
      <protection locked="0"/>
    </xf>
    <xf numFmtId="0" fontId="5" fillId="0" borderId="3185" xfId="6" applyNumberFormat="1" applyFont="1" applyFill="1" applyBorder="1" applyAlignment="1" applyProtection="1">
      <alignment horizontal="left" vertical="center"/>
      <protection locked="0"/>
    </xf>
    <xf numFmtId="0" fontId="71" fillId="0" borderId="3185" xfId="6" applyNumberFormat="1" applyFont="1" applyFill="1" applyBorder="1" applyAlignment="1" applyProtection="1">
      <alignment horizontal="left" vertical="center"/>
      <protection locked="0"/>
    </xf>
    <xf numFmtId="49" fontId="71" fillId="18" borderId="318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18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84" xfId="6" applyNumberFormat="1" applyFont="1" applyFill="1" applyBorder="1" applyAlignment="1" applyProtection="1">
      <alignment horizontal="right" vertical="center"/>
      <protection locked="0"/>
    </xf>
    <xf numFmtId="49" fontId="71" fillId="0" borderId="533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3188" xfId="6" applyNumberFormat="1" applyFont="1" applyFill="1" applyBorder="1" applyAlignment="1" applyProtection="1">
      <alignment horizontal="center" vertical="center" wrapText="1"/>
      <protection locked="0"/>
    </xf>
    <xf numFmtId="2" fontId="71" fillId="0" borderId="318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90" xfId="6" applyNumberFormat="1" applyFont="1" applyFill="1" applyBorder="1" applyAlignment="1" applyProtection="1">
      <alignment horizontal="right" vertical="center"/>
      <protection locked="0"/>
    </xf>
    <xf numFmtId="3" fontId="5" fillId="0" borderId="3191" xfId="6" applyNumberFormat="1" applyFont="1" applyFill="1" applyBorder="1" applyAlignment="1" applyProtection="1">
      <alignment horizontal="right" vertical="center"/>
      <protection locked="0"/>
    </xf>
    <xf numFmtId="4" fontId="5" fillId="0" borderId="3191" xfId="6" applyNumberFormat="1" applyFont="1" applyFill="1" applyBorder="1" applyAlignment="1" applyProtection="1">
      <alignment horizontal="right" vertical="center"/>
      <protection locked="0"/>
    </xf>
    <xf numFmtId="3" fontId="8" fillId="0" borderId="3192" xfId="6" applyNumberFormat="1" applyFont="1" applyFill="1" applyBorder="1" applyAlignment="1" applyProtection="1">
      <alignment horizontal="center" vertical="center"/>
      <protection locked="0"/>
    </xf>
    <xf numFmtId="3" fontId="5" fillId="0" borderId="3192" xfId="6" applyNumberFormat="1" applyFont="1" applyFill="1" applyBorder="1" applyAlignment="1" applyProtection="1">
      <alignment horizontal="center" vertical="center"/>
      <protection locked="0"/>
    </xf>
    <xf numFmtId="0" fontId="5" fillId="0" borderId="3192" xfId="6" applyNumberFormat="1" applyFont="1" applyFill="1" applyBorder="1" applyAlignment="1" applyProtection="1">
      <alignment horizontal="center" vertical="center"/>
      <protection locked="0"/>
    </xf>
    <xf numFmtId="0" fontId="5" fillId="0" borderId="3192" xfId="6" applyNumberFormat="1" applyFont="1" applyFill="1" applyBorder="1" applyAlignment="1" applyProtection="1">
      <alignment horizontal="left" vertical="center"/>
      <protection locked="0"/>
    </xf>
    <xf numFmtId="0" fontId="71" fillId="0" borderId="3192" xfId="6" applyNumberFormat="1" applyFont="1" applyFill="1" applyBorder="1" applyAlignment="1" applyProtection="1">
      <alignment horizontal="left" vertical="center"/>
      <protection locked="0"/>
    </xf>
    <xf numFmtId="0" fontId="14" fillId="0" borderId="3185" xfId="6" applyNumberFormat="1" applyFont="1" applyFill="1" applyBorder="1" applyAlignment="1" applyProtection="1">
      <alignment horizontal="left" vertical="center"/>
      <protection locked="0"/>
    </xf>
    <xf numFmtId="49" fontId="5" fillId="0" borderId="3183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3187" xfId="0" applyFont="1" applyBorder="1" applyAlignment="1">
      <alignment horizontal="left" vertical="center" wrapText="1"/>
    </xf>
    <xf numFmtId="0" fontId="5" fillId="0" borderId="533" xfId="0" applyFont="1" applyBorder="1" applyAlignment="1">
      <alignment horizontal="left" vertical="center" wrapText="1"/>
    </xf>
    <xf numFmtId="49" fontId="5" fillId="0" borderId="3193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19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95" xfId="6" applyNumberFormat="1" applyFont="1" applyFill="1" applyBorder="1" applyAlignment="1" applyProtection="1">
      <alignment horizontal="center" vertical="center"/>
      <protection locked="0"/>
    </xf>
    <xf numFmtId="3" fontId="5" fillId="0" borderId="3196" xfId="6" applyNumberFormat="1" applyFont="1" applyFill="1" applyBorder="1" applyAlignment="1" applyProtection="1">
      <alignment horizontal="center" vertical="center"/>
      <protection locked="0"/>
    </xf>
    <xf numFmtId="49" fontId="5" fillId="0" borderId="3197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24" xfId="6" applyNumberFormat="1" applyFont="1" applyFill="1" applyBorder="1" applyAlignment="1" applyProtection="1">
      <alignment horizontal="right" vertical="center"/>
      <protection locked="0"/>
    </xf>
    <xf numFmtId="4" fontId="5" fillId="0" borderId="7" xfId="6" applyNumberFormat="1" applyFont="1" applyFill="1" applyBorder="1" applyAlignment="1" applyProtection="1">
      <alignment horizontal="right" vertical="center"/>
      <protection locked="0"/>
    </xf>
    <xf numFmtId="49" fontId="76" fillId="19" borderId="115" xfId="6" applyNumberFormat="1" applyFont="1" applyFill="1" applyBorder="1" applyAlignment="1" applyProtection="1">
      <alignment horizontal="center" vertical="center" wrapText="1"/>
      <protection locked="0"/>
    </xf>
    <xf numFmtId="49" fontId="76" fillId="19" borderId="3198" xfId="6" applyNumberFormat="1" applyFont="1" applyFill="1" applyBorder="1" applyAlignment="1" applyProtection="1">
      <alignment horizontal="center" vertical="center" wrapText="1"/>
      <protection locked="0"/>
    </xf>
    <xf numFmtId="49" fontId="76" fillId="19" borderId="1949" xfId="6" applyNumberFormat="1" applyFont="1" applyFill="1" applyBorder="1" applyAlignment="1" applyProtection="1">
      <alignment horizontal="left" vertical="center" wrapText="1"/>
      <protection locked="0"/>
    </xf>
    <xf numFmtId="3" fontId="8" fillId="2" borderId="110" xfId="6" applyNumberFormat="1" applyFont="1" applyFill="1" applyBorder="1" applyAlignment="1" applyProtection="1">
      <alignment horizontal="right" vertical="center"/>
      <protection locked="0"/>
    </xf>
    <xf numFmtId="3" fontId="8" fillId="0" borderId="3166" xfId="6" applyNumberFormat="1" applyFont="1" applyFill="1" applyBorder="1" applyAlignment="1" applyProtection="1">
      <alignment horizontal="right" vertical="center"/>
      <protection locked="0"/>
    </xf>
    <xf numFmtId="4" fontId="8" fillId="0" borderId="3166" xfId="6" applyNumberFormat="1" applyFont="1" applyFill="1" applyBorder="1" applyAlignment="1" applyProtection="1">
      <alignment horizontal="right" vertical="center"/>
      <protection locked="0"/>
    </xf>
    <xf numFmtId="3" fontId="5" fillId="0" borderId="3201" xfId="6" applyNumberFormat="1" applyFont="1" applyFill="1" applyBorder="1" applyAlignment="1" applyProtection="1">
      <alignment horizontal="right" vertical="center"/>
      <protection locked="0"/>
    </xf>
    <xf numFmtId="4" fontId="5" fillId="0" borderId="3201" xfId="6" applyNumberFormat="1" applyFont="1" applyFill="1" applyBorder="1" applyAlignment="1" applyProtection="1">
      <alignment horizontal="right" vertical="center"/>
      <protection locked="0"/>
    </xf>
    <xf numFmtId="3" fontId="8" fillId="0" borderId="3202" xfId="6" applyNumberFormat="1" applyFont="1" applyFill="1" applyBorder="1" applyAlignment="1" applyProtection="1">
      <alignment horizontal="center" vertical="center"/>
      <protection locked="0"/>
    </xf>
    <xf numFmtId="3" fontId="5" fillId="0" borderId="3202" xfId="6" applyNumberFormat="1" applyFont="1" applyFill="1" applyBorder="1" applyAlignment="1" applyProtection="1">
      <alignment horizontal="center" vertical="center"/>
      <protection locked="0"/>
    </xf>
    <xf numFmtId="0" fontId="5" fillId="0" borderId="3202" xfId="6" applyNumberFormat="1" applyFont="1" applyFill="1" applyBorder="1" applyAlignment="1" applyProtection="1">
      <alignment horizontal="center" vertical="center"/>
      <protection locked="0"/>
    </xf>
    <xf numFmtId="0" fontId="5" fillId="0" borderId="3202" xfId="6" applyNumberFormat="1" applyFont="1" applyFill="1" applyBorder="1" applyAlignment="1" applyProtection="1">
      <alignment horizontal="left" vertical="center"/>
      <protection locked="0"/>
    </xf>
    <xf numFmtId="0" fontId="71" fillId="0" borderId="3202" xfId="6" applyNumberFormat="1" applyFont="1" applyFill="1" applyBorder="1" applyAlignment="1" applyProtection="1">
      <alignment horizontal="left" vertical="center"/>
      <protection locked="0"/>
    </xf>
    <xf numFmtId="49" fontId="71" fillId="18" borderId="320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04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320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0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07" xfId="6" applyNumberFormat="1" applyFont="1" applyFill="1" applyBorder="1" applyAlignment="1" applyProtection="1">
      <alignment horizontal="right" vertical="center"/>
      <protection locked="0"/>
    </xf>
    <xf numFmtId="3" fontId="8" fillId="0" borderId="3208" xfId="6" applyNumberFormat="1" applyFont="1" applyFill="1" applyBorder="1" applyAlignment="1" applyProtection="1">
      <alignment horizontal="center" vertical="center"/>
      <protection locked="0"/>
    </xf>
    <xf numFmtId="3" fontId="5" fillId="0" borderId="3208" xfId="6" applyNumberFormat="1" applyFont="1" applyFill="1" applyBorder="1" applyAlignment="1" applyProtection="1">
      <alignment horizontal="center" vertical="center"/>
      <protection locked="0"/>
    </xf>
    <xf numFmtId="0" fontId="5" fillId="0" borderId="3208" xfId="6" applyNumberFormat="1" applyFont="1" applyFill="1" applyBorder="1" applyAlignment="1" applyProtection="1">
      <alignment horizontal="center" vertical="center"/>
      <protection locked="0"/>
    </xf>
    <xf numFmtId="0" fontId="5" fillId="0" borderId="3208" xfId="6" applyNumberFormat="1" applyFont="1" applyFill="1" applyBorder="1" applyAlignment="1" applyProtection="1">
      <alignment horizontal="left" vertical="center"/>
      <protection locked="0"/>
    </xf>
    <xf numFmtId="0" fontId="71" fillId="0" borderId="3208" xfId="6" applyNumberFormat="1" applyFont="1" applyFill="1" applyBorder="1" applyAlignment="1" applyProtection="1">
      <alignment horizontal="left" vertical="center"/>
      <protection locked="0"/>
    </xf>
    <xf numFmtId="49" fontId="71" fillId="18" borderId="320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1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11" xfId="6" applyNumberFormat="1" applyFont="1" applyFill="1" applyBorder="1" applyAlignment="1" applyProtection="1">
      <alignment horizontal="right" vertical="center"/>
      <protection locked="0"/>
    </xf>
    <xf numFmtId="3" fontId="8" fillId="0" borderId="3212" xfId="6" applyNumberFormat="1" applyFont="1" applyFill="1" applyBorder="1" applyAlignment="1" applyProtection="1">
      <alignment horizontal="center" vertical="center"/>
      <protection locked="0"/>
    </xf>
    <xf numFmtId="3" fontId="5" fillId="0" borderId="3212" xfId="6" applyNumberFormat="1" applyFont="1" applyFill="1" applyBorder="1" applyAlignment="1" applyProtection="1">
      <alignment horizontal="center" vertical="center"/>
      <protection locked="0"/>
    </xf>
    <xf numFmtId="0" fontId="5" fillId="0" borderId="3212" xfId="6" applyNumberFormat="1" applyFont="1" applyFill="1" applyBorder="1" applyAlignment="1" applyProtection="1">
      <alignment horizontal="center" vertical="center"/>
      <protection locked="0"/>
    </xf>
    <xf numFmtId="0" fontId="5" fillId="0" borderId="3212" xfId="6" applyNumberFormat="1" applyFont="1" applyFill="1" applyBorder="1" applyAlignment="1" applyProtection="1">
      <alignment horizontal="left" vertical="center"/>
      <protection locked="0"/>
    </xf>
    <xf numFmtId="0" fontId="71" fillId="0" borderId="3212" xfId="6" applyNumberFormat="1" applyFont="1" applyFill="1" applyBorder="1" applyAlignment="1" applyProtection="1">
      <alignment horizontal="left" vertical="center"/>
      <protection locked="0"/>
    </xf>
    <xf numFmtId="49" fontId="5" fillId="18" borderId="321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21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15" xfId="6" applyNumberFormat="1" applyFont="1" applyFill="1" applyBorder="1" applyAlignment="1" applyProtection="1">
      <alignment horizontal="right" vertical="center"/>
      <protection locked="0"/>
    </xf>
    <xf numFmtId="3" fontId="8" fillId="0" borderId="3216" xfId="6" applyNumberFormat="1" applyFont="1" applyFill="1" applyBorder="1" applyAlignment="1" applyProtection="1">
      <alignment horizontal="center" vertical="center"/>
      <protection locked="0"/>
    </xf>
    <xf numFmtId="3" fontId="5" fillId="0" borderId="3216" xfId="6" applyNumberFormat="1" applyFont="1" applyFill="1" applyBorder="1" applyAlignment="1" applyProtection="1">
      <alignment horizontal="center" vertical="center"/>
      <protection locked="0"/>
    </xf>
    <xf numFmtId="0" fontId="5" fillId="0" borderId="3216" xfId="6" applyNumberFormat="1" applyFont="1" applyFill="1" applyBorder="1" applyAlignment="1" applyProtection="1">
      <alignment horizontal="center" vertical="center"/>
      <protection locked="0"/>
    </xf>
    <xf numFmtId="0" fontId="5" fillId="0" borderId="3216" xfId="6" applyNumberFormat="1" applyFont="1" applyFill="1" applyBorder="1" applyAlignment="1" applyProtection="1">
      <alignment horizontal="left" vertical="center"/>
      <protection locked="0"/>
    </xf>
    <xf numFmtId="3" fontId="8" fillId="0" borderId="3215" xfId="6" applyNumberFormat="1" applyFont="1" applyFill="1" applyBorder="1" applyAlignment="1" applyProtection="1">
      <alignment horizontal="right" vertical="center"/>
      <protection locked="0"/>
    </xf>
    <xf numFmtId="4" fontId="8" fillId="0" borderId="3215" xfId="6" applyNumberFormat="1" applyFont="1" applyFill="1" applyBorder="1" applyAlignment="1" applyProtection="1">
      <alignment horizontal="right" vertical="center"/>
      <protection locked="0"/>
    </xf>
    <xf numFmtId="3" fontId="5" fillId="0" borderId="3219" xfId="6" applyNumberFormat="1" applyFont="1" applyFill="1" applyBorder="1" applyAlignment="1" applyProtection="1">
      <alignment horizontal="right" vertical="center"/>
      <protection locked="0"/>
    </xf>
    <xf numFmtId="4" fontId="5" fillId="0" borderId="3219" xfId="6" applyNumberFormat="1" applyFont="1" applyFill="1" applyBorder="1" applyAlignment="1" applyProtection="1">
      <alignment horizontal="right" vertical="center"/>
      <protection locked="0"/>
    </xf>
    <xf numFmtId="3" fontId="8" fillId="0" borderId="3220" xfId="6" applyNumberFormat="1" applyFont="1" applyFill="1" applyBorder="1" applyAlignment="1" applyProtection="1">
      <alignment horizontal="center" vertical="center"/>
      <protection locked="0"/>
    </xf>
    <xf numFmtId="3" fontId="5" fillId="0" borderId="3220" xfId="6" applyNumberFormat="1" applyFont="1" applyFill="1" applyBorder="1" applyAlignment="1" applyProtection="1">
      <alignment horizontal="center" vertical="center"/>
      <protection locked="0"/>
    </xf>
    <xf numFmtId="0" fontId="5" fillId="0" borderId="3220" xfId="6" applyNumberFormat="1" applyFont="1" applyFill="1" applyBorder="1" applyAlignment="1" applyProtection="1">
      <alignment horizontal="center" vertical="center"/>
      <protection locked="0"/>
    </xf>
    <xf numFmtId="0" fontId="5" fillId="0" borderId="3220" xfId="6" applyNumberFormat="1" applyFont="1" applyFill="1" applyBorder="1" applyAlignment="1" applyProtection="1">
      <alignment horizontal="left" vertical="center"/>
      <protection locked="0"/>
    </xf>
    <xf numFmtId="49" fontId="5" fillId="0" borderId="3071" xfId="6" applyNumberFormat="1" applyFont="1" applyFill="1" applyBorder="1" applyAlignment="1" applyProtection="1">
      <alignment horizontal="center" vertical="center" wrapText="1"/>
      <protection locked="0"/>
    </xf>
    <xf numFmtId="0" fontId="97" fillId="0" borderId="3221" xfId="0" applyFont="1" applyBorder="1" applyAlignment="1">
      <alignment horizontal="justify" vertical="center"/>
    </xf>
    <xf numFmtId="3" fontId="5" fillId="0" borderId="3222" xfId="6" applyNumberFormat="1" applyFont="1" applyFill="1" applyBorder="1" applyAlignment="1" applyProtection="1">
      <alignment horizontal="right" vertical="center"/>
      <protection locked="0"/>
    </xf>
    <xf numFmtId="4" fontId="5" fillId="0" borderId="3222" xfId="6" applyNumberFormat="1" applyFont="1" applyFill="1" applyBorder="1" applyAlignment="1" applyProtection="1">
      <alignment horizontal="right" vertical="center"/>
      <protection locked="0"/>
    </xf>
    <xf numFmtId="49" fontId="5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97" fillId="0" borderId="1866" xfId="0" applyFont="1" applyBorder="1" applyAlignment="1">
      <alignment horizontal="justify" vertical="center"/>
    </xf>
    <xf numFmtId="0" fontId="71" fillId="0" borderId="3220" xfId="6" applyNumberFormat="1" applyFont="1" applyFill="1" applyBorder="1" applyAlignment="1" applyProtection="1">
      <alignment horizontal="left" vertical="center"/>
      <protection locked="0"/>
    </xf>
    <xf numFmtId="3" fontId="8" fillId="0" borderId="3219" xfId="6" applyNumberFormat="1" applyFont="1" applyFill="1" applyBorder="1" applyAlignment="1" applyProtection="1">
      <alignment horizontal="right" vertical="center"/>
      <protection locked="0"/>
    </xf>
    <xf numFmtId="4" fontId="8" fillId="0" borderId="3219" xfId="6" applyNumberFormat="1" applyFont="1" applyFill="1" applyBorder="1" applyAlignment="1" applyProtection="1">
      <alignment horizontal="right" vertical="center"/>
      <protection locked="0"/>
    </xf>
    <xf numFmtId="3" fontId="5" fillId="0" borderId="3224" xfId="6" applyNumberFormat="1" applyFont="1" applyFill="1" applyBorder="1" applyAlignment="1" applyProtection="1">
      <alignment vertical="center"/>
      <protection locked="0"/>
    </xf>
    <xf numFmtId="4" fontId="5" fillId="0" borderId="3224" xfId="6" applyNumberFormat="1" applyFont="1" applyFill="1" applyBorder="1" applyAlignment="1" applyProtection="1">
      <alignment vertical="center"/>
      <protection locked="0"/>
    </xf>
    <xf numFmtId="3" fontId="8" fillId="0" borderId="3225" xfId="6" applyNumberFormat="1" applyFont="1" applyFill="1" applyBorder="1" applyAlignment="1" applyProtection="1">
      <alignment horizontal="center" vertical="center"/>
      <protection locked="0"/>
    </xf>
    <xf numFmtId="3" fontId="5" fillId="0" borderId="3225" xfId="6" applyNumberFormat="1" applyFont="1" applyFill="1" applyBorder="1" applyAlignment="1" applyProtection="1">
      <alignment horizontal="center" vertical="center"/>
      <protection locked="0"/>
    </xf>
    <xf numFmtId="0" fontId="5" fillId="0" borderId="3225" xfId="6" applyNumberFormat="1" applyFont="1" applyFill="1" applyBorder="1" applyAlignment="1" applyProtection="1">
      <alignment horizontal="center" vertical="center"/>
      <protection locked="0"/>
    </xf>
    <xf numFmtId="0" fontId="5" fillId="0" borderId="3225" xfId="6" applyNumberFormat="1" applyFont="1" applyFill="1" applyBorder="1" applyAlignment="1" applyProtection="1">
      <alignment horizontal="left" vertical="center"/>
      <protection locked="0"/>
    </xf>
    <xf numFmtId="0" fontId="71" fillId="0" borderId="3225" xfId="6" applyNumberFormat="1" applyFont="1" applyFill="1" applyBorder="1" applyAlignment="1" applyProtection="1">
      <alignment horizontal="left" vertical="center"/>
      <protection locked="0"/>
    </xf>
    <xf numFmtId="3" fontId="58" fillId="0" borderId="3224" xfId="6" applyNumberFormat="1" applyFont="1" applyFill="1" applyBorder="1" applyAlignment="1" applyProtection="1">
      <alignment vertical="center"/>
      <protection locked="0"/>
    </xf>
    <xf numFmtId="4" fontId="58" fillId="0" borderId="3224" xfId="6" applyNumberFormat="1" applyFont="1" applyFill="1" applyBorder="1" applyAlignment="1" applyProtection="1">
      <alignment vertical="center"/>
      <protection locked="0"/>
    </xf>
    <xf numFmtId="3" fontId="5" fillId="0" borderId="3224" xfId="7" applyNumberFormat="1" applyFont="1" applyBorder="1" applyAlignment="1">
      <alignment horizontal="right" vertical="center"/>
    </xf>
    <xf numFmtId="3" fontId="5" fillId="0" borderId="2831" xfId="7" applyNumberFormat="1" applyFont="1" applyBorder="1" applyAlignment="1">
      <alignment horizontal="right" vertical="center"/>
    </xf>
    <xf numFmtId="4" fontId="5" fillId="0" borderId="2831" xfId="7" applyNumberFormat="1" applyFont="1" applyBorder="1" applyAlignment="1">
      <alignment horizontal="right" vertical="center"/>
    </xf>
    <xf numFmtId="49" fontId="71" fillId="18" borderId="322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2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28" xfId="7" applyNumberFormat="1" applyFont="1" applyBorder="1" applyAlignment="1">
      <alignment horizontal="right" vertical="center"/>
    </xf>
    <xf numFmtId="3" fontId="8" fillId="0" borderId="3229" xfId="6" applyNumberFormat="1" applyFont="1" applyFill="1" applyBorder="1" applyAlignment="1" applyProtection="1">
      <alignment horizontal="center" vertical="center"/>
      <protection locked="0"/>
    </xf>
    <xf numFmtId="3" fontId="5" fillId="0" borderId="3229" xfId="6" applyNumberFormat="1" applyFont="1" applyFill="1" applyBorder="1" applyAlignment="1" applyProtection="1">
      <alignment horizontal="center" vertical="center"/>
      <protection locked="0"/>
    </xf>
    <xf numFmtId="0" fontId="5" fillId="0" borderId="3229" xfId="6" applyNumberFormat="1" applyFont="1" applyFill="1" applyBorder="1" applyAlignment="1" applyProtection="1">
      <alignment horizontal="center" vertical="center"/>
      <protection locked="0"/>
    </xf>
    <xf numFmtId="0" fontId="5" fillId="0" borderId="3229" xfId="6" applyNumberFormat="1" applyFont="1" applyFill="1" applyBorder="1" applyAlignment="1" applyProtection="1">
      <alignment horizontal="left" vertical="center"/>
      <protection locked="0"/>
    </xf>
    <xf numFmtId="0" fontId="71" fillId="0" borderId="3229" xfId="6" applyNumberFormat="1" applyFont="1" applyFill="1" applyBorder="1" applyAlignment="1" applyProtection="1">
      <alignment horizontal="left" vertical="center"/>
      <protection locked="0"/>
    </xf>
    <xf numFmtId="49" fontId="71" fillId="18" borderId="323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3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32" xfId="7" applyNumberFormat="1" applyFont="1" applyBorder="1" applyAlignment="1">
      <alignment horizontal="right" vertical="center"/>
    </xf>
    <xf numFmtId="3" fontId="8" fillId="0" borderId="3233" xfId="6" applyNumberFormat="1" applyFont="1" applyFill="1" applyBorder="1" applyAlignment="1" applyProtection="1">
      <alignment horizontal="center" vertical="center"/>
      <protection locked="0"/>
    </xf>
    <xf numFmtId="3" fontId="5" fillId="0" borderId="3233" xfId="6" applyNumberFormat="1" applyFont="1" applyFill="1" applyBorder="1" applyAlignment="1" applyProtection="1">
      <alignment horizontal="center" vertical="center"/>
      <protection locked="0"/>
    </xf>
    <xf numFmtId="0" fontId="5" fillId="0" borderId="3233" xfId="6" applyNumberFormat="1" applyFont="1" applyFill="1" applyBorder="1" applyAlignment="1" applyProtection="1">
      <alignment horizontal="center" vertical="center"/>
      <protection locked="0"/>
    </xf>
    <xf numFmtId="0" fontId="5" fillId="0" borderId="3233" xfId="6" applyNumberFormat="1" applyFont="1" applyFill="1" applyBorder="1" applyAlignment="1" applyProtection="1">
      <alignment horizontal="left" vertical="center"/>
      <protection locked="0"/>
    </xf>
    <xf numFmtId="0" fontId="71" fillId="0" borderId="3233" xfId="6" applyNumberFormat="1" applyFont="1" applyFill="1" applyBorder="1" applyAlignment="1" applyProtection="1">
      <alignment horizontal="left" vertical="center"/>
      <protection locked="0"/>
    </xf>
    <xf numFmtId="49" fontId="71" fillId="18" borderId="323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3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36" xfId="7" applyNumberFormat="1" applyFont="1" applyBorder="1" applyAlignment="1">
      <alignment horizontal="right" vertical="center"/>
    </xf>
    <xf numFmtId="3" fontId="8" fillId="0" borderId="3237" xfId="6" applyNumberFormat="1" applyFont="1" applyFill="1" applyBorder="1" applyAlignment="1" applyProtection="1">
      <alignment horizontal="center" vertical="center"/>
      <protection locked="0"/>
    </xf>
    <xf numFmtId="3" fontId="5" fillId="0" borderId="3237" xfId="6" applyNumberFormat="1" applyFont="1" applyFill="1" applyBorder="1" applyAlignment="1" applyProtection="1">
      <alignment horizontal="center" vertical="center"/>
      <protection locked="0"/>
    </xf>
    <xf numFmtId="0" fontId="5" fillId="0" borderId="3237" xfId="6" applyNumberFormat="1" applyFont="1" applyFill="1" applyBorder="1" applyAlignment="1" applyProtection="1">
      <alignment horizontal="center" vertical="center"/>
      <protection locked="0"/>
    </xf>
    <xf numFmtId="0" fontId="5" fillId="0" borderId="3237" xfId="6" applyNumberFormat="1" applyFont="1" applyFill="1" applyBorder="1" applyAlignment="1" applyProtection="1">
      <alignment horizontal="left" vertical="center"/>
      <protection locked="0"/>
    </xf>
    <xf numFmtId="0" fontId="71" fillId="0" borderId="3237" xfId="6" applyNumberFormat="1" applyFont="1" applyFill="1" applyBorder="1" applyAlignment="1" applyProtection="1">
      <alignment horizontal="left" vertical="center"/>
      <protection locked="0"/>
    </xf>
    <xf numFmtId="49" fontId="71" fillId="18" borderId="323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39" xfId="7" applyNumberFormat="1" applyFont="1" applyBorder="1" applyAlignment="1">
      <alignment horizontal="right" vertical="center"/>
    </xf>
    <xf numFmtId="3" fontId="8" fillId="0" borderId="3240" xfId="6" applyNumberFormat="1" applyFont="1" applyFill="1" applyBorder="1" applyAlignment="1" applyProtection="1">
      <alignment horizontal="center" vertical="center"/>
      <protection locked="0"/>
    </xf>
    <xf numFmtId="3" fontId="5" fillId="0" borderId="3240" xfId="6" applyNumberFormat="1" applyFont="1" applyFill="1" applyBorder="1" applyAlignment="1" applyProtection="1">
      <alignment horizontal="center" vertical="center"/>
      <protection locked="0"/>
    </xf>
    <xf numFmtId="0" fontId="5" fillId="0" borderId="3240" xfId="6" applyNumberFormat="1" applyFont="1" applyFill="1" applyBorder="1" applyAlignment="1" applyProtection="1">
      <alignment horizontal="center" vertical="center"/>
      <protection locked="0"/>
    </xf>
    <xf numFmtId="0" fontId="5" fillId="0" borderId="3240" xfId="6" applyNumberFormat="1" applyFont="1" applyFill="1" applyBorder="1" applyAlignment="1" applyProtection="1">
      <alignment horizontal="left" vertical="center"/>
      <protection locked="0"/>
    </xf>
    <xf numFmtId="0" fontId="71" fillId="0" borderId="3240" xfId="6" applyNumberFormat="1" applyFont="1" applyFill="1" applyBorder="1" applyAlignment="1" applyProtection="1">
      <alignment horizontal="left" vertical="center"/>
      <protection locked="0"/>
    </xf>
    <xf numFmtId="3" fontId="5" fillId="0" borderId="3239" xfId="6" applyNumberFormat="1" applyFont="1" applyFill="1" applyBorder="1" applyAlignment="1" applyProtection="1">
      <alignment horizontal="right" vertical="center"/>
      <protection locked="0"/>
    </xf>
    <xf numFmtId="3" fontId="58" fillId="0" borderId="3239" xfId="6" applyNumberFormat="1" applyFont="1" applyFill="1" applyBorder="1" applyAlignment="1" applyProtection="1">
      <alignment vertical="center"/>
      <protection locked="0"/>
    </xf>
    <xf numFmtId="4" fontId="58" fillId="0" borderId="3239" xfId="6" applyNumberFormat="1" applyFont="1" applyFill="1" applyBorder="1" applyAlignment="1" applyProtection="1">
      <alignment vertical="center"/>
      <protection locked="0"/>
    </xf>
    <xf numFmtId="49" fontId="71" fillId="18" borderId="324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4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44" xfId="6" applyNumberFormat="1" applyFont="1" applyFill="1" applyBorder="1" applyAlignment="1" applyProtection="1">
      <alignment horizontal="right" vertical="center"/>
      <protection locked="0"/>
    </xf>
    <xf numFmtId="3" fontId="8" fillId="0" borderId="3245" xfId="6" applyNumberFormat="1" applyFont="1" applyFill="1" applyBorder="1" applyAlignment="1" applyProtection="1">
      <alignment horizontal="center" vertical="center"/>
      <protection locked="0"/>
    </xf>
    <xf numFmtId="3" fontId="5" fillId="0" borderId="3245" xfId="6" applyNumberFormat="1" applyFont="1" applyFill="1" applyBorder="1" applyAlignment="1" applyProtection="1">
      <alignment horizontal="center" vertical="center"/>
      <protection locked="0"/>
    </xf>
    <xf numFmtId="0" fontId="5" fillId="0" borderId="3245" xfId="6" applyNumberFormat="1" applyFont="1" applyFill="1" applyBorder="1" applyAlignment="1" applyProtection="1">
      <alignment horizontal="center" vertical="center"/>
      <protection locked="0"/>
    </xf>
    <xf numFmtId="0" fontId="5" fillId="0" borderId="3245" xfId="6" applyNumberFormat="1" applyFont="1" applyFill="1" applyBorder="1" applyAlignment="1" applyProtection="1">
      <alignment horizontal="left" vertical="center"/>
      <protection locked="0"/>
    </xf>
    <xf numFmtId="0" fontId="71" fillId="0" borderId="3245" xfId="6" applyNumberFormat="1" applyFont="1" applyFill="1" applyBorder="1" applyAlignment="1" applyProtection="1">
      <alignment horizontal="left" vertical="center"/>
      <protection locked="0"/>
    </xf>
    <xf numFmtId="49" fontId="71" fillId="18" borderId="324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47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324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4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50" xfId="6" applyNumberFormat="1" applyFont="1" applyFill="1" applyBorder="1" applyAlignment="1" applyProtection="1">
      <alignment horizontal="right" vertical="center"/>
      <protection locked="0"/>
    </xf>
    <xf numFmtId="3" fontId="8" fillId="0" borderId="3251" xfId="6" applyNumberFormat="1" applyFont="1" applyFill="1" applyBorder="1" applyAlignment="1" applyProtection="1">
      <alignment horizontal="center" vertical="center"/>
      <protection locked="0"/>
    </xf>
    <xf numFmtId="3" fontId="5" fillId="0" borderId="3251" xfId="6" applyNumberFormat="1" applyFont="1" applyFill="1" applyBorder="1" applyAlignment="1" applyProtection="1">
      <alignment horizontal="center" vertical="center"/>
      <protection locked="0"/>
    </xf>
    <xf numFmtId="0" fontId="5" fillId="0" borderId="3251" xfId="6" applyNumberFormat="1" applyFont="1" applyFill="1" applyBorder="1" applyAlignment="1" applyProtection="1">
      <alignment horizontal="center" vertical="center"/>
      <protection locked="0"/>
    </xf>
    <xf numFmtId="0" fontId="5" fillId="0" borderId="3251" xfId="6" applyNumberFormat="1" applyFont="1" applyFill="1" applyBorder="1" applyAlignment="1" applyProtection="1">
      <alignment horizontal="left" vertical="center"/>
      <protection locked="0"/>
    </xf>
    <xf numFmtId="0" fontId="71" fillId="0" borderId="3251" xfId="6" applyNumberFormat="1" applyFont="1" applyFill="1" applyBorder="1" applyAlignment="1" applyProtection="1">
      <alignment horizontal="left" vertical="center"/>
      <protection locked="0"/>
    </xf>
    <xf numFmtId="49" fontId="71" fillId="18" borderId="325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5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54" xfId="6" applyNumberFormat="1" applyFont="1" applyFill="1" applyBorder="1" applyAlignment="1" applyProtection="1">
      <alignment horizontal="right" vertical="center"/>
      <protection locked="0"/>
    </xf>
    <xf numFmtId="3" fontId="8" fillId="0" borderId="3255" xfId="6" applyNumberFormat="1" applyFont="1" applyFill="1" applyBorder="1" applyAlignment="1" applyProtection="1">
      <alignment horizontal="center" vertical="center"/>
      <protection locked="0"/>
    </xf>
    <xf numFmtId="3" fontId="5" fillId="0" borderId="3255" xfId="6" applyNumberFormat="1" applyFont="1" applyFill="1" applyBorder="1" applyAlignment="1" applyProtection="1">
      <alignment horizontal="center" vertical="center"/>
      <protection locked="0"/>
    </xf>
    <xf numFmtId="0" fontId="5" fillId="0" borderId="3255" xfId="6" applyNumberFormat="1" applyFont="1" applyFill="1" applyBorder="1" applyAlignment="1" applyProtection="1">
      <alignment horizontal="center" vertical="center"/>
      <protection locked="0"/>
    </xf>
    <xf numFmtId="0" fontId="5" fillId="0" borderId="3255" xfId="6" applyNumberFormat="1" applyFont="1" applyFill="1" applyBorder="1" applyAlignment="1" applyProtection="1">
      <alignment horizontal="left" vertical="center"/>
      <protection locked="0"/>
    </xf>
    <xf numFmtId="0" fontId="71" fillId="0" borderId="3255" xfId="6" applyNumberFormat="1" applyFont="1" applyFill="1" applyBorder="1" applyAlignment="1" applyProtection="1">
      <alignment horizontal="left" vertical="center"/>
      <protection locked="0"/>
    </xf>
    <xf numFmtId="49" fontId="71" fillId="18" borderId="325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5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58" xfId="6" applyNumberFormat="1" applyFont="1" applyFill="1" applyBorder="1" applyAlignment="1" applyProtection="1">
      <alignment horizontal="right" vertical="center"/>
      <protection locked="0"/>
    </xf>
    <xf numFmtId="3" fontId="8" fillId="0" borderId="3259" xfId="6" applyNumberFormat="1" applyFont="1" applyFill="1" applyBorder="1" applyAlignment="1" applyProtection="1">
      <alignment horizontal="center" vertical="center"/>
      <protection locked="0"/>
    </xf>
    <xf numFmtId="3" fontId="5" fillId="0" borderId="3259" xfId="6" applyNumberFormat="1" applyFont="1" applyFill="1" applyBorder="1" applyAlignment="1" applyProtection="1">
      <alignment horizontal="center" vertical="center"/>
      <protection locked="0"/>
    </xf>
    <xf numFmtId="0" fontId="5" fillId="0" borderId="3259" xfId="6" applyNumberFormat="1" applyFont="1" applyFill="1" applyBorder="1" applyAlignment="1" applyProtection="1">
      <alignment horizontal="center" vertical="center"/>
      <protection locked="0"/>
    </xf>
    <xf numFmtId="0" fontId="5" fillId="0" borderId="3259" xfId="6" applyNumberFormat="1" applyFont="1" applyFill="1" applyBorder="1" applyAlignment="1" applyProtection="1">
      <alignment horizontal="left" vertical="center"/>
      <protection locked="0"/>
    </xf>
    <xf numFmtId="0" fontId="71" fillId="0" borderId="3259" xfId="6" applyNumberFormat="1" applyFont="1" applyFill="1" applyBorder="1" applyAlignment="1" applyProtection="1">
      <alignment horizontal="left" vertical="center"/>
      <protection locked="0"/>
    </xf>
    <xf numFmtId="49" fontId="71" fillId="18" borderId="326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6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62" xfId="6" applyNumberFormat="1" applyFont="1" applyFill="1" applyBorder="1" applyAlignment="1" applyProtection="1">
      <alignment horizontal="right" vertical="center"/>
      <protection locked="0"/>
    </xf>
    <xf numFmtId="3" fontId="8" fillId="0" borderId="3263" xfId="6" applyNumberFormat="1" applyFont="1" applyFill="1" applyBorder="1" applyAlignment="1" applyProtection="1">
      <alignment horizontal="center" vertical="center"/>
      <protection locked="0"/>
    </xf>
    <xf numFmtId="3" fontId="5" fillId="0" borderId="3263" xfId="6" applyNumberFormat="1" applyFont="1" applyFill="1" applyBorder="1" applyAlignment="1" applyProtection="1">
      <alignment horizontal="center" vertical="center"/>
      <protection locked="0"/>
    </xf>
    <xf numFmtId="0" fontId="5" fillId="0" borderId="3263" xfId="6" applyNumberFormat="1" applyFont="1" applyFill="1" applyBorder="1" applyAlignment="1" applyProtection="1">
      <alignment horizontal="center" vertical="center"/>
      <protection locked="0"/>
    </xf>
    <xf numFmtId="0" fontId="5" fillId="0" borderId="3263" xfId="6" applyNumberFormat="1" applyFont="1" applyFill="1" applyBorder="1" applyAlignment="1" applyProtection="1">
      <alignment horizontal="left" vertical="center"/>
      <protection locked="0"/>
    </xf>
    <xf numFmtId="0" fontId="71" fillId="0" borderId="3263" xfId="6" applyNumberFormat="1" applyFont="1" applyFill="1" applyBorder="1" applyAlignment="1" applyProtection="1">
      <alignment horizontal="left" vertical="center"/>
      <protection locked="0"/>
    </xf>
    <xf numFmtId="49" fontId="71" fillId="18" borderId="326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6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66" xfId="6" applyNumberFormat="1" applyFont="1" applyFill="1" applyBorder="1" applyAlignment="1" applyProtection="1">
      <alignment horizontal="right" vertical="center"/>
      <protection locked="0"/>
    </xf>
    <xf numFmtId="3" fontId="8" fillId="0" borderId="3267" xfId="6" applyNumberFormat="1" applyFont="1" applyFill="1" applyBorder="1" applyAlignment="1" applyProtection="1">
      <alignment horizontal="center" vertical="center"/>
      <protection locked="0"/>
    </xf>
    <xf numFmtId="3" fontId="5" fillId="0" borderId="3267" xfId="6" applyNumberFormat="1" applyFont="1" applyFill="1" applyBorder="1" applyAlignment="1" applyProtection="1">
      <alignment horizontal="center" vertical="center"/>
      <protection locked="0"/>
    </xf>
    <xf numFmtId="0" fontId="5" fillId="0" borderId="3267" xfId="6" applyNumberFormat="1" applyFont="1" applyFill="1" applyBorder="1" applyAlignment="1" applyProtection="1">
      <alignment horizontal="center" vertical="center"/>
      <protection locked="0"/>
    </xf>
    <xf numFmtId="0" fontId="5" fillId="0" borderId="3267" xfId="6" applyNumberFormat="1" applyFont="1" applyFill="1" applyBorder="1" applyAlignment="1" applyProtection="1">
      <alignment horizontal="left" vertical="center"/>
      <protection locked="0"/>
    </xf>
    <xf numFmtId="0" fontId="71" fillId="0" borderId="3267" xfId="6" applyNumberFormat="1" applyFont="1" applyFill="1" applyBorder="1" applyAlignment="1" applyProtection="1">
      <alignment horizontal="left" vertical="center"/>
      <protection locked="0"/>
    </xf>
    <xf numFmtId="49" fontId="71" fillId="18" borderId="326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6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70" xfId="6" applyNumberFormat="1" applyFont="1" applyFill="1" applyBorder="1" applyAlignment="1" applyProtection="1">
      <alignment horizontal="right" vertical="center"/>
      <protection locked="0"/>
    </xf>
    <xf numFmtId="3" fontId="8" fillId="0" borderId="3271" xfId="6" applyNumberFormat="1" applyFont="1" applyFill="1" applyBorder="1" applyAlignment="1" applyProtection="1">
      <alignment horizontal="center" vertical="center"/>
      <protection locked="0"/>
    </xf>
    <xf numFmtId="3" fontId="5" fillId="0" borderId="3271" xfId="6" applyNumberFormat="1" applyFont="1" applyFill="1" applyBorder="1" applyAlignment="1" applyProtection="1">
      <alignment horizontal="center" vertical="center"/>
      <protection locked="0"/>
    </xf>
    <xf numFmtId="0" fontId="5" fillId="0" borderId="3271" xfId="6" applyNumberFormat="1" applyFont="1" applyFill="1" applyBorder="1" applyAlignment="1" applyProtection="1">
      <alignment horizontal="center" vertical="center"/>
      <protection locked="0"/>
    </xf>
    <xf numFmtId="0" fontId="5" fillId="0" borderId="3271" xfId="6" applyNumberFormat="1" applyFont="1" applyFill="1" applyBorder="1" applyAlignment="1" applyProtection="1">
      <alignment horizontal="left" vertical="center"/>
      <protection locked="0"/>
    </xf>
    <xf numFmtId="0" fontId="71" fillId="0" borderId="3271" xfId="6" applyNumberFormat="1" applyFont="1" applyFill="1" applyBorder="1" applyAlignment="1" applyProtection="1">
      <alignment horizontal="left" vertical="center"/>
      <protection locked="0"/>
    </xf>
    <xf numFmtId="49" fontId="71" fillId="18" borderId="327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7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74" xfId="6" applyNumberFormat="1" applyFont="1" applyFill="1" applyBorder="1" applyAlignment="1" applyProtection="1">
      <alignment horizontal="right" vertical="center"/>
      <protection locked="0"/>
    </xf>
    <xf numFmtId="3" fontId="8" fillId="0" borderId="3275" xfId="6" applyNumberFormat="1" applyFont="1" applyFill="1" applyBorder="1" applyAlignment="1" applyProtection="1">
      <alignment horizontal="center" vertical="center"/>
      <protection locked="0"/>
    </xf>
    <xf numFmtId="3" fontId="5" fillId="0" borderId="3275" xfId="6" applyNumberFormat="1" applyFont="1" applyFill="1" applyBorder="1" applyAlignment="1" applyProtection="1">
      <alignment horizontal="center" vertical="center"/>
      <protection locked="0"/>
    </xf>
    <xf numFmtId="0" fontId="5" fillId="0" borderId="3275" xfId="6" applyNumberFormat="1" applyFont="1" applyFill="1" applyBorder="1" applyAlignment="1" applyProtection="1">
      <alignment horizontal="center" vertical="center"/>
      <protection locked="0"/>
    </xf>
    <xf numFmtId="0" fontId="5" fillId="0" borderId="3275" xfId="6" applyNumberFormat="1" applyFont="1" applyFill="1" applyBorder="1" applyAlignment="1" applyProtection="1">
      <alignment horizontal="left" vertical="center"/>
      <protection locked="0"/>
    </xf>
    <xf numFmtId="0" fontId="71" fillId="0" borderId="3275" xfId="6" applyNumberFormat="1" applyFont="1" applyFill="1" applyBorder="1" applyAlignment="1" applyProtection="1">
      <alignment horizontal="left" vertical="center"/>
      <protection locked="0"/>
    </xf>
    <xf numFmtId="49" fontId="71" fillId="18" borderId="327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7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78" xfId="6" applyNumberFormat="1" applyFont="1" applyFill="1" applyBorder="1" applyAlignment="1" applyProtection="1">
      <alignment horizontal="right" vertical="center"/>
      <protection locked="0"/>
    </xf>
    <xf numFmtId="3" fontId="8" fillId="0" borderId="3279" xfId="6" applyNumberFormat="1" applyFont="1" applyFill="1" applyBorder="1" applyAlignment="1" applyProtection="1">
      <alignment horizontal="center" vertical="center"/>
      <protection locked="0"/>
    </xf>
    <xf numFmtId="3" fontId="5" fillId="0" borderId="3279" xfId="6" applyNumberFormat="1" applyFont="1" applyFill="1" applyBorder="1" applyAlignment="1" applyProtection="1">
      <alignment horizontal="center" vertical="center"/>
      <protection locked="0"/>
    </xf>
    <xf numFmtId="0" fontId="5" fillId="0" borderId="3279" xfId="6" applyNumberFormat="1" applyFont="1" applyFill="1" applyBorder="1" applyAlignment="1" applyProtection="1">
      <alignment horizontal="center" vertical="center"/>
      <protection locked="0"/>
    </xf>
    <xf numFmtId="0" fontId="5" fillId="0" borderId="3279" xfId="6" applyNumberFormat="1" applyFont="1" applyFill="1" applyBorder="1" applyAlignment="1" applyProtection="1">
      <alignment horizontal="left" vertical="center"/>
      <protection locked="0"/>
    </xf>
    <xf numFmtId="0" fontId="71" fillId="0" borderId="3279" xfId="6" applyNumberFormat="1" applyFont="1" applyFill="1" applyBorder="1" applyAlignment="1" applyProtection="1">
      <alignment horizontal="left" vertical="center"/>
      <protection locked="0"/>
    </xf>
    <xf numFmtId="49" fontId="71" fillId="18" borderId="328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8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82" xfId="6" applyNumberFormat="1" applyFont="1" applyFill="1" applyBorder="1" applyAlignment="1" applyProtection="1">
      <alignment horizontal="right" vertical="center"/>
      <protection locked="0"/>
    </xf>
    <xf numFmtId="3" fontId="5" fillId="0" borderId="3283" xfId="6" applyNumberFormat="1" applyFont="1" applyFill="1" applyBorder="1" applyAlignment="1" applyProtection="1">
      <alignment horizontal="right" vertical="center"/>
      <protection locked="0"/>
    </xf>
    <xf numFmtId="4" fontId="5" fillId="0" borderId="3283" xfId="6" applyNumberFormat="1" applyFont="1" applyFill="1" applyBorder="1" applyAlignment="1" applyProtection="1">
      <alignment horizontal="right" vertical="center"/>
      <protection locked="0"/>
    </xf>
    <xf numFmtId="3" fontId="8" fillId="0" borderId="3284" xfId="6" applyNumberFormat="1" applyFont="1" applyFill="1" applyBorder="1" applyAlignment="1" applyProtection="1">
      <alignment horizontal="center" vertical="center"/>
      <protection locked="0"/>
    </xf>
    <xf numFmtId="3" fontId="5" fillId="0" borderId="3284" xfId="6" applyNumberFormat="1" applyFont="1" applyFill="1" applyBorder="1" applyAlignment="1" applyProtection="1">
      <alignment horizontal="center" vertical="center"/>
      <protection locked="0"/>
    </xf>
    <xf numFmtId="0" fontId="5" fillId="0" borderId="3284" xfId="6" applyNumberFormat="1" applyFont="1" applyFill="1" applyBorder="1" applyAlignment="1" applyProtection="1">
      <alignment horizontal="center" vertical="center"/>
      <protection locked="0"/>
    </xf>
    <xf numFmtId="0" fontId="5" fillId="0" borderId="3284" xfId="6" applyNumberFormat="1" applyFont="1" applyFill="1" applyBorder="1" applyAlignment="1" applyProtection="1">
      <alignment horizontal="left" vertical="center"/>
      <protection locked="0"/>
    </xf>
    <xf numFmtId="0" fontId="71" fillId="0" borderId="3284" xfId="6" applyNumberFormat="1" applyFont="1" applyFill="1" applyBorder="1" applyAlignment="1" applyProtection="1">
      <alignment horizontal="left" vertical="center"/>
      <protection locked="0"/>
    </xf>
    <xf numFmtId="49" fontId="71" fillId="18" borderId="328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8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87" xfId="6" applyNumberFormat="1" applyFont="1" applyFill="1" applyBorder="1" applyAlignment="1" applyProtection="1">
      <alignment horizontal="right" vertical="center"/>
      <protection locked="0"/>
    </xf>
    <xf numFmtId="3" fontId="8" fillId="0" borderId="3288" xfId="6" applyNumberFormat="1" applyFont="1" applyFill="1" applyBorder="1" applyAlignment="1" applyProtection="1">
      <alignment horizontal="center" vertical="center"/>
      <protection locked="0"/>
    </xf>
    <xf numFmtId="3" fontId="5" fillId="0" borderId="3288" xfId="6" applyNumberFormat="1" applyFont="1" applyFill="1" applyBorder="1" applyAlignment="1" applyProtection="1">
      <alignment horizontal="center" vertical="center"/>
      <protection locked="0"/>
    </xf>
    <xf numFmtId="0" fontId="5" fillId="0" borderId="3288" xfId="6" applyNumberFormat="1" applyFont="1" applyFill="1" applyBorder="1" applyAlignment="1" applyProtection="1">
      <alignment horizontal="center" vertical="center"/>
      <protection locked="0"/>
    </xf>
    <xf numFmtId="0" fontId="5" fillId="0" borderId="3288" xfId="6" applyNumberFormat="1" applyFont="1" applyFill="1" applyBorder="1" applyAlignment="1" applyProtection="1">
      <alignment horizontal="left" vertical="center"/>
      <protection locked="0"/>
    </xf>
    <xf numFmtId="0" fontId="71" fillId="0" borderId="3288" xfId="6" applyNumberFormat="1" applyFont="1" applyFill="1" applyBorder="1" applyAlignment="1" applyProtection="1">
      <alignment horizontal="left" vertical="center"/>
      <protection locked="0"/>
    </xf>
    <xf numFmtId="0" fontId="71" fillId="0" borderId="774" xfId="6" applyNumberFormat="1" applyFont="1" applyFill="1" applyBorder="1" applyAlignment="1" applyProtection="1">
      <alignment vertical="center"/>
      <protection locked="0"/>
    </xf>
    <xf numFmtId="49" fontId="71" fillId="18" borderId="328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9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91" xfId="6" applyNumberFormat="1" applyFont="1" applyFill="1" applyBorder="1" applyAlignment="1" applyProtection="1">
      <alignment horizontal="right" vertical="center"/>
      <protection locked="0"/>
    </xf>
    <xf numFmtId="3" fontId="8" fillId="0" borderId="3292" xfId="6" applyNumberFormat="1" applyFont="1" applyFill="1" applyBorder="1" applyAlignment="1" applyProtection="1">
      <alignment horizontal="center" vertical="center"/>
      <protection locked="0"/>
    </xf>
    <xf numFmtId="3" fontId="5" fillId="0" borderId="3292" xfId="6" applyNumberFormat="1" applyFont="1" applyFill="1" applyBorder="1" applyAlignment="1" applyProtection="1">
      <alignment horizontal="center" vertical="center"/>
      <protection locked="0"/>
    </xf>
    <xf numFmtId="0" fontId="5" fillId="0" borderId="3292" xfId="6" applyNumberFormat="1" applyFont="1" applyFill="1" applyBorder="1" applyAlignment="1" applyProtection="1">
      <alignment horizontal="center" vertical="center"/>
      <protection locked="0"/>
    </xf>
    <xf numFmtId="0" fontId="5" fillId="0" borderId="3292" xfId="6" applyNumberFormat="1" applyFont="1" applyFill="1" applyBorder="1" applyAlignment="1" applyProtection="1">
      <alignment horizontal="left" vertical="center"/>
      <protection locked="0"/>
    </xf>
    <xf numFmtId="0" fontId="71" fillId="0" borderId="3292" xfId="6" applyNumberFormat="1" applyFont="1" applyFill="1" applyBorder="1" applyAlignment="1" applyProtection="1">
      <alignment horizontal="left" vertical="center"/>
      <protection locked="0"/>
    </xf>
    <xf numFmtId="49" fontId="71" fillId="18" borderId="2799" xfId="6" applyNumberFormat="1" applyFont="1" applyFill="1" applyBorder="1" applyAlignment="1" applyProtection="1">
      <alignment horizontal="center" vertical="center" wrapText="1"/>
      <protection locked="0"/>
    </xf>
    <xf numFmtId="0" fontId="71" fillId="0" borderId="3293" xfId="6" applyNumberFormat="1" applyFont="1" applyFill="1" applyBorder="1" applyAlignment="1" applyProtection="1">
      <alignment vertical="center"/>
      <protection locked="0"/>
    </xf>
    <xf numFmtId="0" fontId="71" fillId="0" borderId="2840" xfId="6" applyNumberFormat="1" applyFont="1" applyFill="1" applyBorder="1" applyAlignment="1" applyProtection="1">
      <alignment vertical="center"/>
      <protection locked="0"/>
    </xf>
    <xf numFmtId="49" fontId="71" fillId="18" borderId="3294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3295" xfId="6" applyNumberFormat="1" applyFont="1" applyFill="1" applyBorder="1" applyAlignment="1" applyProtection="1">
      <alignment horizontal="right" vertical="center"/>
      <protection locked="0"/>
    </xf>
    <xf numFmtId="3" fontId="8" fillId="0" borderId="3296" xfId="6" applyNumberFormat="1" applyFont="1" applyFill="1" applyBorder="1" applyAlignment="1" applyProtection="1">
      <alignment horizontal="center" vertical="center"/>
      <protection locked="0"/>
    </xf>
    <xf numFmtId="3" fontId="5" fillId="0" borderId="3296" xfId="6" applyNumberFormat="1" applyFont="1" applyFill="1" applyBorder="1" applyAlignment="1" applyProtection="1">
      <alignment horizontal="center" vertical="center"/>
      <protection locked="0"/>
    </xf>
    <xf numFmtId="0" fontId="5" fillId="0" borderId="3296" xfId="6" applyNumberFormat="1" applyFont="1" applyFill="1" applyBorder="1" applyAlignment="1" applyProtection="1">
      <alignment horizontal="center" vertical="center"/>
      <protection locked="0"/>
    </xf>
    <xf numFmtId="0" fontId="5" fillId="0" borderId="3296" xfId="6" applyNumberFormat="1" applyFont="1" applyFill="1" applyBorder="1" applyAlignment="1" applyProtection="1">
      <alignment horizontal="left" vertical="center"/>
      <protection locked="0"/>
    </xf>
    <xf numFmtId="0" fontId="71" fillId="0" borderId="3296" xfId="6" applyNumberFormat="1" applyFont="1" applyFill="1" applyBorder="1" applyAlignment="1" applyProtection="1">
      <alignment horizontal="left" vertical="center"/>
      <protection locked="0"/>
    </xf>
    <xf numFmtId="49" fontId="71" fillId="18" borderId="329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98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94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29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0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01" xfId="6" applyNumberFormat="1" applyFont="1" applyFill="1" applyBorder="1" applyAlignment="1" applyProtection="1">
      <alignment horizontal="right" vertical="center"/>
      <protection locked="0"/>
    </xf>
    <xf numFmtId="3" fontId="8" fillId="0" borderId="3302" xfId="6" applyNumberFormat="1" applyFont="1" applyFill="1" applyBorder="1" applyAlignment="1" applyProtection="1">
      <alignment horizontal="center" vertical="center"/>
      <protection locked="0"/>
    </xf>
    <xf numFmtId="3" fontId="5" fillId="0" borderId="3302" xfId="6" applyNumberFormat="1" applyFont="1" applyFill="1" applyBorder="1" applyAlignment="1" applyProtection="1">
      <alignment horizontal="center" vertical="center"/>
      <protection locked="0"/>
    </xf>
    <xf numFmtId="0" fontId="5" fillId="0" borderId="3302" xfId="6" applyNumberFormat="1" applyFont="1" applyFill="1" applyBorder="1" applyAlignment="1" applyProtection="1">
      <alignment horizontal="center" vertical="center"/>
      <protection locked="0"/>
    </xf>
    <xf numFmtId="0" fontId="5" fillId="0" borderId="3302" xfId="6" applyNumberFormat="1" applyFont="1" applyFill="1" applyBorder="1" applyAlignment="1" applyProtection="1">
      <alignment horizontal="left" vertical="center"/>
      <protection locked="0"/>
    </xf>
    <xf numFmtId="0" fontId="71" fillId="0" borderId="3302" xfId="6" applyNumberFormat="1" applyFont="1" applyFill="1" applyBorder="1" applyAlignment="1" applyProtection="1">
      <alignment horizontal="left" vertical="center"/>
      <protection locked="0"/>
    </xf>
    <xf numFmtId="49" fontId="71" fillId="18" borderId="330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0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05" xfId="6" applyNumberFormat="1" applyFont="1" applyFill="1" applyBorder="1" applyAlignment="1" applyProtection="1">
      <alignment horizontal="right" vertical="center"/>
      <protection locked="0"/>
    </xf>
    <xf numFmtId="3" fontId="8" fillId="0" borderId="3306" xfId="6" applyNumberFormat="1" applyFont="1" applyFill="1" applyBorder="1" applyAlignment="1" applyProtection="1">
      <alignment horizontal="center" vertical="center"/>
      <protection locked="0"/>
    </xf>
    <xf numFmtId="3" fontId="5" fillId="0" borderId="3306" xfId="6" applyNumberFormat="1" applyFont="1" applyFill="1" applyBorder="1" applyAlignment="1" applyProtection="1">
      <alignment horizontal="center" vertical="center"/>
      <protection locked="0"/>
    </xf>
    <xf numFmtId="0" fontId="5" fillId="0" borderId="3306" xfId="6" applyNumberFormat="1" applyFont="1" applyFill="1" applyBorder="1" applyAlignment="1" applyProtection="1">
      <alignment horizontal="center" vertical="center"/>
      <protection locked="0"/>
    </xf>
    <xf numFmtId="0" fontId="5" fillId="0" borderId="3306" xfId="6" applyNumberFormat="1" applyFont="1" applyFill="1" applyBorder="1" applyAlignment="1" applyProtection="1">
      <alignment horizontal="left" vertical="center"/>
      <protection locked="0"/>
    </xf>
    <xf numFmtId="0" fontId="71" fillId="0" borderId="3306" xfId="6" applyNumberFormat="1" applyFont="1" applyFill="1" applyBorder="1" applyAlignment="1" applyProtection="1">
      <alignment horizontal="left" vertical="center"/>
      <protection locked="0"/>
    </xf>
    <xf numFmtId="49" fontId="71" fillId="18" borderId="330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0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09" xfId="6" applyNumberFormat="1" applyFont="1" applyFill="1" applyBorder="1" applyAlignment="1" applyProtection="1">
      <alignment horizontal="right" vertical="center"/>
      <protection locked="0"/>
    </xf>
    <xf numFmtId="3" fontId="8" fillId="0" borderId="3310" xfId="6" applyNumberFormat="1" applyFont="1" applyFill="1" applyBorder="1" applyAlignment="1" applyProtection="1">
      <alignment horizontal="center" vertical="center"/>
      <protection locked="0"/>
    </xf>
    <xf numFmtId="3" fontId="5" fillId="0" borderId="3310" xfId="6" applyNumberFormat="1" applyFont="1" applyFill="1" applyBorder="1" applyAlignment="1" applyProtection="1">
      <alignment horizontal="center" vertical="center"/>
      <protection locked="0"/>
    </xf>
    <xf numFmtId="0" fontId="5" fillId="0" borderId="3310" xfId="6" applyNumberFormat="1" applyFont="1" applyFill="1" applyBorder="1" applyAlignment="1" applyProtection="1">
      <alignment horizontal="center" vertical="center"/>
      <protection locked="0"/>
    </xf>
    <xf numFmtId="0" fontId="5" fillId="0" borderId="3310" xfId="6" applyNumberFormat="1" applyFont="1" applyFill="1" applyBorder="1" applyAlignment="1" applyProtection="1">
      <alignment horizontal="left" vertical="center"/>
      <protection locked="0"/>
    </xf>
    <xf numFmtId="0" fontId="71" fillId="0" borderId="3310" xfId="6" applyNumberFormat="1" applyFont="1" applyFill="1" applyBorder="1" applyAlignment="1" applyProtection="1">
      <alignment horizontal="left" vertical="center"/>
      <protection locked="0"/>
    </xf>
    <xf numFmtId="49" fontId="71" fillId="18" borderId="331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1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13" xfId="6" applyNumberFormat="1" applyFont="1" applyFill="1" applyBorder="1" applyAlignment="1" applyProtection="1">
      <alignment horizontal="right" vertical="center"/>
      <protection locked="0"/>
    </xf>
    <xf numFmtId="3" fontId="8" fillId="0" borderId="3314" xfId="6" applyNumberFormat="1" applyFont="1" applyFill="1" applyBorder="1" applyAlignment="1" applyProtection="1">
      <alignment horizontal="center" vertical="center"/>
      <protection locked="0"/>
    </xf>
    <xf numFmtId="3" fontId="5" fillId="0" borderId="3314" xfId="6" applyNumberFormat="1" applyFont="1" applyFill="1" applyBorder="1" applyAlignment="1" applyProtection="1">
      <alignment horizontal="center" vertical="center"/>
      <protection locked="0"/>
    </xf>
    <xf numFmtId="0" fontId="5" fillId="0" borderId="3314" xfId="6" applyNumberFormat="1" applyFont="1" applyFill="1" applyBorder="1" applyAlignment="1" applyProtection="1">
      <alignment horizontal="center" vertical="center"/>
      <protection locked="0"/>
    </xf>
    <xf numFmtId="0" fontId="5" fillId="0" borderId="3314" xfId="6" applyNumberFormat="1" applyFont="1" applyFill="1" applyBorder="1" applyAlignment="1" applyProtection="1">
      <alignment horizontal="left" vertical="center"/>
      <protection locked="0"/>
    </xf>
    <xf numFmtId="0" fontId="71" fillId="0" borderId="3314" xfId="6" applyNumberFormat="1" applyFont="1" applyFill="1" applyBorder="1" applyAlignment="1" applyProtection="1">
      <alignment horizontal="left" vertical="center"/>
      <protection locked="0"/>
    </xf>
    <xf numFmtId="49" fontId="71" fillId="18" borderId="331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1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17" xfId="6" applyNumberFormat="1" applyFont="1" applyFill="1" applyBorder="1" applyAlignment="1" applyProtection="1">
      <alignment horizontal="right" vertical="center"/>
      <protection locked="0"/>
    </xf>
    <xf numFmtId="3" fontId="8" fillId="0" borderId="3318" xfId="6" applyNumberFormat="1" applyFont="1" applyFill="1" applyBorder="1" applyAlignment="1" applyProtection="1">
      <alignment horizontal="center" vertical="center"/>
      <protection locked="0"/>
    </xf>
    <xf numFmtId="3" fontId="5" fillId="0" borderId="3318" xfId="6" applyNumberFormat="1" applyFont="1" applyFill="1" applyBorder="1" applyAlignment="1" applyProtection="1">
      <alignment horizontal="center" vertical="center"/>
      <protection locked="0"/>
    </xf>
    <xf numFmtId="0" fontId="5" fillId="0" borderId="3318" xfId="6" applyNumberFormat="1" applyFont="1" applyFill="1" applyBorder="1" applyAlignment="1" applyProtection="1">
      <alignment horizontal="center" vertical="center"/>
      <protection locked="0"/>
    </xf>
    <xf numFmtId="0" fontId="5" fillId="0" borderId="3318" xfId="6" applyNumberFormat="1" applyFont="1" applyFill="1" applyBorder="1" applyAlignment="1" applyProtection="1">
      <alignment horizontal="left" vertical="center"/>
      <protection locked="0"/>
    </xf>
    <xf numFmtId="0" fontId="71" fillId="0" borderId="3318" xfId="6" applyNumberFormat="1" applyFont="1" applyFill="1" applyBorder="1" applyAlignment="1" applyProtection="1">
      <alignment horizontal="left" vertical="center"/>
      <protection locked="0"/>
    </xf>
    <xf numFmtId="49" fontId="71" fillId="18" borderId="331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2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21" xfId="6" applyNumberFormat="1" applyFont="1" applyFill="1" applyBorder="1" applyAlignment="1" applyProtection="1">
      <alignment horizontal="right" vertical="center"/>
      <protection locked="0"/>
    </xf>
    <xf numFmtId="3" fontId="8" fillId="0" borderId="3322" xfId="6" applyNumberFormat="1" applyFont="1" applyFill="1" applyBorder="1" applyAlignment="1" applyProtection="1">
      <alignment horizontal="center" vertical="center"/>
      <protection locked="0"/>
    </xf>
    <xf numFmtId="3" fontId="5" fillId="0" borderId="3322" xfId="6" applyNumberFormat="1" applyFont="1" applyFill="1" applyBorder="1" applyAlignment="1" applyProtection="1">
      <alignment horizontal="center" vertical="center"/>
      <protection locked="0"/>
    </xf>
    <xf numFmtId="0" fontId="5" fillId="0" borderId="3322" xfId="6" applyNumberFormat="1" applyFont="1" applyFill="1" applyBorder="1" applyAlignment="1" applyProtection="1">
      <alignment horizontal="center" vertical="center"/>
      <protection locked="0"/>
    </xf>
    <xf numFmtId="0" fontId="5" fillId="0" borderId="3322" xfId="6" applyNumberFormat="1" applyFont="1" applyFill="1" applyBorder="1" applyAlignment="1" applyProtection="1">
      <alignment horizontal="left" vertical="center"/>
      <protection locked="0"/>
    </xf>
    <xf numFmtId="0" fontId="71" fillId="0" borderId="3322" xfId="6" applyNumberFormat="1" applyFont="1" applyFill="1" applyBorder="1" applyAlignment="1" applyProtection="1">
      <alignment horizontal="left" vertical="center"/>
      <protection locked="0"/>
    </xf>
    <xf numFmtId="49" fontId="71" fillId="18" borderId="332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2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25" xfId="6" applyNumberFormat="1" applyFont="1" applyFill="1" applyBorder="1" applyAlignment="1" applyProtection="1">
      <alignment horizontal="right" vertical="center"/>
      <protection locked="0"/>
    </xf>
    <xf numFmtId="3" fontId="8" fillId="0" borderId="3326" xfId="6" applyNumberFormat="1" applyFont="1" applyFill="1" applyBorder="1" applyAlignment="1" applyProtection="1">
      <alignment horizontal="center" vertical="center"/>
      <protection locked="0"/>
    </xf>
    <xf numFmtId="3" fontId="5" fillId="0" borderId="3326" xfId="6" applyNumberFormat="1" applyFont="1" applyFill="1" applyBorder="1" applyAlignment="1" applyProtection="1">
      <alignment horizontal="center" vertical="center"/>
      <protection locked="0"/>
    </xf>
    <xf numFmtId="0" fontId="5" fillId="0" borderId="3326" xfId="6" applyNumberFormat="1" applyFont="1" applyFill="1" applyBorder="1" applyAlignment="1" applyProtection="1">
      <alignment horizontal="center" vertical="center"/>
      <protection locked="0"/>
    </xf>
    <xf numFmtId="0" fontId="5" fillId="0" borderId="3326" xfId="6" applyNumberFormat="1" applyFont="1" applyFill="1" applyBorder="1" applyAlignment="1" applyProtection="1">
      <alignment horizontal="left" vertical="center"/>
      <protection locked="0"/>
    </xf>
    <xf numFmtId="0" fontId="71" fillId="0" borderId="3326" xfId="6" applyNumberFormat="1" applyFont="1" applyFill="1" applyBorder="1" applyAlignment="1" applyProtection="1">
      <alignment horizontal="left" vertical="center"/>
      <protection locked="0"/>
    </xf>
    <xf numFmtId="49" fontId="71" fillId="18" borderId="332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2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29" xfId="6" applyNumberFormat="1" applyFont="1" applyFill="1" applyBorder="1" applyAlignment="1" applyProtection="1">
      <alignment horizontal="right" vertical="center"/>
      <protection locked="0"/>
    </xf>
    <xf numFmtId="3" fontId="8" fillId="0" borderId="3330" xfId="6" applyNumberFormat="1" applyFont="1" applyFill="1" applyBorder="1" applyAlignment="1" applyProtection="1">
      <alignment horizontal="center" vertical="center"/>
      <protection locked="0"/>
    </xf>
    <xf numFmtId="3" fontId="5" fillId="0" borderId="3330" xfId="6" applyNumberFormat="1" applyFont="1" applyFill="1" applyBorder="1" applyAlignment="1" applyProtection="1">
      <alignment horizontal="center" vertical="center"/>
      <protection locked="0"/>
    </xf>
    <xf numFmtId="0" fontId="5" fillId="0" borderId="3330" xfId="6" applyNumberFormat="1" applyFont="1" applyFill="1" applyBorder="1" applyAlignment="1" applyProtection="1">
      <alignment horizontal="center" vertical="center"/>
      <protection locked="0"/>
    </xf>
    <xf numFmtId="0" fontId="5" fillId="0" borderId="3330" xfId="6" applyNumberFormat="1" applyFont="1" applyFill="1" applyBorder="1" applyAlignment="1" applyProtection="1">
      <alignment horizontal="left" vertical="center"/>
      <protection locked="0"/>
    </xf>
    <xf numFmtId="0" fontId="71" fillId="0" borderId="3330" xfId="6" applyNumberFormat="1" applyFont="1" applyFill="1" applyBorder="1" applyAlignment="1" applyProtection="1">
      <alignment horizontal="left" vertical="center"/>
      <protection locked="0"/>
    </xf>
    <xf numFmtId="49" fontId="71" fillId="18" borderId="333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3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33" xfId="6" applyNumberFormat="1" applyFont="1" applyFill="1" applyBorder="1" applyAlignment="1" applyProtection="1">
      <alignment horizontal="right" vertical="center"/>
      <protection locked="0"/>
    </xf>
    <xf numFmtId="3" fontId="8" fillId="0" borderId="3334" xfId="6" applyNumberFormat="1" applyFont="1" applyFill="1" applyBorder="1" applyAlignment="1" applyProtection="1">
      <alignment horizontal="center" vertical="center"/>
      <protection locked="0"/>
    </xf>
    <xf numFmtId="3" fontId="5" fillId="0" borderId="3334" xfId="6" applyNumberFormat="1" applyFont="1" applyFill="1" applyBorder="1" applyAlignment="1" applyProtection="1">
      <alignment horizontal="center" vertical="center"/>
      <protection locked="0"/>
    </xf>
    <xf numFmtId="0" fontId="5" fillId="0" borderId="3334" xfId="6" applyNumberFormat="1" applyFont="1" applyFill="1" applyBorder="1" applyAlignment="1" applyProtection="1">
      <alignment horizontal="center" vertical="center"/>
      <protection locked="0"/>
    </xf>
    <xf numFmtId="0" fontId="5" fillId="0" borderId="3334" xfId="6" applyNumberFormat="1" applyFont="1" applyFill="1" applyBorder="1" applyAlignment="1" applyProtection="1">
      <alignment horizontal="left" vertical="center"/>
      <protection locked="0"/>
    </xf>
    <xf numFmtId="0" fontId="71" fillId="0" borderId="3334" xfId="6" applyNumberFormat="1" applyFont="1" applyFill="1" applyBorder="1" applyAlignment="1" applyProtection="1">
      <alignment horizontal="left" vertical="center"/>
      <protection locked="0"/>
    </xf>
    <xf numFmtId="49" fontId="71" fillId="18" borderId="333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3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37" xfId="6" applyNumberFormat="1" applyFont="1" applyFill="1" applyBorder="1" applyAlignment="1" applyProtection="1">
      <alignment horizontal="right" vertical="center"/>
      <protection locked="0"/>
    </xf>
    <xf numFmtId="3" fontId="8" fillId="0" borderId="3338" xfId="6" applyNumberFormat="1" applyFont="1" applyFill="1" applyBorder="1" applyAlignment="1" applyProtection="1">
      <alignment horizontal="center" vertical="center"/>
      <protection locked="0"/>
    </xf>
    <xf numFmtId="3" fontId="5" fillId="0" borderId="3338" xfId="6" applyNumberFormat="1" applyFont="1" applyFill="1" applyBorder="1" applyAlignment="1" applyProtection="1">
      <alignment horizontal="center" vertical="center"/>
      <protection locked="0"/>
    </xf>
    <xf numFmtId="0" fontId="5" fillId="0" borderId="3338" xfId="6" applyNumberFormat="1" applyFont="1" applyFill="1" applyBorder="1" applyAlignment="1" applyProtection="1">
      <alignment horizontal="center" vertical="center"/>
      <protection locked="0"/>
    </xf>
    <xf numFmtId="0" fontId="5" fillId="0" borderId="3338" xfId="6" applyNumberFormat="1" applyFont="1" applyFill="1" applyBorder="1" applyAlignment="1" applyProtection="1">
      <alignment horizontal="left" vertical="center"/>
      <protection locked="0"/>
    </xf>
    <xf numFmtId="0" fontId="71" fillId="0" borderId="3338" xfId="6" applyNumberFormat="1" applyFont="1" applyFill="1" applyBorder="1" applyAlignment="1" applyProtection="1">
      <alignment horizontal="left" vertical="center"/>
      <protection locked="0"/>
    </xf>
    <xf numFmtId="49" fontId="71" fillId="18" borderId="333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4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41" xfId="6" applyNumberFormat="1" applyFont="1" applyFill="1" applyBorder="1" applyAlignment="1" applyProtection="1">
      <alignment horizontal="right" vertical="center"/>
      <protection locked="0"/>
    </xf>
    <xf numFmtId="3" fontId="8" fillId="0" borderId="3342" xfId="6" applyNumberFormat="1" applyFont="1" applyFill="1" applyBorder="1" applyAlignment="1" applyProtection="1">
      <alignment horizontal="center" vertical="center"/>
      <protection locked="0"/>
    </xf>
    <xf numFmtId="3" fontId="5" fillId="0" borderId="3342" xfId="6" applyNumberFormat="1" applyFont="1" applyFill="1" applyBorder="1" applyAlignment="1" applyProtection="1">
      <alignment horizontal="center" vertical="center"/>
      <protection locked="0"/>
    </xf>
    <xf numFmtId="0" fontId="5" fillId="0" borderId="3342" xfId="6" applyNumberFormat="1" applyFont="1" applyFill="1" applyBorder="1" applyAlignment="1" applyProtection="1">
      <alignment horizontal="center" vertical="center"/>
      <protection locked="0"/>
    </xf>
    <xf numFmtId="0" fontId="5" fillId="0" borderId="3342" xfId="6" applyNumberFormat="1" applyFont="1" applyFill="1" applyBorder="1" applyAlignment="1" applyProtection="1">
      <alignment horizontal="left" vertical="center"/>
      <protection locked="0"/>
    </xf>
    <xf numFmtId="0" fontId="71" fillId="0" borderId="3342" xfId="6" applyNumberFormat="1" applyFont="1" applyFill="1" applyBorder="1" applyAlignment="1" applyProtection="1">
      <alignment horizontal="left" vertical="center"/>
      <protection locked="0"/>
    </xf>
    <xf numFmtId="49" fontId="71" fillId="18" borderId="334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4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45" xfId="6" applyNumberFormat="1" applyFont="1" applyFill="1" applyBorder="1" applyAlignment="1" applyProtection="1">
      <alignment horizontal="right" vertical="center"/>
      <protection locked="0"/>
    </xf>
    <xf numFmtId="3" fontId="8" fillId="0" borderId="3346" xfId="6" applyNumberFormat="1" applyFont="1" applyFill="1" applyBorder="1" applyAlignment="1" applyProtection="1">
      <alignment horizontal="center" vertical="center"/>
      <protection locked="0"/>
    </xf>
    <xf numFmtId="3" fontId="5" fillId="0" borderId="3346" xfId="6" applyNumberFormat="1" applyFont="1" applyFill="1" applyBorder="1" applyAlignment="1" applyProtection="1">
      <alignment horizontal="center" vertical="center"/>
      <protection locked="0"/>
    </xf>
    <xf numFmtId="0" fontId="5" fillId="0" borderId="3346" xfId="6" applyNumberFormat="1" applyFont="1" applyFill="1" applyBorder="1" applyAlignment="1" applyProtection="1">
      <alignment horizontal="center" vertical="center"/>
      <protection locked="0"/>
    </xf>
    <xf numFmtId="0" fontId="5" fillId="0" borderId="3346" xfId="6" applyNumberFormat="1" applyFont="1" applyFill="1" applyBorder="1" applyAlignment="1" applyProtection="1">
      <alignment horizontal="left" vertical="center"/>
      <protection locked="0"/>
    </xf>
    <xf numFmtId="0" fontId="71" fillId="0" borderId="3346" xfId="6" applyNumberFormat="1" applyFont="1" applyFill="1" applyBorder="1" applyAlignment="1" applyProtection="1">
      <alignment horizontal="left" vertical="center"/>
      <protection locked="0"/>
    </xf>
    <xf numFmtId="49" fontId="71" fillId="18" borderId="334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4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49" xfId="6" applyNumberFormat="1" applyFont="1" applyFill="1" applyBorder="1" applyAlignment="1" applyProtection="1">
      <alignment horizontal="right" vertical="center"/>
      <protection locked="0"/>
    </xf>
    <xf numFmtId="3" fontId="8" fillId="0" borderId="3350" xfId="6" applyNumberFormat="1" applyFont="1" applyFill="1" applyBorder="1" applyAlignment="1" applyProtection="1">
      <alignment horizontal="center" vertical="center"/>
      <protection locked="0"/>
    </xf>
    <xf numFmtId="3" fontId="5" fillId="0" borderId="3350" xfId="6" applyNumberFormat="1" applyFont="1" applyFill="1" applyBorder="1" applyAlignment="1" applyProtection="1">
      <alignment horizontal="center" vertical="center"/>
      <protection locked="0"/>
    </xf>
    <xf numFmtId="0" fontId="5" fillId="0" borderId="3350" xfId="6" applyNumberFormat="1" applyFont="1" applyFill="1" applyBorder="1" applyAlignment="1" applyProtection="1">
      <alignment horizontal="center" vertical="center"/>
      <protection locked="0"/>
    </xf>
    <xf numFmtId="0" fontId="5" fillId="0" borderId="3350" xfId="6" applyNumberFormat="1" applyFont="1" applyFill="1" applyBorder="1" applyAlignment="1" applyProtection="1">
      <alignment horizontal="left" vertical="center"/>
      <protection locked="0"/>
    </xf>
    <xf numFmtId="0" fontId="71" fillId="0" borderId="3350" xfId="6" applyNumberFormat="1" applyFont="1" applyFill="1" applyBorder="1" applyAlignment="1" applyProtection="1">
      <alignment horizontal="left" vertical="center"/>
      <protection locked="0"/>
    </xf>
    <xf numFmtId="49" fontId="71" fillId="18" borderId="335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5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53" xfId="6" applyNumberFormat="1" applyFont="1" applyFill="1" applyBorder="1" applyAlignment="1" applyProtection="1">
      <alignment horizontal="right" vertical="center"/>
      <protection locked="0"/>
    </xf>
    <xf numFmtId="3" fontId="8" fillId="0" borderId="3354" xfId="6" applyNumberFormat="1" applyFont="1" applyFill="1" applyBorder="1" applyAlignment="1" applyProtection="1">
      <alignment horizontal="center" vertical="center"/>
      <protection locked="0"/>
    </xf>
    <xf numFmtId="3" fontId="5" fillId="0" borderId="3354" xfId="6" applyNumberFormat="1" applyFont="1" applyFill="1" applyBorder="1" applyAlignment="1" applyProtection="1">
      <alignment horizontal="center" vertical="center"/>
      <protection locked="0"/>
    </xf>
    <xf numFmtId="0" fontId="5" fillId="0" borderId="3354" xfId="6" applyNumberFormat="1" applyFont="1" applyFill="1" applyBorder="1" applyAlignment="1" applyProtection="1">
      <alignment horizontal="center" vertical="center"/>
      <protection locked="0"/>
    </xf>
    <xf numFmtId="0" fontId="5" fillId="0" borderId="3354" xfId="6" applyNumberFormat="1" applyFont="1" applyFill="1" applyBorder="1" applyAlignment="1" applyProtection="1">
      <alignment horizontal="left" vertical="center"/>
      <protection locked="0"/>
    </xf>
    <xf numFmtId="0" fontId="71" fillId="0" borderId="3354" xfId="6" applyNumberFormat="1" applyFont="1" applyFill="1" applyBorder="1" applyAlignment="1" applyProtection="1">
      <alignment horizontal="left" vertical="center"/>
      <protection locked="0"/>
    </xf>
    <xf numFmtId="49" fontId="71" fillId="18" borderId="335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5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57" xfId="6" applyNumberFormat="1" applyFont="1" applyFill="1" applyBorder="1" applyAlignment="1" applyProtection="1">
      <alignment horizontal="right" vertical="center"/>
      <protection locked="0"/>
    </xf>
    <xf numFmtId="3" fontId="8" fillId="0" borderId="3358" xfId="6" applyNumberFormat="1" applyFont="1" applyFill="1" applyBorder="1" applyAlignment="1" applyProtection="1">
      <alignment horizontal="center" vertical="center"/>
      <protection locked="0"/>
    </xf>
    <xf numFmtId="3" fontId="5" fillId="0" borderId="3358" xfId="6" applyNumberFormat="1" applyFont="1" applyFill="1" applyBorder="1" applyAlignment="1" applyProtection="1">
      <alignment horizontal="center" vertical="center"/>
      <protection locked="0"/>
    </xf>
    <xf numFmtId="0" fontId="5" fillId="0" borderId="3358" xfId="6" applyNumberFormat="1" applyFont="1" applyFill="1" applyBorder="1" applyAlignment="1" applyProtection="1">
      <alignment horizontal="center" vertical="center"/>
      <protection locked="0"/>
    </xf>
    <xf numFmtId="0" fontId="5" fillId="0" borderId="3358" xfId="6" applyNumberFormat="1" applyFont="1" applyFill="1" applyBorder="1" applyAlignment="1" applyProtection="1">
      <alignment horizontal="left" vertical="center"/>
      <protection locked="0"/>
    </xf>
    <xf numFmtId="0" fontId="71" fillId="0" borderId="3358" xfId="6" applyNumberFormat="1" applyFont="1" applyFill="1" applyBorder="1" applyAlignment="1" applyProtection="1">
      <alignment horizontal="left" vertical="center"/>
      <protection locked="0"/>
    </xf>
    <xf numFmtId="49" fontId="71" fillId="18" borderId="335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60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336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6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63" xfId="6" applyNumberFormat="1" applyFont="1" applyFill="1" applyBorder="1" applyAlignment="1" applyProtection="1">
      <alignment horizontal="right" vertical="center"/>
      <protection locked="0"/>
    </xf>
    <xf numFmtId="3" fontId="5" fillId="0" borderId="3364" xfId="6" applyNumberFormat="1" applyFont="1" applyFill="1" applyBorder="1" applyAlignment="1" applyProtection="1">
      <alignment horizontal="right" vertical="center"/>
      <protection locked="0"/>
    </xf>
    <xf numFmtId="4" fontId="5" fillId="0" borderId="3364" xfId="6" applyNumberFormat="1" applyFont="1" applyFill="1" applyBorder="1" applyAlignment="1" applyProtection="1">
      <alignment horizontal="right" vertical="center"/>
      <protection locked="0"/>
    </xf>
    <xf numFmtId="3" fontId="8" fillId="0" borderId="3365" xfId="6" applyNumberFormat="1" applyFont="1" applyFill="1" applyBorder="1" applyAlignment="1" applyProtection="1">
      <alignment horizontal="center" vertical="center"/>
      <protection locked="0"/>
    </xf>
    <xf numFmtId="3" fontId="5" fillId="0" borderId="3365" xfId="6" applyNumberFormat="1" applyFont="1" applyFill="1" applyBorder="1" applyAlignment="1" applyProtection="1">
      <alignment horizontal="center" vertical="center"/>
      <protection locked="0"/>
    </xf>
    <xf numFmtId="0" fontId="5" fillId="0" borderId="3365" xfId="6" applyNumberFormat="1" applyFont="1" applyFill="1" applyBorder="1" applyAlignment="1" applyProtection="1">
      <alignment horizontal="center" vertical="center"/>
      <protection locked="0"/>
    </xf>
    <xf numFmtId="0" fontId="5" fillId="0" borderId="3365" xfId="6" applyNumberFormat="1" applyFont="1" applyFill="1" applyBorder="1" applyAlignment="1" applyProtection="1">
      <alignment horizontal="left" vertical="center"/>
      <protection locked="0"/>
    </xf>
    <xf numFmtId="0" fontId="71" fillId="0" borderId="3365" xfId="6" applyNumberFormat="1" applyFont="1" applyFill="1" applyBorder="1" applyAlignment="1" applyProtection="1">
      <alignment horizontal="left" vertical="center"/>
      <protection locked="0"/>
    </xf>
    <xf numFmtId="49" fontId="71" fillId="18" borderId="336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6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68" xfId="6" applyNumberFormat="1" applyFont="1" applyFill="1" applyBorder="1" applyAlignment="1" applyProtection="1">
      <alignment horizontal="right" vertical="center"/>
      <protection locked="0"/>
    </xf>
    <xf numFmtId="3" fontId="8" fillId="0" borderId="3369" xfId="6" applyNumberFormat="1" applyFont="1" applyFill="1" applyBorder="1" applyAlignment="1" applyProtection="1">
      <alignment horizontal="center" vertical="center"/>
      <protection locked="0"/>
    </xf>
    <xf numFmtId="3" fontId="5" fillId="0" borderId="3369" xfId="6" applyNumberFormat="1" applyFont="1" applyFill="1" applyBorder="1" applyAlignment="1" applyProtection="1">
      <alignment horizontal="center" vertical="center"/>
      <protection locked="0"/>
    </xf>
    <xf numFmtId="0" fontId="5" fillId="0" borderId="3369" xfId="6" applyNumberFormat="1" applyFont="1" applyFill="1" applyBorder="1" applyAlignment="1" applyProtection="1">
      <alignment horizontal="center" vertical="center"/>
      <protection locked="0"/>
    </xf>
    <xf numFmtId="0" fontId="5" fillId="0" borderId="3369" xfId="6" applyNumberFormat="1" applyFont="1" applyFill="1" applyBorder="1" applyAlignment="1" applyProtection="1">
      <alignment horizontal="left" vertical="center"/>
      <protection locked="0"/>
    </xf>
    <xf numFmtId="0" fontId="71" fillId="0" borderId="3369" xfId="6" applyNumberFormat="1" applyFont="1" applyFill="1" applyBorder="1" applyAlignment="1" applyProtection="1">
      <alignment horizontal="left" vertical="center"/>
      <protection locked="0"/>
    </xf>
    <xf numFmtId="49" fontId="71" fillId="18" borderId="337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7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72" xfId="6" applyNumberFormat="1" applyFont="1" applyFill="1" applyBorder="1" applyAlignment="1" applyProtection="1">
      <alignment horizontal="right" vertical="center"/>
      <protection locked="0"/>
    </xf>
    <xf numFmtId="3" fontId="8" fillId="0" borderId="3373" xfId="6" applyNumberFormat="1" applyFont="1" applyFill="1" applyBorder="1" applyAlignment="1" applyProtection="1">
      <alignment horizontal="center" vertical="center"/>
      <protection locked="0"/>
    </xf>
    <xf numFmtId="3" fontId="5" fillId="0" borderId="3373" xfId="6" applyNumberFormat="1" applyFont="1" applyFill="1" applyBorder="1" applyAlignment="1" applyProtection="1">
      <alignment horizontal="center" vertical="center"/>
      <protection locked="0"/>
    </xf>
    <xf numFmtId="0" fontId="5" fillId="0" borderId="3373" xfId="6" applyNumberFormat="1" applyFont="1" applyFill="1" applyBorder="1" applyAlignment="1" applyProtection="1">
      <alignment horizontal="center" vertical="center"/>
      <protection locked="0"/>
    </xf>
    <xf numFmtId="0" fontId="5" fillId="0" borderId="3373" xfId="6" applyNumberFormat="1" applyFont="1" applyFill="1" applyBorder="1" applyAlignment="1" applyProtection="1">
      <alignment horizontal="left" vertical="center"/>
      <protection locked="0"/>
    </xf>
    <xf numFmtId="0" fontId="71" fillId="0" borderId="3373" xfId="6" applyNumberFormat="1" applyFont="1" applyFill="1" applyBorder="1" applyAlignment="1" applyProtection="1">
      <alignment horizontal="left" vertical="center"/>
      <protection locked="0"/>
    </xf>
    <xf numFmtId="49" fontId="71" fillId="18" borderId="337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7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76" xfId="6" applyNumberFormat="1" applyFont="1" applyFill="1" applyBorder="1" applyAlignment="1" applyProtection="1">
      <alignment horizontal="right" vertical="center"/>
      <protection locked="0"/>
    </xf>
    <xf numFmtId="3" fontId="8" fillId="0" borderId="3377" xfId="6" applyNumberFormat="1" applyFont="1" applyFill="1" applyBorder="1" applyAlignment="1" applyProtection="1">
      <alignment horizontal="center" vertical="center"/>
      <protection locked="0"/>
    </xf>
    <xf numFmtId="3" fontId="5" fillId="0" borderId="3377" xfId="6" applyNumberFormat="1" applyFont="1" applyFill="1" applyBorder="1" applyAlignment="1" applyProtection="1">
      <alignment horizontal="center" vertical="center"/>
      <protection locked="0"/>
    </xf>
    <xf numFmtId="0" fontId="5" fillId="0" borderId="3377" xfId="6" applyNumberFormat="1" applyFont="1" applyFill="1" applyBorder="1" applyAlignment="1" applyProtection="1">
      <alignment horizontal="center" vertical="center"/>
      <protection locked="0"/>
    </xf>
    <xf numFmtId="0" fontId="5" fillId="0" borderId="3377" xfId="6" applyNumberFormat="1" applyFont="1" applyFill="1" applyBorder="1" applyAlignment="1" applyProtection="1">
      <alignment horizontal="left" vertical="center"/>
      <protection locked="0"/>
    </xf>
    <xf numFmtId="0" fontId="71" fillId="0" borderId="3377" xfId="6" applyNumberFormat="1" applyFont="1" applyFill="1" applyBorder="1" applyAlignment="1" applyProtection="1">
      <alignment horizontal="left" vertical="center"/>
      <protection locked="0"/>
    </xf>
    <xf numFmtId="49" fontId="71" fillId="18" borderId="337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7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80" xfId="6" applyNumberFormat="1" applyFont="1" applyFill="1" applyBorder="1" applyAlignment="1" applyProtection="1">
      <alignment horizontal="right" vertical="center"/>
      <protection locked="0"/>
    </xf>
    <xf numFmtId="3" fontId="8" fillId="0" borderId="3381" xfId="6" applyNumberFormat="1" applyFont="1" applyFill="1" applyBorder="1" applyAlignment="1" applyProtection="1">
      <alignment horizontal="center" vertical="center"/>
      <protection locked="0"/>
    </xf>
    <xf numFmtId="3" fontId="5" fillId="0" borderId="3381" xfId="6" applyNumberFormat="1" applyFont="1" applyFill="1" applyBorder="1" applyAlignment="1" applyProtection="1">
      <alignment horizontal="center" vertical="center"/>
      <protection locked="0"/>
    </xf>
    <xf numFmtId="0" fontId="5" fillId="0" borderId="3381" xfId="6" applyNumberFormat="1" applyFont="1" applyFill="1" applyBorder="1" applyAlignment="1" applyProtection="1">
      <alignment horizontal="center" vertical="center"/>
      <protection locked="0"/>
    </xf>
    <xf numFmtId="0" fontId="5" fillId="0" borderId="3381" xfId="6" applyNumberFormat="1" applyFont="1" applyFill="1" applyBorder="1" applyAlignment="1" applyProtection="1">
      <alignment horizontal="left" vertical="center"/>
      <protection locked="0"/>
    </xf>
    <xf numFmtId="0" fontId="71" fillId="0" borderId="3381" xfId="6" applyNumberFormat="1" applyFont="1" applyFill="1" applyBorder="1" applyAlignment="1" applyProtection="1">
      <alignment horizontal="left" vertical="center"/>
      <protection locked="0"/>
    </xf>
    <xf numFmtId="49" fontId="71" fillId="18" borderId="338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8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84" xfId="6" applyNumberFormat="1" applyFont="1" applyFill="1" applyBorder="1" applyAlignment="1" applyProtection="1">
      <alignment horizontal="right" vertical="center"/>
      <protection locked="0"/>
    </xf>
    <xf numFmtId="3" fontId="8" fillId="0" borderId="3385" xfId="6" applyNumberFormat="1" applyFont="1" applyFill="1" applyBorder="1" applyAlignment="1" applyProtection="1">
      <alignment horizontal="center" vertical="center"/>
      <protection locked="0"/>
    </xf>
    <xf numFmtId="3" fontId="5" fillId="0" borderId="3385" xfId="6" applyNumberFormat="1" applyFont="1" applyFill="1" applyBorder="1" applyAlignment="1" applyProtection="1">
      <alignment horizontal="center" vertical="center"/>
      <protection locked="0"/>
    </xf>
    <xf numFmtId="0" fontId="5" fillId="0" borderId="3385" xfId="6" applyNumberFormat="1" applyFont="1" applyFill="1" applyBorder="1" applyAlignment="1" applyProtection="1">
      <alignment horizontal="center" vertical="center"/>
      <protection locked="0"/>
    </xf>
    <xf numFmtId="0" fontId="5" fillId="0" borderId="3385" xfId="6" applyNumberFormat="1" applyFont="1" applyFill="1" applyBorder="1" applyAlignment="1" applyProtection="1">
      <alignment horizontal="left" vertical="center"/>
      <protection locked="0"/>
    </xf>
    <xf numFmtId="0" fontId="71" fillId="0" borderId="3385" xfId="6" applyNumberFormat="1" applyFont="1" applyFill="1" applyBorder="1" applyAlignment="1" applyProtection="1">
      <alignment horizontal="left" vertical="center"/>
      <protection locked="0"/>
    </xf>
    <xf numFmtId="49" fontId="71" fillId="18" borderId="338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8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88" xfId="6" applyNumberFormat="1" applyFont="1" applyFill="1" applyBorder="1" applyAlignment="1" applyProtection="1">
      <alignment horizontal="right" vertical="center"/>
      <protection locked="0"/>
    </xf>
    <xf numFmtId="3" fontId="8" fillId="0" borderId="3389" xfId="6" applyNumberFormat="1" applyFont="1" applyFill="1" applyBorder="1" applyAlignment="1" applyProtection="1">
      <alignment horizontal="center" vertical="center"/>
      <protection locked="0"/>
    </xf>
    <xf numFmtId="3" fontId="5" fillId="0" borderId="3389" xfId="6" applyNumberFormat="1" applyFont="1" applyFill="1" applyBorder="1" applyAlignment="1" applyProtection="1">
      <alignment horizontal="center" vertical="center"/>
      <protection locked="0"/>
    </xf>
    <xf numFmtId="0" fontId="5" fillId="0" borderId="3389" xfId="6" applyNumberFormat="1" applyFont="1" applyFill="1" applyBorder="1" applyAlignment="1" applyProtection="1">
      <alignment horizontal="center" vertical="center"/>
      <protection locked="0"/>
    </xf>
    <xf numFmtId="0" fontId="5" fillId="0" borderId="3389" xfId="6" applyNumberFormat="1" applyFont="1" applyFill="1" applyBorder="1" applyAlignment="1" applyProtection="1">
      <alignment horizontal="left" vertical="center"/>
      <protection locked="0"/>
    </xf>
    <xf numFmtId="0" fontId="71" fillId="0" borderId="3389" xfId="6" applyNumberFormat="1" applyFont="1" applyFill="1" applyBorder="1" applyAlignment="1" applyProtection="1">
      <alignment horizontal="left" vertical="center"/>
      <protection locked="0"/>
    </xf>
    <xf numFmtId="49" fontId="71" fillId="18" borderId="339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84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91" xfId="6" applyNumberFormat="1" applyFont="1" applyFill="1" applyBorder="1" applyAlignment="1" applyProtection="1">
      <alignment horizontal="right" vertical="center"/>
      <protection locked="0"/>
    </xf>
    <xf numFmtId="3" fontId="8" fillId="0" borderId="3392" xfId="6" applyNumberFormat="1" applyFont="1" applyFill="1" applyBorder="1" applyAlignment="1" applyProtection="1">
      <alignment horizontal="center" vertical="center"/>
      <protection locked="0"/>
    </xf>
    <xf numFmtId="3" fontId="5" fillId="0" borderId="3392" xfId="6" applyNumberFormat="1" applyFont="1" applyFill="1" applyBorder="1" applyAlignment="1" applyProtection="1">
      <alignment horizontal="center" vertical="center"/>
      <protection locked="0"/>
    </xf>
    <xf numFmtId="0" fontId="5" fillId="0" borderId="3392" xfId="6" applyNumberFormat="1" applyFont="1" applyFill="1" applyBorder="1" applyAlignment="1" applyProtection="1">
      <alignment horizontal="center" vertical="center"/>
      <protection locked="0"/>
    </xf>
    <xf numFmtId="0" fontId="5" fillId="0" borderId="3392" xfId="6" applyNumberFormat="1" applyFont="1" applyFill="1" applyBorder="1" applyAlignment="1" applyProtection="1">
      <alignment horizontal="left" vertical="center"/>
      <protection locked="0"/>
    </xf>
    <xf numFmtId="0" fontId="71" fillId="0" borderId="3392" xfId="6" applyNumberFormat="1" applyFont="1" applyFill="1" applyBorder="1" applyAlignment="1" applyProtection="1">
      <alignment horizontal="left" vertical="center"/>
      <protection locked="0"/>
    </xf>
    <xf numFmtId="49" fontId="71" fillId="18" borderId="3393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3394" xfId="6" applyNumberFormat="1" applyFont="1" applyFill="1" applyBorder="1" applyAlignment="1" applyProtection="1">
      <alignment horizontal="right" vertical="center"/>
      <protection locked="0"/>
    </xf>
    <xf numFmtId="3" fontId="8" fillId="0" borderId="3395" xfId="6" applyNumberFormat="1" applyFont="1" applyFill="1" applyBorder="1" applyAlignment="1" applyProtection="1">
      <alignment horizontal="center" vertical="center"/>
      <protection locked="0"/>
    </xf>
    <xf numFmtId="3" fontId="5" fillId="0" borderId="3395" xfId="6" applyNumberFormat="1" applyFont="1" applyFill="1" applyBorder="1" applyAlignment="1" applyProtection="1">
      <alignment horizontal="center" vertical="center"/>
      <protection locked="0"/>
    </xf>
    <xf numFmtId="0" fontId="5" fillId="0" borderId="3395" xfId="6" applyNumberFormat="1" applyFont="1" applyFill="1" applyBorder="1" applyAlignment="1" applyProtection="1">
      <alignment horizontal="center" vertical="center"/>
      <protection locked="0"/>
    </xf>
    <xf numFmtId="0" fontId="5" fillId="0" borderId="3395" xfId="6" applyNumberFormat="1" applyFont="1" applyFill="1" applyBorder="1" applyAlignment="1" applyProtection="1">
      <alignment horizontal="left" vertical="center"/>
      <protection locked="0"/>
    </xf>
    <xf numFmtId="0" fontId="71" fillId="0" borderId="3395" xfId="6" applyNumberFormat="1" applyFont="1" applyFill="1" applyBorder="1" applyAlignment="1" applyProtection="1">
      <alignment horizontal="left" vertical="center"/>
      <protection locked="0"/>
    </xf>
    <xf numFmtId="49" fontId="71" fillId="18" borderId="339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39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98" xfId="6" applyNumberFormat="1" applyFont="1" applyFill="1" applyBorder="1" applyAlignment="1" applyProtection="1">
      <alignment horizontal="right" vertical="center"/>
      <protection locked="0"/>
    </xf>
    <xf numFmtId="3" fontId="8" fillId="0" borderId="3399" xfId="6" applyNumberFormat="1" applyFont="1" applyFill="1" applyBorder="1" applyAlignment="1" applyProtection="1">
      <alignment horizontal="center" vertical="center"/>
      <protection locked="0"/>
    </xf>
    <xf numFmtId="3" fontId="5" fillId="0" borderId="3399" xfId="6" applyNumberFormat="1" applyFont="1" applyFill="1" applyBorder="1" applyAlignment="1" applyProtection="1">
      <alignment horizontal="center" vertical="center"/>
      <protection locked="0"/>
    </xf>
    <xf numFmtId="0" fontId="5" fillId="0" borderId="3399" xfId="6" applyNumberFormat="1" applyFont="1" applyFill="1" applyBorder="1" applyAlignment="1" applyProtection="1">
      <alignment horizontal="center" vertical="center"/>
      <protection locked="0"/>
    </xf>
    <xf numFmtId="0" fontId="5" fillId="0" borderId="3399" xfId="6" applyNumberFormat="1" applyFont="1" applyFill="1" applyBorder="1" applyAlignment="1" applyProtection="1">
      <alignment horizontal="left" vertical="center"/>
      <protection locked="0"/>
    </xf>
    <xf numFmtId="0" fontId="71" fillId="0" borderId="3399" xfId="6" applyNumberFormat="1" applyFont="1" applyFill="1" applyBorder="1" applyAlignment="1" applyProtection="1">
      <alignment horizontal="left" vertical="center"/>
      <protection locked="0"/>
    </xf>
    <xf numFmtId="49" fontId="71" fillId="18" borderId="340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40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02" xfId="6" applyNumberFormat="1" applyFont="1" applyFill="1" applyBorder="1" applyAlignment="1" applyProtection="1">
      <alignment horizontal="right" vertical="center"/>
      <protection locked="0"/>
    </xf>
    <xf numFmtId="3" fontId="8" fillId="0" borderId="3403" xfId="6" applyNumberFormat="1" applyFont="1" applyFill="1" applyBorder="1" applyAlignment="1" applyProtection="1">
      <alignment horizontal="center" vertical="center"/>
      <protection locked="0"/>
    </xf>
    <xf numFmtId="3" fontId="5" fillId="0" borderId="3403" xfId="6" applyNumberFormat="1" applyFont="1" applyFill="1" applyBorder="1" applyAlignment="1" applyProtection="1">
      <alignment horizontal="center" vertical="center"/>
      <protection locked="0"/>
    </xf>
    <xf numFmtId="0" fontId="5" fillId="0" borderId="3403" xfId="6" applyNumberFormat="1" applyFont="1" applyFill="1" applyBorder="1" applyAlignment="1" applyProtection="1">
      <alignment horizontal="center" vertical="center"/>
      <protection locked="0"/>
    </xf>
    <xf numFmtId="0" fontId="5" fillId="0" borderId="3403" xfId="6" applyNumberFormat="1" applyFont="1" applyFill="1" applyBorder="1" applyAlignment="1" applyProtection="1">
      <alignment horizontal="left" vertical="center"/>
      <protection locked="0"/>
    </xf>
    <xf numFmtId="0" fontId="71" fillId="0" borderId="3403" xfId="6" applyNumberFormat="1" applyFont="1" applyFill="1" applyBorder="1" applyAlignment="1" applyProtection="1">
      <alignment horizontal="left" vertical="center"/>
      <protection locked="0"/>
    </xf>
    <xf numFmtId="49" fontId="71" fillId="18" borderId="340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40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06" xfId="6" applyNumberFormat="1" applyFont="1" applyFill="1" applyBorder="1" applyAlignment="1" applyProtection="1">
      <alignment horizontal="right" vertical="center"/>
      <protection locked="0"/>
    </xf>
    <xf numFmtId="3" fontId="8" fillId="0" borderId="3407" xfId="6" applyNumberFormat="1" applyFont="1" applyFill="1" applyBorder="1" applyAlignment="1" applyProtection="1">
      <alignment horizontal="center" vertical="center"/>
      <protection locked="0"/>
    </xf>
    <xf numFmtId="3" fontId="5" fillId="0" borderId="3407" xfId="6" applyNumberFormat="1" applyFont="1" applyFill="1" applyBorder="1" applyAlignment="1" applyProtection="1">
      <alignment horizontal="center" vertical="center"/>
      <protection locked="0"/>
    </xf>
    <xf numFmtId="0" fontId="5" fillId="0" borderId="3407" xfId="6" applyNumberFormat="1" applyFont="1" applyFill="1" applyBorder="1" applyAlignment="1" applyProtection="1">
      <alignment horizontal="center" vertical="center"/>
      <protection locked="0"/>
    </xf>
    <xf numFmtId="0" fontId="5" fillId="0" borderId="3407" xfId="6" applyNumberFormat="1" applyFont="1" applyFill="1" applyBorder="1" applyAlignment="1" applyProtection="1">
      <alignment horizontal="left" vertical="center"/>
      <protection locked="0"/>
    </xf>
    <xf numFmtId="0" fontId="71" fillId="0" borderId="3407" xfId="6" applyNumberFormat="1" applyFont="1" applyFill="1" applyBorder="1" applyAlignment="1" applyProtection="1">
      <alignment horizontal="left" vertical="center"/>
      <protection locked="0"/>
    </xf>
    <xf numFmtId="49" fontId="71" fillId="0" borderId="3408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340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41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11" xfId="6" applyNumberFormat="1" applyFont="1" applyFill="1" applyBorder="1" applyAlignment="1" applyProtection="1">
      <alignment horizontal="right" vertical="center"/>
      <protection locked="0"/>
    </xf>
    <xf numFmtId="3" fontId="5" fillId="0" borderId="2972" xfId="6" applyNumberFormat="1" applyFont="1" applyFill="1" applyBorder="1" applyAlignment="1" applyProtection="1">
      <alignment horizontal="right" vertical="center"/>
      <protection locked="0"/>
    </xf>
    <xf numFmtId="2" fontId="71" fillId="0" borderId="264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14" xfId="6" applyNumberFormat="1" applyFont="1" applyFill="1" applyBorder="1" applyAlignment="1" applyProtection="1">
      <alignment horizontal="right" vertical="center"/>
      <protection locked="0"/>
    </xf>
    <xf numFmtId="3" fontId="5" fillId="0" borderId="3415" xfId="6" applyNumberFormat="1" applyFont="1" applyFill="1" applyBorder="1" applyAlignment="1" applyProtection="1">
      <alignment horizontal="right" vertical="center"/>
      <protection locked="0"/>
    </xf>
    <xf numFmtId="4" fontId="5" fillId="0" borderId="3415" xfId="6" applyNumberFormat="1" applyFont="1" applyFill="1" applyBorder="1" applyAlignment="1" applyProtection="1">
      <alignment horizontal="right" vertical="center"/>
      <protection locked="0"/>
    </xf>
    <xf numFmtId="3" fontId="8" fillId="0" borderId="3416" xfId="6" applyNumberFormat="1" applyFont="1" applyFill="1" applyBorder="1" applyAlignment="1" applyProtection="1">
      <alignment horizontal="center" vertical="center"/>
      <protection locked="0"/>
    </xf>
    <xf numFmtId="3" fontId="5" fillId="0" borderId="3417" xfId="6" applyNumberFormat="1" applyFont="1" applyFill="1" applyBorder="1" applyAlignment="1" applyProtection="1">
      <alignment horizontal="center" vertical="center"/>
      <protection locked="0"/>
    </xf>
    <xf numFmtId="3" fontId="5" fillId="0" borderId="3416" xfId="6" applyNumberFormat="1" applyFont="1" applyFill="1" applyBorder="1" applyAlignment="1" applyProtection="1">
      <alignment horizontal="center" vertical="center"/>
      <protection locked="0"/>
    </xf>
    <xf numFmtId="3" fontId="5" fillId="0" borderId="3418" xfId="6" applyNumberFormat="1" applyFont="1" applyFill="1" applyBorder="1" applyAlignment="1" applyProtection="1">
      <alignment horizontal="center" vertical="center"/>
      <protection locked="0"/>
    </xf>
    <xf numFmtId="0" fontId="5" fillId="0" borderId="3416" xfId="6" applyNumberFormat="1" applyFont="1" applyFill="1" applyBorder="1" applyAlignment="1" applyProtection="1">
      <alignment horizontal="center" vertical="center"/>
      <protection locked="0"/>
    </xf>
    <xf numFmtId="0" fontId="5" fillId="0" borderId="3416" xfId="6" applyNumberFormat="1" applyFont="1" applyFill="1" applyBorder="1" applyAlignment="1" applyProtection="1">
      <alignment horizontal="left" vertical="center"/>
      <protection locked="0"/>
    </xf>
    <xf numFmtId="0" fontId="71" fillId="0" borderId="3416" xfId="6" applyNumberFormat="1" applyFont="1" applyFill="1" applyBorder="1" applyAlignment="1" applyProtection="1">
      <alignment horizontal="left" vertical="center"/>
      <protection locked="0"/>
    </xf>
    <xf numFmtId="49" fontId="71" fillId="18" borderId="3419" xfId="6" applyNumberFormat="1" applyFont="1" applyFill="1" applyBorder="1" applyAlignment="1" applyProtection="1">
      <alignment horizontal="center" vertical="center" wrapText="1"/>
      <protection locked="0"/>
    </xf>
    <xf numFmtId="2" fontId="71" fillId="0" borderId="3420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086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342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417" xfId="6" applyNumberFormat="1" applyFont="1" applyFill="1" applyBorder="1" applyAlignment="1" applyProtection="1">
      <alignment horizontal="center" vertical="center" wrapText="1"/>
      <protection locked="0"/>
    </xf>
    <xf numFmtId="2" fontId="71" fillId="0" borderId="3418" xfId="6" applyNumberFormat="1" applyFont="1" applyFill="1" applyBorder="1" applyAlignment="1" applyProtection="1">
      <alignment horizontal="left" vertical="center" wrapText="1"/>
      <protection locked="0"/>
    </xf>
    <xf numFmtId="0" fontId="14" fillId="0" borderId="3296" xfId="6" applyNumberFormat="1" applyFont="1" applyFill="1" applyBorder="1" applyAlignment="1" applyProtection="1">
      <alignment horizontal="left" vertical="center"/>
      <protection locked="0"/>
    </xf>
    <xf numFmtId="3" fontId="5" fillId="0" borderId="3423" xfId="6" applyNumberFormat="1" applyFont="1" applyFill="1" applyBorder="1" applyAlignment="1" applyProtection="1">
      <alignment horizontal="right" vertical="center"/>
      <protection locked="0"/>
    </xf>
    <xf numFmtId="4" fontId="5" fillId="0" borderId="3423" xfId="6" applyNumberFormat="1" applyFont="1" applyFill="1" applyBorder="1" applyAlignment="1" applyProtection="1">
      <alignment horizontal="right" vertical="center"/>
      <protection locked="0"/>
    </xf>
    <xf numFmtId="3" fontId="8" fillId="0" borderId="3424" xfId="6" applyNumberFormat="1" applyFont="1" applyFill="1" applyBorder="1" applyAlignment="1" applyProtection="1">
      <alignment horizontal="center" vertical="center"/>
      <protection locked="0"/>
    </xf>
    <xf numFmtId="3" fontId="5" fillId="0" borderId="3424" xfId="6" applyNumberFormat="1" applyFont="1" applyFill="1" applyBorder="1" applyAlignment="1" applyProtection="1">
      <alignment horizontal="center" vertical="center"/>
      <protection locked="0"/>
    </xf>
    <xf numFmtId="0" fontId="5" fillId="0" borderId="3424" xfId="6" applyNumberFormat="1" applyFont="1" applyFill="1" applyBorder="1" applyAlignment="1" applyProtection="1">
      <alignment horizontal="center" vertical="center"/>
      <protection locked="0"/>
    </xf>
    <xf numFmtId="0" fontId="5" fillId="0" borderId="3424" xfId="6" applyNumberFormat="1" applyFont="1" applyFill="1" applyBorder="1" applyAlignment="1" applyProtection="1">
      <alignment horizontal="left" vertical="center"/>
      <protection locked="0"/>
    </xf>
    <xf numFmtId="0" fontId="14" fillId="0" borderId="3424" xfId="6" applyNumberFormat="1" applyFont="1" applyFill="1" applyBorder="1" applyAlignment="1" applyProtection="1">
      <alignment horizontal="left" vertical="center"/>
      <protection locked="0"/>
    </xf>
    <xf numFmtId="3" fontId="58" fillId="0" borderId="3423" xfId="6" applyNumberFormat="1" applyFont="1" applyFill="1" applyBorder="1" applyAlignment="1" applyProtection="1">
      <alignment horizontal="right" vertical="center"/>
      <protection locked="0"/>
    </xf>
    <xf numFmtId="4" fontId="58" fillId="0" borderId="3423" xfId="6" applyNumberFormat="1" applyFont="1" applyFill="1" applyBorder="1" applyAlignment="1" applyProtection="1">
      <alignment horizontal="right" vertical="center"/>
      <protection locked="0"/>
    </xf>
    <xf numFmtId="49" fontId="5" fillId="18" borderId="342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2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27" xfId="6" applyNumberFormat="1" applyFont="1" applyFill="1" applyBorder="1" applyAlignment="1" applyProtection="1">
      <alignment horizontal="right" vertical="center"/>
      <protection locked="0"/>
    </xf>
    <xf numFmtId="3" fontId="5" fillId="0" borderId="3428" xfId="6" applyNumberFormat="1" applyFont="1" applyFill="1" applyBorder="1" applyAlignment="1" applyProtection="1">
      <alignment horizontal="right" vertical="center"/>
      <protection locked="0"/>
    </xf>
    <xf numFmtId="4" fontId="5" fillId="0" borderId="3428" xfId="6" applyNumberFormat="1" applyFont="1" applyFill="1" applyBorder="1" applyAlignment="1" applyProtection="1">
      <alignment horizontal="right" vertical="center"/>
      <protection locked="0"/>
    </xf>
    <xf numFmtId="3" fontId="8" fillId="0" borderId="3429" xfId="6" applyNumberFormat="1" applyFont="1" applyFill="1" applyBorder="1" applyAlignment="1" applyProtection="1">
      <alignment horizontal="center" vertical="center"/>
      <protection locked="0"/>
    </xf>
    <xf numFmtId="3" fontId="5" fillId="0" borderId="3430" xfId="6" applyNumberFormat="1" applyFont="1" applyFill="1" applyBorder="1" applyAlignment="1" applyProtection="1">
      <alignment horizontal="center" vertical="center"/>
      <protection locked="0"/>
    </xf>
    <xf numFmtId="3" fontId="5" fillId="0" borderId="3429" xfId="6" applyNumberFormat="1" applyFont="1" applyFill="1" applyBorder="1" applyAlignment="1" applyProtection="1">
      <alignment horizontal="center" vertical="center"/>
      <protection locked="0"/>
    </xf>
    <xf numFmtId="3" fontId="5" fillId="0" borderId="3431" xfId="6" applyNumberFormat="1" applyFont="1" applyFill="1" applyBorder="1" applyAlignment="1" applyProtection="1">
      <alignment horizontal="center" vertical="center"/>
      <protection locked="0"/>
    </xf>
    <xf numFmtId="0" fontId="5" fillId="0" borderId="3429" xfId="6" applyNumberFormat="1" applyFont="1" applyFill="1" applyBorder="1" applyAlignment="1" applyProtection="1">
      <alignment horizontal="center" vertical="center"/>
      <protection locked="0"/>
    </xf>
    <xf numFmtId="0" fontId="5" fillId="0" borderId="3429" xfId="6" applyNumberFormat="1" applyFont="1" applyFill="1" applyBorder="1" applyAlignment="1" applyProtection="1">
      <alignment horizontal="left" vertical="center"/>
      <protection locked="0"/>
    </xf>
    <xf numFmtId="0" fontId="14" fillId="0" borderId="3429" xfId="6" applyNumberFormat="1" applyFont="1" applyFill="1" applyBorder="1" applyAlignment="1" applyProtection="1">
      <alignment horizontal="left" vertical="center"/>
      <protection locked="0"/>
    </xf>
    <xf numFmtId="49" fontId="5" fillId="18" borderId="343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3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34" xfId="6" applyNumberFormat="1" applyFont="1" applyFill="1" applyBorder="1" applyAlignment="1" applyProtection="1">
      <alignment horizontal="right" vertical="center"/>
      <protection locked="0"/>
    </xf>
    <xf numFmtId="3" fontId="8" fillId="0" borderId="3435" xfId="6" applyNumberFormat="1" applyFont="1" applyFill="1" applyBorder="1" applyAlignment="1" applyProtection="1">
      <alignment horizontal="center" vertical="center"/>
      <protection locked="0"/>
    </xf>
    <xf numFmtId="3" fontId="5" fillId="0" borderId="3435" xfId="6" applyNumberFormat="1" applyFont="1" applyFill="1" applyBorder="1" applyAlignment="1" applyProtection="1">
      <alignment horizontal="center" vertical="center"/>
      <protection locked="0"/>
    </xf>
    <xf numFmtId="0" fontId="5" fillId="0" borderId="3435" xfId="6" applyNumberFormat="1" applyFont="1" applyFill="1" applyBorder="1" applyAlignment="1" applyProtection="1">
      <alignment horizontal="center" vertical="center"/>
      <protection locked="0"/>
    </xf>
    <xf numFmtId="0" fontId="5" fillId="0" borderId="3435" xfId="6" applyNumberFormat="1" applyFont="1" applyFill="1" applyBorder="1" applyAlignment="1" applyProtection="1">
      <alignment horizontal="left" vertical="center"/>
      <protection locked="0"/>
    </xf>
    <xf numFmtId="0" fontId="14" fillId="0" borderId="3435" xfId="6" applyNumberFormat="1" applyFont="1" applyFill="1" applyBorder="1" applyAlignment="1" applyProtection="1">
      <alignment horizontal="left" vertical="center"/>
      <protection locked="0"/>
    </xf>
    <xf numFmtId="49" fontId="5" fillId="18" borderId="343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3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38" xfId="6" applyNumberFormat="1" applyFont="1" applyFill="1" applyBorder="1" applyAlignment="1" applyProtection="1">
      <alignment horizontal="right" vertical="center"/>
      <protection locked="0"/>
    </xf>
    <xf numFmtId="3" fontId="8" fillId="0" borderId="3439" xfId="6" applyNumberFormat="1" applyFont="1" applyFill="1" applyBorder="1" applyAlignment="1" applyProtection="1">
      <alignment horizontal="center" vertical="center"/>
      <protection locked="0"/>
    </xf>
    <xf numFmtId="3" fontId="5" fillId="0" borderId="3439" xfId="6" applyNumberFormat="1" applyFont="1" applyFill="1" applyBorder="1" applyAlignment="1" applyProtection="1">
      <alignment horizontal="center" vertical="center"/>
      <protection locked="0"/>
    </xf>
    <xf numFmtId="0" fontId="5" fillId="0" borderId="3439" xfId="6" applyNumberFormat="1" applyFont="1" applyFill="1" applyBorder="1" applyAlignment="1" applyProtection="1">
      <alignment horizontal="center" vertical="center"/>
      <protection locked="0"/>
    </xf>
    <xf numFmtId="0" fontId="5" fillId="0" borderId="3439" xfId="6" applyNumberFormat="1" applyFont="1" applyFill="1" applyBorder="1" applyAlignment="1" applyProtection="1">
      <alignment horizontal="left" vertical="center"/>
      <protection locked="0"/>
    </xf>
    <xf numFmtId="0" fontId="14" fillId="0" borderId="3439" xfId="6" applyNumberFormat="1" applyFont="1" applyFill="1" applyBorder="1" applyAlignment="1" applyProtection="1">
      <alignment horizontal="left" vertical="center"/>
      <protection locked="0"/>
    </xf>
    <xf numFmtId="49" fontId="5" fillId="18" borderId="344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4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42" xfId="6" applyNumberFormat="1" applyFont="1" applyFill="1" applyBorder="1" applyAlignment="1" applyProtection="1">
      <alignment horizontal="right" vertical="center"/>
      <protection locked="0"/>
    </xf>
    <xf numFmtId="3" fontId="8" fillId="0" borderId="3443" xfId="6" applyNumberFormat="1" applyFont="1" applyFill="1" applyBorder="1" applyAlignment="1" applyProtection="1">
      <alignment horizontal="center" vertical="center"/>
      <protection locked="0"/>
    </xf>
    <xf numFmtId="3" fontId="5" fillId="0" borderId="3443" xfId="6" applyNumberFormat="1" applyFont="1" applyFill="1" applyBorder="1" applyAlignment="1" applyProtection="1">
      <alignment horizontal="center" vertical="center"/>
      <protection locked="0"/>
    </xf>
    <xf numFmtId="0" fontId="5" fillId="0" borderId="3443" xfId="6" applyNumberFormat="1" applyFont="1" applyFill="1" applyBorder="1" applyAlignment="1" applyProtection="1">
      <alignment horizontal="center" vertical="center"/>
      <protection locked="0"/>
    </xf>
    <xf numFmtId="0" fontId="5" fillId="0" borderId="3443" xfId="6" applyNumberFormat="1" applyFont="1" applyFill="1" applyBorder="1" applyAlignment="1" applyProtection="1">
      <alignment horizontal="left" vertical="center"/>
      <protection locked="0"/>
    </xf>
    <xf numFmtId="0" fontId="14" fillId="0" borderId="3443" xfId="6" applyNumberFormat="1" applyFont="1" applyFill="1" applyBorder="1" applyAlignment="1" applyProtection="1">
      <alignment horizontal="left" vertical="center"/>
      <protection locked="0"/>
    </xf>
    <xf numFmtId="49" fontId="5" fillId="18" borderId="344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4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46" xfId="6" applyNumberFormat="1" applyFont="1" applyFill="1" applyBorder="1" applyAlignment="1" applyProtection="1">
      <alignment horizontal="right" vertical="center"/>
      <protection locked="0"/>
    </xf>
    <xf numFmtId="3" fontId="8" fillId="0" borderId="3447" xfId="6" applyNumberFormat="1" applyFont="1" applyFill="1" applyBorder="1" applyAlignment="1" applyProtection="1">
      <alignment horizontal="center" vertical="center"/>
      <protection locked="0"/>
    </xf>
    <xf numFmtId="3" fontId="5" fillId="0" borderId="3447" xfId="6" applyNumberFormat="1" applyFont="1" applyFill="1" applyBorder="1" applyAlignment="1" applyProtection="1">
      <alignment horizontal="center" vertical="center"/>
      <protection locked="0"/>
    </xf>
    <xf numFmtId="0" fontId="5" fillId="0" borderId="3447" xfId="6" applyNumberFormat="1" applyFont="1" applyFill="1" applyBorder="1" applyAlignment="1" applyProtection="1">
      <alignment horizontal="center" vertical="center"/>
      <protection locked="0"/>
    </xf>
    <xf numFmtId="0" fontId="5" fillId="0" borderId="3447" xfId="6" applyNumberFormat="1" applyFont="1" applyFill="1" applyBorder="1" applyAlignment="1" applyProtection="1">
      <alignment horizontal="left" vertical="center"/>
      <protection locked="0"/>
    </xf>
    <xf numFmtId="0" fontId="14" fillId="0" borderId="3447" xfId="6" applyNumberFormat="1" applyFont="1" applyFill="1" applyBorder="1" applyAlignment="1" applyProtection="1">
      <alignment horizontal="left" vertical="center"/>
      <protection locked="0"/>
    </xf>
    <xf numFmtId="49" fontId="5" fillId="18" borderId="344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4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50" xfId="6" applyNumberFormat="1" applyFont="1" applyFill="1" applyBorder="1" applyAlignment="1" applyProtection="1">
      <alignment horizontal="right" vertical="center"/>
      <protection locked="0"/>
    </xf>
    <xf numFmtId="3" fontId="8" fillId="0" borderId="3451" xfId="6" applyNumberFormat="1" applyFont="1" applyFill="1" applyBorder="1" applyAlignment="1" applyProtection="1">
      <alignment horizontal="center" vertical="center"/>
      <protection locked="0"/>
    </xf>
    <xf numFmtId="3" fontId="5" fillId="0" borderId="3451" xfId="6" applyNumberFormat="1" applyFont="1" applyFill="1" applyBorder="1" applyAlignment="1" applyProtection="1">
      <alignment horizontal="center" vertical="center"/>
      <protection locked="0"/>
    </xf>
    <xf numFmtId="0" fontId="5" fillId="0" borderId="3451" xfId="6" applyNumberFormat="1" applyFont="1" applyFill="1" applyBorder="1" applyAlignment="1" applyProtection="1">
      <alignment horizontal="center" vertical="center"/>
      <protection locked="0"/>
    </xf>
    <xf numFmtId="0" fontId="5" fillId="0" borderId="3451" xfId="6" applyNumberFormat="1" applyFont="1" applyFill="1" applyBorder="1" applyAlignment="1" applyProtection="1">
      <alignment horizontal="left" vertical="center"/>
      <protection locked="0"/>
    </xf>
    <xf numFmtId="0" fontId="14" fillId="0" borderId="3451" xfId="6" applyNumberFormat="1" applyFont="1" applyFill="1" applyBorder="1" applyAlignment="1" applyProtection="1">
      <alignment horizontal="left" vertical="center"/>
      <protection locked="0"/>
    </xf>
    <xf numFmtId="49" fontId="5" fillId="18" borderId="345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5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54" xfId="6" applyNumberFormat="1" applyFont="1" applyFill="1" applyBorder="1" applyAlignment="1" applyProtection="1">
      <alignment horizontal="right" vertical="center"/>
      <protection locked="0"/>
    </xf>
    <xf numFmtId="3" fontId="8" fillId="0" borderId="3455" xfId="6" applyNumberFormat="1" applyFont="1" applyFill="1" applyBorder="1" applyAlignment="1" applyProtection="1">
      <alignment horizontal="center" vertical="center"/>
      <protection locked="0"/>
    </xf>
    <xf numFmtId="3" fontId="5" fillId="0" borderId="3455" xfId="6" applyNumberFormat="1" applyFont="1" applyFill="1" applyBorder="1" applyAlignment="1" applyProtection="1">
      <alignment horizontal="center" vertical="center"/>
      <protection locked="0"/>
    </xf>
    <xf numFmtId="0" fontId="5" fillId="0" borderId="3455" xfId="6" applyNumberFormat="1" applyFont="1" applyFill="1" applyBorder="1" applyAlignment="1" applyProtection="1">
      <alignment horizontal="center" vertical="center"/>
      <protection locked="0"/>
    </xf>
    <xf numFmtId="0" fontId="5" fillId="0" borderId="3455" xfId="6" applyNumberFormat="1" applyFont="1" applyFill="1" applyBorder="1" applyAlignment="1" applyProtection="1">
      <alignment horizontal="left" vertical="center"/>
      <protection locked="0"/>
    </xf>
    <xf numFmtId="0" fontId="14" fillId="0" borderId="3455" xfId="6" applyNumberFormat="1" applyFont="1" applyFill="1" applyBorder="1" applyAlignment="1" applyProtection="1">
      <alignment horizontal="left" vertical="center"/>
      <protection locked="0"/>
    </xf>
    <xf numFmtId="49" fontId="5" fillId="18" borderId="774" xfId="6" applyNumberFormat="1" applyFont="1" applyFill="1" applyBorder="1" applyAlignment="1" applyProtection="1">
      <alignment vertical="center" wrapText="1"/>
      <protection locked="0"/>
    </xf>
    <xf numFmtId="49" fontId="5" fillId="18" borderId="345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5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58" xfId="6" applyNumberFormat="1" applyFont="1" applyFill="1" applyBorder="1" applyAlignment="1" applyProtection="1">
      <alignment horizontal="right" vertical="center"/>
      <protection locked="0"/>
    </xf>
    <xf numFmtId="3" fontId="8" fillId="0" borderId="3459" xfId="6" applyNumberFormat="1" applyFont="1" applyFill="1" applyBorder="1" applyAlignment="1" applyProtection="1">
      <alignment horizontal="center" vertical="center"/>
      <protection locked="0"/>
    </xf>
    <xf numFmtId="3" fontId="5" fillId="0" borderId="3459" xfId="6" applyNumberFormat="1" applyFont="1" applyFill="1" applyBorder="1" applyAlignment="1" applyProtection="1">
      <alignment horizontal="center" vertical="center"/>
      <protection locked="0"/>
    </xf>
    <xf numFmtId="0" fontId="5" fillId="0" borderId="3459" xfId="6" applyNumberFormat="1" applyFont="1" applyFill="1" applyBorder="1" applyAlignment="1" applyProtection="1">
      <alignment horizontal="center" vertical="center"/>
      <protection locked="0"/>
    </xf>
    <xf numFmtId="0" fontId="5" fillId="0" borderId="3459" xfId="6" applyNumberFormat="1" applyFont="1" applyFill="1" applyBorder="1" applyAlignment="1" applyProtection="1">
      <alignment horizontal="left" vertical="center"/>
      <protection locked="0"/>
    </xf>
    <xf numFmtId="0" fontId="14" fillId="0" borderId="3459" xfId="6" applyNumberFormat="1" applyFont="1" applyFill="1" applyBorder="1" applyAlignment="1" applyProtection="1">
      <alignment horizontal="left" vertical="center"/>
      <protection locked="0"/>
    </xf>
    <xf numFmtId="49" fontId="5" fillId="18" borderId="346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6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62" xfId="6" applyNumberFormat="1" applyFont="1" applyFill="1" applyBorder="1" applyAlignment="1" applyProtection="1">
      <alignment horizontal="right" vertical="center"/>
      <protection locked="0"/>
    </xf>
    <xf numFmtId="3" fontId="8" fillId="0" borderId="3463" xfId="6" applyNumberFormat="1" applyFont="1" applyFill="1" applyBorder="1" applyAlignment="1" applyProtection="1">
      <alignment horizontal="center" vertical="center"/>
      <protection locked="0"/>
    </xf>
    <xf numFmtId="3" fontId="5" fillId="0" borderId="3463" xfId="6" applyNumberFormat="1" applyFont="1" applyFill="1" applyBorder="1" applyAlignment="1" applyProtection="1">
      <alignment horizontal="center" vertical="center"/>
      <protection locked="0"/>
    </xf>
    <xf numFmtId="0" fontId="5" fillId="0" borderId="3463" xfId="6" applyNumberFormat="1" applyFont="1" applyFill="1" applyBorder="1" applyAlignment="1" applyProtection="1">
      <alignment horizontal="center" vertical="center"/>
      <protection locked="0"/>
    </xf>
    <xf numFmtId="0" fontId="5" fillId="0" borderId="3463" xfId="6" applyNumberFormat="1" applyFont="1" applyFill="1" applyBorder="1" applyAlignment="1" applyProtection="1">
      <alignment horizontal="left" vertical="center"/>
      <protection locked="0"/>
    </xf>
    <xf numFmtId="0" fontId="14" fillId="0" borderId="3463" xfId="6" applyNumberFormat="1" applyFont="1" applyFill="1" applyBorder="1" applyAlignment="1" applyProtection="1">
      <alignment horizontal="left" vertical="center"/>
      <protection locked="0"/>
    </xf>
    <xf numFmtId="49" fontId="5" fillId="18" borderId="346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6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66" xfId="6" applyNumberFormat="1" applyFont="1" applyFill="1" applyBorder="1" applyAlignment="1" applyProtection="1">
      <alignment horizontal="right" vertical="center"/>
      <protection locked="0"/>
    </xf>
    <xf numFmtId="3" fontId="8" fillId="0" borderId="3467" xfId="6" applyNumberFormat="1" applyFont="1" applyFill="1" applyBorder="1" applyAlignment="1" applyProtection="1">
      <alignment horizontal="center" vertical="center"/>
      <protection locked="0"/>
    </xf>
    <xf numFmtId="3" fontId="5" fillId="0" borderId="3467" xfId="6" applyNumberFormat="1" applyFont="1" applyFill="1" applyBorder="1" applyAlignment="1" applyProtection="1">
      <alignment horizontal="center" vertical="center"/>
      <protection locked="0"/>
    </xf>
    <xf numFmtId="0" fontId="5" fillId="0" borderId="3467" xfId="6" applyNumberFormat="1" applyFont="1" applyFill="1" applyBorder="1" applyAlignment="1" applyProtection="1">
      <alignment horizontal="center" vertical="center"/>
      <protection locked="0"/>
    </xf>
    <xf numFmtId="0" fontId="5" fillId="0" borderId="3467" xfId="6" applyNumberFormat="1" applyFont="1" applyFill="1" applyBorder="1" applyAlignment="1" applyProtection="1">
      <alignment horizontal="left" vertical="center"/>
      <protection locked="0"/>
    </xf>
    <xf numFmtId="0" fontId="14" fillId="0" borderId="3467" xfId="6" applyNumberFormat="1" applyFont="1" applyFill="1" applyBorder="1" applyAlignment="1" applyProtection="1">
      <alignment horizontal="left" vertical="center"/>
      <protection locked="0"/>
    </xf>
    <xf numFmtId="49" fontId="5" fillId="18" borderId="346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6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70" xfId="6" applyNumberFormat="1" applyFont="1" applyFill="1" applyBorder="1" applyAlignment="1" applyProtection="1">
      <alignment horizontal="right" vertical="center"/>
      <protection locked="0"/>
    </xf>
    <xf numFmtId="3" fontId="8" fillId="0" borderId="3471" xfId="6" applyNumberFormat="1" applyFont="1" applyFill="1" applyBorder="1" applyAlignment="1" applyProtection="1">
      <alignment horizontal="center" vertical="center"/>
      <protection locked="0"/>
    </xf>
    <xf numFmtId="3" fontId="5" fillId="0" borderId="3471" xfId="6" applyNumberFormat="1" applyFont="1" applyFill="1" applyBorder="1" applyAlignment="1" applyProtection="1">
      <alignment horizontal="center" vertical="center"/>
      <protection locked="0"/>
    </xf>
    <xf numFmtId="0" fontId="5" fillId="0" borderId="3471" xfId="6" applyNumberFormat="1" applyFont="1" applyFill="1" applyBorder="1" applyAlignment="1" applyProtection="1">
      <alignment horizontal="center" vertical="center"/>
      <protection locked="0"/>
    </xf>
    <xf numFmtId="0" fontId="5" fillId="0" borderId="3471" xfId="6" applyNumberFormat="1" applyFont="1" applyFill="1" applyBorder="1" applyAlignment="1" applyProtection="1">
      <alignment horizontal="left" vertical="center"/>
      <protection locked="0"/>
    </xf>
    <xf numFmtId="0" fontId="14" fillId="0" borderId="3471" xfId="6" applyNumberFormat="1" applyFont="1" applyFill="1" applyBorder="1" applyAlignment="1" applyProtection="1">
      <alignment horizontal="left" vertical="center"/>
      <protection locked="0"/>
    </xf>
    <xf numFmtId="49" fontId="5" fillId="18" borderId="347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7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74" xfId="6" applyNumberFormat="1" applyFont="1" applyFill="1" applyBorder="1" applyAlignment="1" applyProtection="1">
      <alignment horizontal="right" vertical="center"/>
      <protection locked="0"/>
    </xf>
    <xf numFmtId="3" fontId="8" fillId="0" borderId="3475" xfId="6" applyNumberFormat="1" applyFont="1" applyFill="1" applyBorder="1" applyAlignment="1" applyProtection="1">
      <alignment horizontal="center" vertical="center"/>
      <protection locked="0"/>
    </xf>
    <xf numFmtId="3" fontId="5" fillId="0" borderId="3475" xfId="6" applyNumberFormat="1" applyFont="1" applyFill="1" applyBorder="1" applyAlignment="1" applyProtection="1">
      <alignment horizontal="center" vertical="center"/>
      <protection locked="0"/>
    </xf>
    <xf numFmtId="0" fontId="5" fillId="0" borderId="3475" xfId="6" applyNumberFormat="1" applyFont="1" applyFill="1" applyBorder="1" applyAlignment="1" applyProtection="1">
      <alignment horizontal="center" vertical="center"/>
      <protection locked="0"/>
    </xf>
    <xf numFmtId="0" fontId="5" fillId="0" borderId="3475" xfId="6" applyNumberFormat="1" applyFont="1" applyFill="1" applyBorder="1" applyAlignment="1" applyProtection="1">
      <alignment horizontal="left" vertical="center"/>
      <protection locked="0"/>
    </xf>
    <xf numFmtId="0" fontId="14" fillId="0" borderId="3475" xfId="6" applyNumberFormat="1" applyFont="1" applyFill="1" applyBorder="1" applyAlignment="1" applyProtection="1">
      <alignment horizontal="left" vertical="center"/>
      <protection locked="0"/>
    </xf>
    <xf numFmtId="49" fontId="5" fillId="18" borderId="347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7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78" xfId="6" applyNumberFormat="1" applyFont="1" applyFill="1" applyBorder="1" applyAlignment="1" applyProtection="1">
      <alignment horizontal="right" vertical="center"/>
      <protection locked="0"/>
    </xf>
    <xf numFmtId="3" fontId="5" fillId="0" borderId="3479" xfId="6" applyNumberFormat="1" applyFont="1" applyFill="1" applyBorder="1" applyAlignment="1" applyProtection="1">
      <alignment horizontal="right" vertical="center"/>
      <protection locked="0"/>
    </xf>
    <xf numFmtId="4" fontId="5" fillId="0" borderId="3479" xfId="6" applyNumberFormat="1" applyFont="1" applyFill="1" applyBorder="1" applyAlignment="1" applyProtection="1">
      <alignment horizontal="right" vertical="center"/>
      <protection locked="0"/>
    </xf>
    <xf numFmtId="3" fontId="8" fillId="0" borderId="3480" xfId="6" applyNumberFormat="1" applyFont="1" applyFill="1" applyBorder="1" applyAlignment="1" applyProtection="1">
      <alignment horizontal="center" vertical="center"/>
      <protection locked="0"/>
    </xf>
    <xf numFmtId="3" fontId="5" fillId="0" borderId="3480" xfId="6" applyNumberFormat="1" applyFont="1" applyFill="1" applyBorder="1" applyAlignment="1" applyProtection="1">
      <alignment horizontal="center" vertical="center"/>
      <protection locked="0"/>
    </xf>
    <xf numFmtId="0" fontId="5" fillId="0" borderId="3480" xfId="6" applyNumberFormat="1" applyFont="1" applyFill="1" applyBorder="1" applyAlignment="1" applyProtection="1">
      <alignment horizontal="center" vertical="center"/>
      <protection locked="0"/>
    </xf>
    <xf numFmtId="0" fontId="5" fillId="0" borderId="3480" xfId="6" applyNumberFormat="1" applyFont="1" applyFill="1" applyBorder="1" applyAlignment="1" applyProtection="1">
      <alignment horizontal="left" vertical="center"/>
      <protection locked="0"/>
    </xf>
    <xf numFmtId="0" fontId="14" fillId="0" borderId="3480" xfId="6" applyNumberFormat="1" applyFont="1" applyFill="1" applyBorder="1" applyAlignment="1" applyProtection="1">
      <alignment horizontal="left" vertical="center"/>
      <protection locked="0"/>
    </xf>
    <xf numFmtId="49" fontId="5" fillId="18" borderId="348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8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83" xfId="6" applyNumberFormat="1" applyFont="1" applyFill="1" applyBorder="1" applyAlignment="1" applyProtection="1">
      <alignment horizontal="right" vertical="center"/>
      <protection locked="0"/>
    </xf>
    <xf numFmtId="3" fontId="5" fillId="0" borderId="3484" xfId="6" applyNumberFormat="1" applyFont="1" applyFill="1" applyBorder="1" applyAlignment="1" applyProtection="1">
      <alignment horizontal="right" vertical="center"/>
      <protection locked="0"/>
    </xf>
    <xf numFmtId="4" fontId="5" fillId="0" borderId="3484" xfId="6" applyNumberFormat="1" applyFont="1" applyFill="1" applyBorder="1" applyAlignment="1" applyProtection="1">
      <alignment horizontal="right" vertical="center"/>
      <protection locked="0"/>
    </xf>
    <xf numFmtId="3" fontId="8" fillId="0" borderId="3485" xfId="6" applyNumberFormat="1" applyFont="1" applyFill="1" applyBorder="1" applyAlignment="1" applyProtection="1">
      <alignment horizontal="center" vertical="center"/>
      <protection locked="0"/>
    </xf>
    <xf numFmtId="3" fontId="5" fillId="0" borderId="3485" xfId="6" applyNumberFormat="1" applyFont="1" applyFill="1" applyBorder="1" applyAlignment="1" applyProtection="1">
      <alignment horizontal="center" vertical="center"/>
      <protection locked="0"/>
    </xf>
    <xf numFmtId="0" fontId="5" fillId="0" borderId="3485" xfId="6" applyNumberFormat="1" applyFont="1" applyFill="1" applyBorder="1" applyAlignment="1" applyProtection="1">
      <alignment horizontal="center" vertical="center"/>
      <protection locked="0"/>
    </xf>
    <xf numFmtId="0" fontId="5" fillId="0" borderId="3485" xfId="6" applyNumberFormat="1" applyFont="1" applyFill="1" applyBorder="1" applyAlignment="1" applyProtection="1">
      <alignment horizontal="left" vertical="center"/>
      <protection locked="0"/>
    </xf>
    <xf numFmtId="0" fontId="14" fillId="0" borderId="3485" xfId="6" applyNumberFormat="1" applyFont="1" applyFill="1" applyBorder="1" applyAlignment="1" applyProtection="1">
      <alignment horizontal="left" vertical="center"/>
      <protection locked="0"/>
    </xf>
    <xf numFmtId="3" fontId="5" fillId="0" borderId="3486" xfId="6" applyNumberFormat="1" applyFont="1" applyFill="1" applyBorder="1" applyAlignment="1" applyProtection="1">
      <alignment horizontal="center" vertical="center"/>
      <protection locked="0"/>
    </xf>
    <xf numFmtId="3" fontId="5" fillId="0" borderId="3487" xfId="6" applyNumberFormat="1" applyFont="1" applyFill="1" applyBorder="1" applyAlignment="1" applyProtection="1">
      <alignment horizontal="center" vertical="center"/>
      <protection locked="0"/>
    </xf>
    <xf numFmtId="3" fontId="5" fillId="0" borderId="3489" xfId="6" applyNumberFormat="1" applyFont="1" applyFill="1" applyBorder="1" applyAlignment="1" applyProtection="1">
      <alignment horizontal="right" vertical="center"/>
      <protection locked="0"/>
    </xf>
    <xf numFmtId="4" fontId="5" fillId="0" borderId="3489" xfId="6" applyNumberFormat="1" applyFont="1" applyFill="1" applyBorder="1" applyAlignment="1" applyProtection="1">
      <alignment horizontal="right" vertical="center"/>
      <protection locked="0"/>
    </xf>
    <xf numFmtId="3" fontId="8" fillId="0" borderId="3490" xfId="6" applyNumberFormat="1" applyFont="1" applyFill="1" applyBorder="1" applyAlignment="1" applyProtection="1">
      <alignment horizontal="center" vertical="center"/>
      <protection locked="0"/>
    </xf>
    <xf numFmtId="3" fontId="5" fillId="0" borderId="3490" xfId="6" applyNumberFormat="1" applyFont="1" applyFill="1" applyBorder="1" applyAlignment="1" applyProtection="1">
      <alignment horizontal="center" vertical="center"/>
      <protection locked="0"/>
    </xf>
    <xf numFmtId="0" fontId="5" fillId="0" borderId="3490" xfId="6" applyNumberFormat="1" applyFont="1" applyFill="1" applyBorder="1" applyAlignment="1" applyProtection="1">
      <alignment horizontal="center" vertical="center"/>
      <protection locked="0"/>
    </xf>
    <xf numFmtId="49" fontId="5" fillId="18" borderId="349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9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93" xfId="6" applyNumberFormat="1" applyFont="1" applyFill="1" applyBorder="1" applyAlignment="1" applyProtection="1">
      <alignment horizontal="right" vertical="center"/>
      <protection locked="0"/>
    </xf>
    <xf numFmtId="3" fontId="8" fillId="0" borderId="3494" xfId="6" applyNumberFormat="1" applyFont="1" applyFill="1" applyBorder="1" applyAlignment="1" applyProtection="1">
      <alignment horizontal="center" vertical="center"/>
      <protection locked="0"/>
    </xf>
    <xf numFmtId="3" fontId="5" fillId="0" borderId="3494" xfId="6" applyNumberFormat="1" applyFont="1" applyFill="1" applyBorder="1" applyAlignment="1" applyProtection="1">
      <alignment horizontal="center" vertical="center"/>
      <protection locked="0"/>
    </xf>
    <xf numFmtId="0" fontId="5" fillId="0" borderId="3494" xfId="6" applyNumberFormat="1" applyFont="1" applyFill="1" applyBorder="1" applyAlignment="1" applyProtection="1">
      <alignment horizontal="center" vertical="center"/>
      <protection locked="0"/>
    </xf>
    <xf numFmtId="49" fontId="5" fillId="18" borderId="349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9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97" xfId="6" applyNumberFormat="1" applyFont="1" applyFill="1" applyBorder="1" applyAlignment="1" applyProtection="1">
      <alignment horizontal="right" vertical="center"/>
      <protection locked="0"/>
    </xf>
    <xf numFmtId="3" fontId="8" fillId="0" borderId="3498" xfId="6" applyNumberFormat="1" applyFont="1" applyFill="1" applyBorder="1" applyAlignment="1" applyProtection="1">
      <alignment horizontal="center" vertical="center"/>
      <protection locked="0"/>
    </xf>
    <xf numFmtId="3" fontId="5" fillId="0" borderId="3498" xfId="6" applyNumberFormat="1" applyFont="1" applyFill="1" applyBorder="1" applyAlignment="1" applyProtection="1">
      <alignment horizontal="center" vertical="center"/>
      <protection locked="0"/>
    </xf>
    <xf numFmtId="0" fontId="5" fillId="0" borderId="3498" xfId="6" applyNumberFormat="1" applyFont="1" applyFill="1" applyBorder="1" applyAlignment="1" applyProtection="1">
      <alignment horizontal="center" vertical="center"/>
      <protection locked="0"/>
    </xf>
    <xf numFmtId="49" fontId="5" fillId="18" borderId="349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0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01" xfId="6" applyNumberFormat="1" applyFont="1" applyFill="1" applyBorder="1" applyAlignment="1" applyProtection="1">
      <alignment horizontal="right" vertical="center"/>
      <protection locked="0"/>
    </xf>
    <xf numFmtId="3" fontId="8" fillId="0" borderId="3502" xfId="6" applyNumberFormat="1" applyFont="1" applyFill="1" applyBorder="1" applyAlignment="1" applyProtection="1">
      <alignment horizontal="center" vertical="center"/>
      <protection locked="0"/>
    </xf>
    <xf numFmtId="3" fontId="5" fillId="0" borderId="3502" xfId="6" applyNumberFormat="1" applyFont="1" applyFill="1" applyBorder="1" applyAlignment="1" applyProtection="1">
      <alignment horizontal="center" vertical="center"/>
      <protection locked="0"/>
    </xf>
    <xf numFmtId="0" fontId="5" fillId="0" borderId="3502" xfId="6" applyNumberFormat="1" applyFont="1" applyFill="1" applyBorder="1" applyAlignment="1" applyProtection="1">
      <alignment horizontal="center" vertical="center"/>
      <protection locked="0"/>
    </xf>
    <xf numFmtId="49" fontId="5" fillId="18" borderId="350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0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05" xfId="6" applyNumberFormat="1" applyFont="1" applyFill="1" applyBorder="1" applyAlignment="1" applyProtection="1">
      <alignment horizontal="right" vertical="center"/>
      <protection locked="0"/>
    </xf>
    <xf numFmtId="3" fontId="8" fillId="0" borderId="3506" xfId="6" applyNumberFormat="1" applyFont="1" applyFill="1" applyBorder="1" applyAlignment="1" applyProtection="1">
      <alignment horizontal="center" vertical="center"/>
      <protection locked="0"/>
    </xf>
    <xf numFmtId="3" fontId="5" fillId="0" borderId="3506" xfId="6" applyNumberFormat="1" applyFont="1" applyFill="1" applyBorder="1" applyAlignment="1" applyProtection="1">
      <alignment horizontal="center" vertical="center"/>
      <protection locked="0"/>
    </xf>
    <xf numFmtId="0" fontId="5" fillId="0" borderId="3506" xfId="6" applyNumberFormat="1" applyFont="1" applyFill="1" applyBorder="1" applyAlignment="1" applyProtection="1">
      <alignment horizontal="center" vertical="center"/>
      <protection locked="0"/>
    </xf>
    <xf numFmtId="0" fontId="5" fillId="0" borderId="3506" xfId="6" applyNumberFormat="1" applyFont="1" applyFill="1" applyBorder="1" applyAlignment="1" applyProtection="1">
      <alignment horizontal="left" vertical="center"/>
      <protection locked="0"/>
    </xf>
    <xf numFmtId="0" fontId="14" fillId="0" borderId="3506" xfId="6" applyNumberFormat="1" applyFont="1" applyFill="1" applyBorder="1" applyAlignment="1" applyProtection="1">
      <alignment horizontal="left" vertical="center"/>
      <protection locked="0"/>
    </xf>
    <xf numFmtId="49" fontId="5" fillId="18" borderId="350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0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09" xfId="6" applyNumberFormat="1" applyFont="1" applyFill="1" applyBorder="1" applyAlignment="1" applyProtection="1">
      <alignment horizontal="right" vertical="center"/>
      <protection locked="0"/>
    </xf>
    <xf numFmtId="3" fontId="8" fillId="0" borderId="3510" xfId="6" applyNumberFormat="1" applyFont="1" applyFill="1" applyBorder="1" applyAlignment="1" applyProtection="1">
      <alignment horizontal="center" vertical="center"/>
      <protection locked="0"/>
    </xf>
    <xf numFmtId="3" fontId="5" fillId="0" borderId="3510" xfId="6" applyNumberFormat="1" applyFont="1" applyFill="1" applyBorder="1" applyAlignment="1" applyProtection="1">
      <alignment horizontal="center" vertical="center"/>
      <protection locked="0"/>
    </xf>
    <xf numFmtId="0" fontId="5" fillId="0" borderId="3510" xfId="6" applyNumberFormat="1" applyFont="1" applyFill="1" applyBorder="1" applyAlignment="1" applyProtection="1">
      <alignment horizontal="center" vertical="center"/>
      <protection locked="0"/>
    </xf>
    <xf numFmtId="0" fontId="5" fillId="0" borderId="3510" xfId="6" applyNumberFormat="1" applyFont="1" applyFill="1" applyBorder="1" applyAlignment="1" applyProtection="1">
      <alignment horizontal="left" vertical="center"/>
      <protection locked="0"/>
    </xf>
    <xf numFmtId="0" fontId="14" fillId="0" borderId="3510" xfId="6" applyNumberFormat="1" applyFont="1" applyFill="1" applyBorder="1" applyAlignment="1" applyProtection="1">
      <alignment horizontal="left" vertical="center"/>
      <protection locked="0"/>
    </xf>
    <xf numFmtId="3" fontId="5" fillId="0" borderId="3512" xfId="6" applyNumberFormat="1" applyFont="1" applyFill="1" applyBorder="1" applyAlignment="1" applyProtection="1">
      <alignment horizontal="right" vertical="center"/>
      <protection locked="0"/>
    </xf>
    <xf numFmtId="4" fontId="5" fillId="0" borderId="3512" xfId="6" applyNumberFormat="1" applyFont="1" applyFill="1" applyBorder="1" applyAlignment="1" applyProtection="1">
      <alignment horizontal="right" vertical="center"/>
      <protection locked="0"/>
    </xf>
    <xf numFmtId="3" fontId="8" fillId="0" borderId="3513" xfId="6" applyNumberFormat="1" applyFont="1" applyFill="1" applyBorder="1" applyAlignment="1" applyProtection="1">
      <alignment horizontal="center" vertical="center"/>
      <protection locked="0"/>
    </xf>
    <xf numFmtId="3" fontId="5" fillId="0" borderId="3513" xfId="6" applyNumberFormat="1" applyFont="1" applyFill="1" applyBorder="1" applyAlignment="1" applyProtection="1">
      <alignment horizontal="center" vertical="center"/>
      <protection locked="0"/>
    </xf>
    <xf numFmtId="0" fontId="5" fillId="0" borderId="3513" xfId="6" applyNumberFormat="1" applyFont="1" applyFill="1" applyBorder="1" applyAlignment="1" applyProtection="1">
      <alignment horizontal="center" vertical="center"/>
      <protection locked="0"/>
    </xf>
    <xf numFmtId="0" fontId="5" fillId="0" borderId="3513" xfId="6" applyNumberFormat="1" applyFont="1" applyFill="1" applyBorder="1" applyAlignment="1" applyProtection="1">
      <alignment horizontal="left" vertical="center"/>
      <protection locked="0"/>
    </xf>
    <xf numFmtId="0" fontId="14" fillId="0" borderId="3513" xfId="6" applyNumberFormat="1" applyFont="1" applyFill="1" applyBorder="1" applyAlignment="1" applyProtection="1">
      <alignment horizontal="left" vertical="center"/>
      <protection locked="0"/>
    </xf>
    <xf numFmtId="3" fontId="58" fillId="0" borderId="3512" xfId="6" applyNumberFormat="1" applyFont="1" applyFill="1" applyBorder="1" applyAlignment="1" applyProtection="1">
      <alignment horizontal="right" vertical="center"/>
      <protection locked="0"/>
    </xf>
    <xf numFmtId="4" fontId="58" fillId="0" borderId="3512" xfId="6" applyNumberFormat="1" applyFont="1" applyFill="1" applyBorder="1" applyAlignment="1" applyProtection="1">
      <alignment horizontal="right" vertical="center"/>
      <protection locked="0"/>
    </xf>
    <xf numFmtId="49" fontId="5" fillId="18" borderId="351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1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16" xfId="6" applyNumberFormat="1" applyFont="1" applyFill="1" applyBorder="1" applyAlignment="1" applyProtection="1">
      <alignment horizontal="right" vertical="center"/>
      <protection locked="0"/>
    </xf>
    <xf numFmtId="3" fontId="8" fillId="0" borderId="3517" xfId="6" applyNumberFormat="1" applyFont="1" applyFill="1" applyBorder="1" applyAlignment="1" applyProtection="1">
      <alignment horizontal="center" vertical="center"/>
      <protection locked="0"/>
    </xf>
    <xf numFmtId="3" fontId="5" fillId="0" borderId="3517" xfId="6" applyNumberFormat="1" applyFont="1" applyFill="1" applyBorder="1" applyAlignment="1" applyProtection="1">
      <alignment horizontal="center" vertical="center"/>
      <protection locked="0"/>
    </xf>
    <xf numFmtId="0" fontId="5" fillId="0" borderId="3517" xfId="6" applyNumberFormat="1" applyFont="1" applyFill="1" applyBorder="1" applyAlignment="1" applyProtection="1">
      <alignment horizontal="center" vertical="center"/>
      <protection locked="0"/>
    </xf>
    <xf numFmtId="0" fontId="5" fillId="0" borderId="3517" xfId="6" applyNumberFormat="1" applyFont="1" applyFill="1" applyBorder="1" applyAlignment="1" applyProtection="1">
      <alignment horizontal="left" vertical="center"/>
      <protection locked="0"/>
    </xf>
    <xf numFmtId="0" fontId="14" fillId="0" borderId="3517" xfId="6" applyNumberFormat="1" applyFont="1" applyFill="1" applyBorder="1" applyAlignment="1" applyProtection="1">
      <alignment horizontal="left" vertical="center"/>
      <protection locked="0"/>
    </xf>
    <xf numFmtId="49" fontId="5" fillId="18" borderId="351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1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20" xfId="6" applyNumberFormat="1" applyFont="1" applyFill="1" applyBorder="1" applyAlignment="1" applyProtection="1">
      <alignment horizontal="right" vertical="center"/>
      <protection locked="0"/>
    </xf>
    <xf numFmtId="3" fontId="8" fillId="0" borderId="3521" xfId="6" applyNumberFormat="1" applyFont="1" applyFill="1" applyBorder="1" applyAlignment="1" applyProtection="1">
      <alignment horizontal="center" vertical="center"/>
      <protection locked="0"/>
    </xf>
    <xf numFmtId="3" fontId="5" fillId="0" borderId="3521" xfId="6" applyNumberFormat="1" applyFont="1" applyFill="1" applyBorder="1" applyAlignment="1" applyProtection="1">
      <alignment horizontal="center" vertical="center"/>
      <protection locked="0"/>
    </xf>
    <xf numFmtId="0" fontId="5" fillId="0" borderId="3521" xfId="6" applyNumberFormat="1" applyFont="1" applyFill="1" applyBorder="1" applyAlignment="1" applyProtection="1">
      <alignment horizontal="center" vertical="center"/>
      <protection locked="0"/>
    </xf>
    <xf numFmtId="0" fontId="5" fillId="0" borderId="3521" xfId="6" applyNumberFormat="1" applyFont="1" applyFill="1" applyBorder="1" applyAlignment="1" applyProtection="1">
      <alignment horizontal="left" vertical="center"/>
      <protection locked="0"/>
    </xf>
    <xf numFmtId="0" fontId="14" fillId="0" borderId="3521" xfId="6" applyNumberFormat="1" applyFont="1" applyFill="1" applyBorder="1" applyAlignment="1" applyProtection="1">
      <alignment horizontal="left" vertical="center"/>
      <protection locked="0"/>
    </xf>
    <xf numFmtId="49" fontId="5" fillId="18" borderId="352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2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24" xfId="6" applyNumberFormat="1" applyFont="1" applyFill="1" applyBorder="1" applyAlignment="1" applyProtection="1">
      <alignment horizontal="right" vertical="center"/>
      <protection locked="0"/>
    </xf>
    <xf numFmtId="3" fontId="5" fillId="0" borderId="3525" xfId="6" applyNumberFormat="1" applyFont="1" applyFill="1" applyBorder="1" applyAlignment="1" applyProtection="1">
      <alignment horizontal="right" vertical="center"/>
      <protection locked="0"/>
    </xf>
    <xf numFmtId="4" fontId="5" fillId="0" borderId="3525" xfId="6" applyNumberFormat="1" applyFont="1" applyFill="1" applyBorder="1" applyAlignment="1" applyProtection="1">
      <alignment horizontal="right" vertical="center"/>
      <protection locked="0"/>
    </xf>
    <xf numFmtId="3" fontId="8" fillId="0" borderId="3526" xfId="6" applyNumberFormat="1" applyFont="1" applyFill="1" applyBorder="1" applyAlignment="1" applyProtection="1">
      <alignment horizontal="center" vertical="center"/>
      <protection locked="0"/>
    </xf>
    <xf numFmtId="3" fontId="5" fillId="0" borderId="3526" xfId="6" applyNumberFormat="1" applyFont="1" applyFill="1" applyBorder="1" applyAlignment="1" applyProtection="1">
      <alignment horizontal="center" vertical="center"/>
      <protection locked="0"/>
    </xf>
    <xf numFmtId="0" fontId="5" fillId="0" borderId="3526" xfId="6" applyNumberFormat="1" applyFont="1" applyFill="1" applyBorder="1" applyAlignment="1" applyProtection="1">
      <alignment horizontal="center" vertical="center"/>
      <protection locked="0"/>
    </xf>
    <xf numFmtId="0" fontId="5" fillId="0" borderId="3526" xfId="6" applyNumberFormat="1" applyFont="1" applyFill="1" applyBorder="1" applyAlignment="1" applyProtection="1">
      <alignment horizontal="left" vertical="center"/>
      <protection locked="0"/>
    </xf>
    <xf numFmtId="0" fontId="14" fillId="0" borderId="3526" xfId="6" applyNumberFormat="1" applyFont="1" applyFill="1" applyBorder="1" applyAlignment="1" applyProtection="1">
      <alignment horizontal="left" vertical="center"/>
      <protection locked="0"/>
    </xf>
    <xf numFmtId="49" fontId="5" fillId="18" borderId="352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2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29" xfId="6" applyNumberFormat="1" applyFont="1" applyFill="1" applyBorder="1" applyAlignment="1" applyProtection="1">
      <alignment horizontal="right" vertical="center"/>
      <protection locked="0"/>
    </xf>
    <xf numFmtId="3" fontId="8" fillId="0" borderId="3530" xfId="6" applyNumberFormat="1" applyFont="1" applyFill="1" applyBorder="1" applyAlignment="1" applyProtection="1">
      <alignment horizontal="center" vertical="center"/>
      <protection locked="0"/>
    </xf>
    <xf numFmtId="3" fontId="5" fillId="0" borderId="3530" xfId="6" applyNumberFormat="1" applyFont="1" applyFill="1" applyBorder="1" applyAlignment="1" applyProtection="1">
      <alignment horizontal="center" vertical="center"/>
      <protection locked="0"/>
    </xf>
    <xf numFmtId="0" fontId="5" fillId="0" borderId="3530" xfId="6" applyNumberFormat="1" applyFont="1" applyFill="1" applyBorder="1" applyAlignment="1" applyProtection="1">
      <alignment horizontal="center" vertical="center"/>
      <protection locked="0"/>
    </xf>
    <xf numFmtId="0" fontId="5" fillId="0" borderId="3530" xfId="6" applyNumberFormat="1" applyFont="1" applyFill="1" applyBorder="1" applyAlignment="1" applyProtection="1">
      <alignment horizontal="left" vertical="center"/>
      <protection locked="0"/>
    </xf>
    <xf numFmtId="0" fontId="14" fillId="0" borderId="3530" xfId="6" applyNumberFormat="1" applyFont="1" applyFill="1" applyBorder="1" applyAlignment="1" applyProtection="1">
      <alignment horizontal="left" vertical="center"/>
      <protection locked="0"/>
    </xf>
    <xf numFmtId="49" fontId="5" fillId="18" borderId="353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3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33" xfId="6" applyNumberFormat="1" applyFont="1" applyFill="1" applyBorder="1" applyAlignment="1" applyProtection="1">
      <alignment horizontal="right" vertical="center"/>
      <protection locked="0"/>
    </xf>
    <xf numFmtId="3" fontId="8" fillId="0" borderId="3534" xfId="6" applyNumberFormat="1" applyFont="1" applyFill="1" applyBorder="1" applyAlignment="1" applyProtection="1">
      <alignment horizontal="center" vertical="center"/>
      <protection locked="0"/>
    </xf>
    <xf numFmtId="3" fontId="5" fillId="0" borderId="3534" xfId="6" applyNumberFormat="1" applyFont="1" applyFill="1" applyBorder="1" applyAlignment="1" applyProtection="1">
      <alignment horizontal="center" vertical="center"/>
      <protection locked="0"/>
    </xf>
    <xf numFmtId="0" fontId="5" fillId="0" borderId="3534" xfId="6" applyNumberFormat="1" applyFont="1" applyFill="1" applyBorder="1" applyAlignment="1" applyProtection="1">
      <alignment horizontal="center" vertical="center"/>
      <protection locked="0"/>
    </xf>
    <xf numFmtId="0" fontId="5" fillId="0" borderId="3534" xfId="6" applyNumberFormat="1" applyFont="1" applyFill="1" applyBorder="1" applyAlignment="1" applyProtection="1">
      <alignment horizontal="left" vertical="center"/>
      <protection locked="0"/>
    </xf>
    <xf numFmtId="0" fontId="14" fillId="0" borderId="3534" xfId="6" applyNumberFormat="1" applyFont="1" applyFill="1" applyBorder="1" applyAlignment="1" applyProtection="1">
      <alignment horizontal="left" vertical="center"/>
      <protection locked="0"/>
    </xf>
    <xf numFmtId="49" fontId="5" fillId="18" borderId="353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3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37" xfId="6" applyNumberFormat="1" applyFont="1" applyFill="1" applyBorder="1" applyAlignment="1" applyProtection="1">
      <alignment horizontal="right" vertical="center"/>
      <protection locked="0"/>
    </xf>
    <xf numFmtId="3" fontId="8" fillId="0" borderId="3538" xfId="6" applyNumberFormat="1" applyFont="1" applyFill="1" applyBorder="1" applyAlignment="1" applyProtection="1">
      <alignment horizontal="center" vertical="center"/>
      <protection locked="0"/>
    </xf>
    <xf numFmtId="3" fontId="5" fillId="0" borderId="3538" xfId="6" applyNumberFormat="1" applyFont="1" applyFill="1" applyBorder="1" applyAlignment="1" applyProtection="1">
      <alignment horizontal="center" vertical="center"/>
      <protection locked="0"/>
    </xf>
    <xf numFmtId="0" fontId="5" fillId="0" borderId="3538" xfId="6" applyNumberFormat="1" applyFont="1" applyFill="1" applyBorder="1" applyAlignment="1" applyProtection="1">
      <alignment horizontal="center" vertical="center"/>
      <protection locked="0"/>
    </xf>
    <xf numFmtId="0" fontId="5" fillId="0" borderId="3538" xfId="6" applyNumberFormat="1" applyFont="1" applyFill="1" applyBorder="1" applyAlignment="1" applyProtection="1">
      <alignment horizontal="left" vertical="center"/>
      <protection locked="0"/>
    </xf>
    <xf numFmtId="0" fontId="14" fillId="0" borderId="3538" xfId="6" applyNumberFormat="1" applyFont="1" applyFill="1" applyBorder="1" applyAlignment="1" applyProtection="1">
      <alignment horizontal="left" vertical="center"/>
      <protection locked="0"/>
    </xf>
    <xf numFmtId="49" fontId="5" fillId="0" borderId="353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4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41" xfId="6" applyNumberFormat="1" applyFont="1" applyFill="1" applyBorder="1" applyAlignment="1" applyProtection="1">
      <alignment horizontal="right" vertical="center"/>
      <protection locked="0"/>
    </xf>
    <xf numFmtId="3" fontId="8" fillId="0" borderId="3542" xfId="6" applyNumberFormat="1" applyFont="1" applyFill="1" applyBorder="1" applyAlignment="1" applyProtection="1">
      <alignment horizontal="center" vertical="center"/>
      <protection locked="0"/>
    </xf>
    <xf numFmtId="3" fontId="5" fillId="0" borderId="3542" xfId="6" applyNumberFormat="1" applyFont="1" applyFill="1" applyBorder="1" applyAlignment="1" applyProtection="1">
      <alignment horizontal="center" vertical="center"/>
      <protection locked="0"/>
    </xf>
    <xf numFmtId="0" fontId="5" fillId="0" borderId="3542" xfId="6" applyNumberFormat="1" applyFont="1" applyFill="1" applyBorder="1" applyAlignment="1" applyProtection="1">
      <alignment horizontal="center" vertical="center"/>
      <protection locked="0"/>
    </xf>
    <xf numFmtId="0" fontId="5" fillId="0" borderId="3542" xfId="6" applyNumberFormat="1" applyFont="1" applyFill="1" applyBorder="1" applyAlignment="1" applyProtection="1">
      <alignment horizontal="left" vertical="center"/>
      <protection locked="0"/>
    </xf>
    <xf numFmtId="0" fontId="14" fillId="0" borderId="3542" xfId="6" applyNumberFormat="1" applyFont="1" applyFill="1" applyBorder="1" applyAlignment="1" applyProtection="1">
      <alignment horizontal="left" vertical="center"/>
      <protection locked="0"/>
    </xf>
    <xf numFmtId="49" fontId="5" fillId="0" borderId="354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4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45" xfId="6" applyNumberFormat="1" applyFont="1" applyFill="1" applyBorder="1" applyAlignment="1" applyProtection="1">
      <alignment horizontal="right" vertical="center"/>
      <protection locked="0"/>
    </xf>
    <xf numFmtId="3" fontId="8" fillId="0" borderId="3546" xfId="6" applyNumberFormat="1" applyFont="1" applyFill="1" applyBorder="1" applyAlignment="1" applyProtection="1">
      <alignment horizontal="center" vertical="center"/>
      <protection locked="0"/>
    </xf>
    <xf numFmtId="3" fontId="5" fillId="0" borderId="3546" xfId="6" applyNumberFormat="1" applyFont="1" applyFill="1" applyBorder="1" applyAlignment="1" applyProtection="1">
      <alignment horizontal="center" vertical="center"/>
      <protection locked="0"/>
    </xf>
    <xf numFmtId="0" fontId="5" fillId="0" borderId="3546" xfId="6" applyNumberFormat="1" applyFont="1" applyFill="1" applyBorder="1" applyAlignment="1" applyProtection="1">
      <alignment horizontal="center" vertical="center"/>
      <protection locked="0"/>
    </xf>
    <xf numFmtId="0" fontId="5" fillId="0" borderId="3546" xfId="6" applyNumberFormat="1" applyFont="1" applyFill="1" applyBorder="1" applyAlignment="1" applyProtection="1">
      <alignment horizontal="left" vertical="center"/>
      <protection locked="0"/>
    </xf>
    <xf numFmtId="0" fontId="14" fillId="0" borderId="3546" xfId="6" applyNumberFormat="1" applyFont="1" applyFill="1" applyBorder="1" applyAlignment="1" applyProtection="1">
      <alignment horizontal="left" vertical="center"/>
      <protection locked="0"/>
    </xf>
    <xf numFmtId="49" fontId="5" fillId="0" borderId="354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4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49" xfId="6" applyNumberFormat="1" applyFont="1" applyFill="1" applyBorder="1" applyAlignment="1" applyProtection="1">
      <alignment horizontal="right" vertical="center"/>
      <protection locked="0"/>
    </xf>
    <xf numFmtId="3" fontId="8" fillId="0" borderId="3550" xfId="6" applyNumberFormat="1" applyFont="1" applyFill="1" applyBorder="1" applyAlignment="1" applyProtection="1">
      <alignment horizontal="center" vertical="center"/>
      <protection locked="0"/>
    </xf>
    <xf numFmtId="3" fontId="5" fillId="0" borderId="3550" xfId="6" applyNumberFormat="1" applyFont="1" applyFill="1" applyBorder="1" applyAlignment="1" applyProtection="1">
      <alignment horizontal="center" vertical="center"/>
      <protection locked="0"/>
    </xf>
    <xf numFmtId="0" fontId="5" fillId="0" borderId="3550" xfId="6" applyNumberFormat="1" applyFont="1" applyFill="1" applyBorder="1" applyAlignment="1" applyProtection="1">
      <alignment horizontal="center" vertical="center"/>
      <protection locked="0"/>
    </xf>
    <xf numFmtId="0" fontId="5" fillId="0" borderId="3550" xfId="6" applyNumberFormat="1" applyFont="1" applyFill="1" applyBorder="1" applyAlignment="1" applyProtection="1">
      <alignment horizontal="left" vertical="center"/>
      <protection locked="0"/>
    </xf>
    <xf numFmtId="0" fontId="14" fillId="0" borderId="3550" xfId="6" applyNumberFormat="1" applyFont="1" applyFill="1" applyBorder="1" applyAlignment="1" applyProtection="1">
      <alignment horizontal="left" vertical="center"/>
      <protection locked="0"/>
    </xf>
    <xf numFmtId="49" fontId="5" fillId="18" borderId="355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5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53" xfId="6" applyNumberFormat="1" applyFont="1" applyFill="1" applyBorder="1" applyAlignment="1" applyProtection="1">
      <alignment horizontal="right" vertical="center"/>
      <protection locked="0"/>
    </xf>
    <xf numFmtId="3" fontId="8" fillId="0" borderId="3554" xfId="6" applyNumberFormat="1" applyFont="1" applyFill="1" applyBorder="1" applyAlignment="1" applyProtection="1">
      <alignment horizontal="center" vertical="center"/>
      <protection locked="0"/>
    </xf>
    <xf numFmtId="3" fontId="5" fillId="0" borderId="3554" xfId="6" applyNumberFormat="1" applyFont="1" applyFill="1" applyBorder="1" applyAlignment="1" applyProtection="1">
      <alignment horizontal="center" vertical="center"/>
      <protection locked="0"/>
    </xf>
    <xf numFmtId="0" fontId="5" fillId="0" borderId="3554" xfId="6" applyNumberFormat="1" applyFont="1" applyFill="1" applyBorder="1" applyAlignment="1" applyProtection="1">
      <alignment horizontal="center" vertical="center"/>
      <protection locked="0"/>
    </xf>
    <xf numFmtId="0" fontId="5" fillId="0" borderId="3554" xfId="6" applyNumberFormat="1" applyFont="1" applyFill="1" applyBorder="1" applyAlignment="1" applyProtection="1">
      <alignment horizontal="left" vertical="center"/>
      <protection locked="0"/>
    </xf>
    <xf numFmtId="0" fontId="14" fillId="0" borderId="3554" xfId="6" applyNumberFormat="1" applyFont="1" applyFill="1" applyBorder="1" applyAlignment="1" applyProtection="1">
      <alignment horizontal="left" vertical="center"/>
      <protection locked="0"/>
    </xf>
    <xf numFmtId="49" fontId="5" fillId="18" borderId="343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31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3555" xfId="6" applyNumberFormat="1" applyFont="1" applyFill="1" applyBorder="1" applyAlignment="1" applyProtection="1">
      <alignment vertical="center" wrapText="1"/>
      <protection locked="0"/>
    </xf>
    <xf numFmtId="49" fontId="5" fillId="18" borderId="3420" xfId="6" applyNumberFormat="1" applyFont="1" applyFill="1" applyBorder="1" applyAlignment="1" applyProtection="1">
      <alignment vertical="center" wrapText="1"/>
      <protection locked="0"/>
    </xf>
    <xf numFmtId="4" fontId="5" fillId="0" borderId="3553" xfId="6" applyNumberFormat="1" applyFont="1" applyFill="1" applyBorder="1" applyAlignment="1" applyProtection="1">
      <alignment horizontal="right" vertical="center"/>
      <protection locked="0"/>
    </xf>
    <xf numFmtId="49" fontId="5" fillId="18" borderId="355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55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60" xfId="6" applyNumberFormat="1" applyFont="1" applyFill="1" applyBorder="1" applyAlignment="1" applyProtection="1">
      <alignment horizontal="right" vertical="center"/>
      <protection locked="0"/>
    </xf>
    <xf numFmtId="3" fontId="8" fillId="0" borderId="3561" xfId="6" applyNumberFormat="1" applyFont="1" applyFill="1" applyBorder="1" applyAlignment="1" applyProtection="1">
      <alignment horizontal="center" vertical="center"/>
      <protection locked="0"/>
    </xf>
    <xf numFmtId="3" fontId="5" fillId="0" borderId="3561" xfId="6" applyNumberFormat="1" applyFont="1" applyFill="1" applyBorder="1" applyAlignment="1" applyProtection="1">
      <alignment horizontal="center" vertical="center"/>
      <protection locked="0"/>
    </xf>
    <xf numFmtId="0" fontId="5" fillId="0" borderId="3561" xfId="6" applyNumberFormat="1" applyFont="1" applyFill="1" applyBorder="1" applyAlignment="1" applyProtection="1">
      <alignment horizontal="center" vertical="center"/>
      <protection locked="0"/>
    </xf>
    <xf numFmtId="0" fontId="5" fillId="0" borderId="3561" xfId="6" applyNumberFormat="1" applyFont="1" applyFill="1" applyBorder="1" applyAlignment="1" applyProtection="1">
      <alignment horizontal="left" vertical="center"/>
      <protection locked="0"/>
    </xf>
    <xf numFmtId="0" fontId="14" fillId="0" borderId="3561" xfId="6" applyNumberFormat="1" applyFont="1" applyFill="1" applyBorder="1" applyAlignment="1" applyProtection="1">
      <alignment horizontal="left" vertical="center"/>
      <protection locked="0"/>
    </xf>
    <xf numFmtId="3" fontId="8" fillId="0" borderId="3563" xfId="6" applyNumberFormat="1" applyFont="1" applyFill="1" applyBorder="1" applyAlignment="1" applyProtection="1">
      <alignment horizontal="right" vertical="center"/>
      <protection locked="0"/>
    </xf>
    <xf numFmtId="4" fontId="8" fillId="0" borderId="3563" xfId="6" applyNumberFormat="1" applyFont="1" applyFill="1" applyBorder="1" applyAlignment="1" applyProtection="1">
      <alignment horizontal="right" vertical="center"/>
      <protection locked="0"/>
    </xf>
    <xf numFmtId="3" fontId="8" fillId="0" borderId="3564" xfId="6" applyNumberFormat="1" applyFont="1" applyFill="1" applyBorder="1" applyAlignment="1" applyProtection="1">
      <alignment horizontal="center" vertical="center"/>
      <protection locked="0"/>
    </xf>
    <xf numFmtId="3" fontId="5" fillId="0" borderId="3564" xfId="6" applyNumberFormat="1" applyFont="1" applyFill="1" applyBorder="1" applyAlignment="1" applyProtection="1">
      <alignment horizontal="center" vertical="center"/>
      <protection locked="0"/>
    </xf>
    <xf numFmtId="0" fontId="5" fillId="0" borderId="3564" xfId="6" applyNumberFormat="1" applyFont="1" applyFill="1" applyBorder="1" applyAlignment="1" applyProtection="1">
      <alignment horizontal="center" vertical="center"/>
      <protection locked="0"/>
    </xf>
    <xf numFmtId="0" fontId="5" fillId="0" borderId="3564" xfId="6" applyNumberFormat="1" applyFont="1" applyFill="1" applyBorder="1" applyAlignment="1" applyProtection="1">
      <alignment horizontal="left" vertical="center"/>
      <protection locked="0"/>
    </xf>
    <xf numFmtId="0" fontId="14" fillId="0" borderId="3564" xfId="6" applyNumberFormat="1" applyFont="1" applyFill="1" applyBorder="1" applyAlignment="1" applyProtection="1">
      <alignment horizontal="left" vertical="center"/>
      <protection locked="0"/>
    </xf>
    <xf numFmtId="3" fontId="5" fillId="0" borderId="3566" xfId="6" applyNumberFormat="1" applyFont="1" applyFill="1" applyBorder="1" applyAlignment="1" applyProtection="1">
      <alignment horizontal="right" vertical="center"/>
      <protection locked="0"/>
    </xf>
    <xf numFmtId="4" fontId="5" fillId="0" borderId="3566" xfId="6" applyNumberFormat="1" applyFont="1" applyFill="1" applyBorder="1" applyAlignment="1" applyProtection="1">
      <alignment horizontal="right" vertical="center"/>
      <protection locked="0"/>
    </xf>
    <xf numFmtId="3" fontId="8" fillId="0" borderId="3567" xfId="6" applyNumberFormat="1" applyFont="1" applyFill="1" applyBorder="1" applyAlignment="1" applyProtection="1">
      <alignment horizontal="center" vertical="center"/>
      <protection locked="0"/>
    </xf>
    <xf numFmtId="3" fontId="5" fillId="0" borderId="3567" xfId="6" applyNumberFormat="1" applyFont="1" applyFill="1" applyBorder="1" applyAlignment="1" applyProtection="1">
      <alignment horizontal="center" vertical="center"/>
      <protection locked="0"/>
    </xf>
    <xf numFmtId="0" fontId="5" fillId="0" borderId="3567" xfId="6" applyNumberFormat="1" applyFont="1" applyFill="1" applyBorder="1" applyAlignment="1" applyProtection="1">
      <alignment horizontal="center" vertical="center"/>
      <protection locked="0"/>
    </xf>
    <xf numFmtId="0" fontId="5" fillId="0" borderId="3567" xfId="6" applyNumberFormat="1" applyFont="1" applyFill="1" applyBorder="1" applyAlignment="1" applyProtection="1">
      <alignment horizontal="left" vertical="center"/>
      <protection locked="0"/>
    </xf>
    <xf numFmtId="0" fontId="14" fillId="0" borderId="3567" xfId="6" applyNumberFormat="1" applyFont="1" applyFill="1" applyBorder="1" applyAlignment="1" applyProtection="1">
      <alignment horizontal="left" vertical="center"/>
      <protection locked="0"/>
    </xf>
    <xf numFmtId="49" fontId="5" fillId="18" borderId="356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69" xfId="6" applyNumberFormat="1" applyFont="1" applyFill="1" applyBorder="1" applyAlignment="1" applyProtection="1">
      <alignment horizontal="right" vertical="center"/>
      <protection locked="0"/>
    </xf>
    <xf numFmtId="3" fontId="8" fillId="0" borderId="3570" xfId="6" applyNumberFormat="1" applyFont="1" applyFill="1" applyBorder="1" applyAlignment="1" applyProtection="1">
      <alignment horizontal="center" vertical="center"/>
      <protection locked="0"/>
    </xf>
    <xf numFmtId="3" fontId="5" fillId="0" borderId="3570" xfId="6" applyNumberFormat="1" applyFont="1" applyFill="1" applyBorder="1" applyAlignment="1" applyProtection="1">
      <alignment horizontal="center" vertical="center"/>
      <protection locked="0"/>
    </xf>
    <xf numFmtId="0" fontId="5" fillId="0" borderId="3570" xfId="6" applyNumberFormat="1" applyFont="1" applyFill="1" applyBorder="1" applyAlignment="1" applyProtection="1">
      <alignment horizontal="center" vertical="center"/>
      <protection locked="0"/>
    </xf>
    <xf numFmtId="0" fontId="5" fillId="0" borderId="3570" xfId="6" applyNumberFormat="1" applyFont="1" applyFill="1" applyBorder="1" applyAlignment="1" applyProtection="1">
      <alignment horizontal="left" vertical="center"/>
      <protection locked="0"/>
    </xf>
    <xf numFmtId="0" fontId="14" fillId="0" borderId="3570" xfId="6" applyNumberFormat="1" applyFont="1" applyFill="1" applyBorder="1" applyAlignment="1" applyProtection="1">
      <alignment horizontal="left" vertical="center"/>
      <protection locked="0"/>
    </xf>
    <xf numFmtId="3" fontId="5" fillId="6" borderId="3566" xfId="6" applyNumberFormat="1" applyFont="1" applyFill="1" applyBorder="1" applyAlignment="1" applyProtection="1">
      <alignment horizontal="right" vertical="center"/>
      <protection locked="0"/>
    </xf>
    <xf numFmtId="4" fontId="5" fillId="6" borderId="3566" xfId="6" applyNumberFormat="1" applyFont="1" applyFill="1" applyBorder="1" applyAlignment="1" applyProtection="1">
      <alignment horizontal="right" vertical="center"/>
      <protection locked="0"/>
    </xf>
    <xf numFmtId="49" fontId="5" fillId="22" borderId="3572" xfId="6" applyNumberFormat="1" applyFont="1" applyFill="1" applyBorder="1" applyAlignment="1" applyProtection="1">
      <alignment horizontal="center" vertical="center" wrapText="1"/>
      <protection locked="0"/>
    </xf>
    <xf numFmtId="49" fontId="5" fillId="22" borderId="774" xfId="6" applyNumberFormat="1" applyFont="1" applyFill="1" applyBorder="1" applyAlignment="1" applyProtection="1">
      <alignment horizontal="left" vertical="center" wrapText="1"/>
      <protection locked="0"/>
    </xf>
    <xf numFmtId="0" fontId="71" fillId="0" borderId="3567" xfId="6" applyNumberFormat="1" applyFont="1" applyFill="1" applyBorder="1" applyAlignment="1" applyProtection="1">
      <alignment horizontal="left" vertical="center"/>
      <protection locked="0"/>
    </xf>
    <xf numFmtId="3" fontId="5" fillId="0" borderId="3574" xfId="6" applyNumberFormat="1" applyFont="1" applyFill="1" applyBorder="1" applyAlignment="1" applyProtection="1">
      <alignment horizontal="right" vertical="center"/>
      <protection locked="0"/>
    </xf>
    <xf numFmtId="4" fontId="5" fillId="0" borderId="3574" xfId="6" applyNumberFormat="1" applyFont="1" applyFill="1" applyBorder="1" applyAlignment="1" applyProtection="1">
      <alignment horizontal="right" vertical="center"/>
      <protection locked="0"/>
    </xf>
    <xf numFmtId="3" fontId="8" fillId="0" borderId="3575" xfId="6" applyNumberFormat="1" applyFont="1" applyFill="1" applyBorder="1" applyAlignment="1" applyProtection="1">
      <alignment horizontal="center" vertical="center"/>
      <protection locked="0"/>
    </xf>
    <xf numFmtId="3" fontId="5" fillId="0" borderId="3575" xfId="6" applyNumberFormat="1" applyFont="1" applyFill="1" applyBorder="1" applyAlignment="1" applyProtection="1">
      <alignment horizontal="center" vertical="center"/>
      <protection locked="0"/>
    </xf>
    <xf numFmtId="0" fontId="5" fillId="0" borderId="3575" xfId="6" applyNumberFormat="1" applyFont="1" applyFill="1" applyBorder="1" applyAlignment="1" applyProtection="1">
      <alignment horizontal="center" vertical="center"/>
      <protection locked="0"/>
    </xf>
    <xf numFmtId="0" fontId="5" fillId="0" borderId="3575" xfId="6" applyNumberFormat="1" applyFont="1" applyFill="1" applyBorder="1" applyAlignment="1" applyProtection="1">
      <alignment horizontal="left" vertical="center"/>
      <protection locked="0"/>
    </xf>
    <xf numFmtId="0" fontId="71" fillId="0" borderId="3575" xfId="6" applyNumberFormat="1" applyFont="1" applyFill="1" applyBorder="1" applyAlignment="1" applyProtection="1">
      <alignment horizontal="left" vertical="center"/>
      <protection locked="0"/>
    </xf>
    <xf numFmtId="3" fontId="58" fillId="0" borderId="3577" xfId="6" applyNumberFormat="1" applyFont="1" applyFill="1" applyBorder="1" applyAlignment="1" applyProtection="1">
      <alignment horizontal="right" vertical="center"/>
      <protection locked="0"/>
    </xf>
    <xf numFmtId="4" fontId="58" fillId="0" borderId="3577" xfId="6" applyNumberFormat="1" applyFont="1" applyFill="1" applyBorder="1" applyAlignment="1" applyProtection="1">
      <alignment horizontal="right" vertical="center"/>
      <protection locked="0"/>
    </xf>
    <xf numFmtId="3" fontId="8" fillId="0" borderId="3578" xfId="6" applyNumberFormat="1" applyFont="1" applyFill="1" applyBorder="1" applyAlignment="1" applyProtection="1">
      <alignment horizontal="center" vertical="center"/>
      <protection locked="0"/>
    </xf>
    <xf numFmtId="3" fontId="5" fillId="0" borderId="3578" xfId="6" applyNumberFormat="1" applyFont="1" applyFill="1" applyBorder="1" applyAlignment="1" applyProtection="1">
      <alignment horizontal="center" vertical="center"/>
      <protection locked="0"/>
    </xf>
    <xf numFmtId="0" fontId="5" fillId="0" borderId="3578" xfId="6" applyNumberFormat="1" applyFont="1" applyFill="1" applyBorder="1" applyAlignment="1" applyProtection="1">
      <alignment horizontal="center" vertical="center"/>
      <protection locked="0"/>
    </xf>
    <xf numFmtId="0" fontId="5" fillId="0" borderId="3578" xfId="6" applyNumberFormat="1" applyFont="1" applyFill="1" applyBorder="1" applyAlignment="1" applyProtection="1">
      <alignment horizontal="left" vertical="center"/>
      <protection locked="0"/>
    </xf>
    <xf numFmtId="0" fontId="71" fillId="0" borderId="3578" xfId="6" applyNumberFormat="1" applyFont="1" applyFill="1" applyBorder="1" applyAlignment="1" applyProtection="1">
      <alignment horizontal="left" vertical="center"/>
      <protection locked="0"/>
    </xf>
    <xf numFmtId="49" fontId="71" fillId="18" borderId="357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58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81" xfId="6" applyNumberFormat="1" applyFont="1" applyFill="1" applyBorder="1" applyAlignment="1" applyProtection="1">
      <alignment horizontal="right" vertical="center"/>
      <protection locked="0"/>
    </xf>
    <xf numFmtId="3" fontId="8" fillId="0" borderId="3582" xfId="6" applyNumberFormat="1" applyFont="1" applyFill="1" applyBorder="1" applyAlignment="1" applyProtection="1">
      <alignment horizontal="center" vertical="center"/>
      <protection locked="0"/>
    </xf>
    <xf numFmtId="3" fontId="5" fillId="0" borderId="3582" xfId="6" applyNumberFormat="1" applyFont="1" applyFill="1" applyBorder="1" applyAlignment="1" applyProtection="1">
      <alignment horizontal="center" vertical="center"/>
      <protection locked="0"/>
    </xf>
    <xf numFmtId="0" fontId="5" fillId="0" borderId="3582" xfId="6" applyNumberFormat="1" applyFont="1" applyFill="1" applyBorder="1" applyAlignment="1" applyProtection="1">
      <alignment horizontal="center" vertical="center"/>
      <protection locked="0"/>
    </xf>
    <xf numFmtId="0" fontId="5" fillId="0" borderId="3582" xfId="6" applyNumberFormat="1" applyFont="1" applyFill="1" applyBorder="1" applyAlignment="1" applyProtection="1">
      <alignment horizontal="left" vertical="center"/>
      <protection locked="0"/>
    </xf>
    <xf numFmtId="0" fontId="71" fillId="0" borderId="3582" xfId="6" applyNumberFormat="1" applyFont="1" applyFill="1" applyBorder="1" applyAlignment="1" applyProtection="1">
      <alignment horizontal="left" vertical="center"/>
      <protection locked="0"/>
    </xf>
    <xf numFmtId="49" fontId="71" fillId="18" borderId="358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58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85" xfId="6" applyNumberFormat="1" applyFont="1" applyFill="1" applyBorder="1" applyAlignment="1" applyProtection="1">
      <alignment horizontal="right" vertical="center"/>
      <protection locked="0"/>
    </xf>
    <xf numFmtId="3" fontId="5" fillId="0" borderId="3586" xfId="6" applyNumberFormat="1" applyFont="1" applyFill="1" applyBorder="1" applyAlignment="1" applyProtection="1">
      <alignment horizontal="right" vertical="center"/>
      <protection locked="0"/>
    </xf>
    <xf numFmtId="4" fontId="5" fillId="0" borderId="3586" xfId="6" applyNumberFormat="1" applyFont="1" applyFill="1" applyBorder="1" applyAlignment="1" applyProtection="1">
      <alignment horizontal="right" vertical="center"/>
      <protection locked="0"/>
    </xf>
    <xf numFmtId="3" fontId="8" fillId="0" borderId="3587" xfId="6" applyNumberFormat="1" applyFont="1" applyFill="1" applyBorder="1" applyAlignment="1" applyProtection="1">
      <alignment horizontal="center" vertical="center"/>
      <protection locked="0"/>
    </xf>
    <xf numFmtId="3" fontId="5" fillId="0" borderId="3587" xfId="6" applyNumberFormat="1" applyFont="1" applyFill="1" applyBorder="1" applyAlignment="1" applyProtection="1">
      <alignment horizontal="center" vertical="center"/>
      <protection locked="0"/>
    </xf>
    <xf numFmtId="0" fontId="5" fillId="0" borderId="3587" xfId="6" applyNumberFormat="1" applyFont="1" applyFill="1" applyBorder="1" applyAlignment="1" applyProtection="1">
      <alignment horizontal="center" vertical="center"/>
      <protection locked="0"/>
    </xf>
    <xf numFmtId="0" fontId="5" fillId="0" borderId="3587" xfId="6" applyNumberFormat="1" applyFont="1" applyFill="1" applyBorder="1" applyAlignment="1" applyProtection="1">
      <alignment horizontal="left" vertical="center"/>
      <protection locked="0"/>
    </xf>
    <xf numFmtId="0" fontId="71" fillId="0" borderId="3587" xfId="6" applyNumberFormat="1" applyFont="1" applyFill="1" applyBorder="1" applyAlignment="1" applyProtection="1">
      <alignment horizontal="left" vertical="center"/>
      <protection locked="0"/>
    </xf>
    <xf numFmtId="3" fontId="5" fillId="0" borderId="3590" xfId="6" applyNumberFormat="1" applyFont="1" applyFill="1" applyBorder="1" applyAlignment="1" applyProtection="1">
      <alignment horizontal="right" vertical="center"/>
      <protection locked="0"/>
    </xf>
    <xf numFmtId="4" fontId="5" fillId="0" borderId="3590" xfId="6" applyNumberFormat="1" applyFont="1" applyFill="1" applyBorder="1" applyAlignment="1" applyProtection="1">
      <alignment horizontal="right" vertical="center"/>
      <protection locked="0"/>
    </xf>
    <xf numFmtId="3" fontId="8" fillId="0" borderId="3591" xfId="6" applyNumberFormat="1" applyFont="1" applyFill="1" applyBorder="1" applyAlignment="1" applyProtection="1">
      <alignment horizontal="center" vertical="center"/>
      <protection locked="0"/>
    </xf>
    <xf numFmtId="3" fontId="5" fillId="0" borderId="3591" xfId="6" applyNumberFormat="1" applyFont="1" applyFill="1" applyBorder="1" applyAlignment="1" applyProtection="1">
      <alignment horizontal="center" vertical="center"/>
      <protection locked="0"/>
    </xf>
    <xf numFmtId="0" fontId="5" fillId="0" borderId="3591" xfId="6" applyNumberFormat="1" applyFont="1" applyFill="1" applyBorder="1" applyAlignment="1" applyProtection="1">
      <alignment horizontal="center" vertical="center"/>
      <protection locked="0"/>
    </xf>
    <xf numFmtId="0" fontId="5" fillId="0" borderId="3591" xfId="6" applyNumberFormat="1" applyFont="1" applyFill="1" applyBorder="1" applyAlignment="1" applyProtection="1">
      <alignment horizontal="left" vertical="center"/>
      <protection locked="0"/>
    </xf>
    <xf numFmtId="0" fontId="71" fillId="0" borderId="3591" xfId="6" applyNumberFormat="1" applyFont="1" applyFill="1" applyBorder="1" applyAlignment="1" applyProtection="1">
      <alignment horizontal="left" vertical="center"/>
      <protection locked="0"/>
    </xf>
    <xf numFmtId="49" fontId="71" fillId="18" borderId="359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59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94" xfId="6" applyNumberFormat="1" applyFont="1" applyFill="1" applyBorder="1" applyAlignment="1" applyProtection="1">
      <alignment horizontal="right" vertical="center"/>
      <protection locked="0"/>
    </xf>
    <xf numFmtId="3" fontId="8" fillId="0" borderId="3595" xfId="6" applyNumberFormat="1" applyFont="1" applyFill="1" applyBorder="1" applyAlignment="1" applyProtection="1">
      <alignment horizontal="center" vertical="center"/>
      <protection locked="0"/>
    </xf>
    <xf numFmtId="3" fontId="5" fillId="0" borderId="3595" xfId="6" applyNumberFormat="1" applyFont="1" applyFill="1" applyBorder="1" applyAlignment="1" applyProtection="1">
      <alignment horizontal="center" vertical="center"/>
      <protection locked="0"/>
    </xf>
    <xf numFmtId="0" fontId="5" fillId="0" borderId="3595" xfId="6" applyNumberFormat="1" applyFont="1" applyFill="1" applyBorder="1" applyAlignment="1" applyProtection="1">
      <alignment horizontal="center" vertical="center"/>
      <protection locked="0"/>
    </xf>
    <xf numFmtId="0" fontId="5" fillId="0" borderId="3595" xfId="6" applyNumberFormat="1" applyFont="1" applyFill="1" applyBorder="1" applyAlignment="1" applyProtection="1">
      <alignment horizontal="left" vertical="center"/>
      <protection locked="0"/>
    </xf>
    <xf numFmtId="0" fontId="71" fillId="0" borderId="3595" xfId="6" applyNumberFormat="1" applyFont="1" applyFill="1" applyBorder="1" applyAlignment="1" applyProtection="1">
      <alignment horizontal="left" vertical="center"/>
      <protection locked="0"/>
    </xf>
    <xf numFmtId="3" fontId="5" fillId="0" borderId="3597" xfId="6" applyNumberFormat="1" applyFont="1" applyFill="1" applyBorder="1" applyAlignment="1" applyProtection="1">
      <alignment horizontal="right" vertical="center"/>
      <protection locked="0"/>
    </xf>
    <xf numFmtId="4" fontId="5" fillId="0" borderId="3597" xfId="6" applyNumberFormat="1" applyFont="1" applyFill="1" applyBorder="1" applyAlignment="1" applyProtection="1">
      <alignment horizontal="right" vertical="center"/>
      <protection locked="0"/>
    </xf>
    <xf numFmtId="3" fontId="8" fillId="0" borderId="3598" xfId="6" applyNumberFormat="1" applyFont="1" applyFill="1" applyBorder="1" applyAlignment="1" applyProtection="1">
      <alignment horizontal="center" vertical="center"/>
      <protection locked="0"/>
    </xf>
    <xf numFmtId="3" fontId="5" fillId="0" borderId="3598" xfId="6" applyNumberFormat="1" applyFont="1" applyFill="1" applyBorder="1" applyAlignment="1" applyProtection="1">
      <alignment horizontal="center" vertical="center"/>
      <protection locked="0"/>
    </xf>
    <xf numFmtId="0" fontId="5" fillId="0" borderId="3598" xfId="6" applyNumberFormat="1" applyFont="1" applyFill="1" applyBorder="1" applyAlignment="1" applyProtection="1">
      <alignment horizontal="center" vertical="center"/>
      <protection locked="0"/>
    </xf>
    <xf numFmtId="0" fontId="5" fillId="0" borderId="3598" xfId="6" applyNumberFormat="1" applyFont="1" applyFill="1" applyBorder="1" applyAlignment="1" applyProtection="1">
      <alignment horizontal="left" vertical="center"/>
      <protection locked="0"/>
    </xf>
    <xf numFmtId="0" fontId="71" fillId="0" borderId="3598" xfId="6" applyNumberFormat="1" applyFont="1" applyFill="1" applyBorder="1" applyAlignment="1" applyProtection="1">
      <alignment horizontal="left" vertical="center"/>
      <protection locked="0"/>
    </xf>
    <xf numFmtId="3" fontId="58" fillId="0" borderId="3597" xfId="6" applyNumberFormat="1" applyFont="1" applyFill="1" applyBorder="1" applyAlignment="1" applyProtection="1">
      <alignment horizontal="right" vertical="center"/>
      <protection locked="0"/>
    </xf>
    <xf numFmtId="4" fontId="58" fillId="0" borderId="3597" xfId="6" applyNumberFormat="1" applyFont="1" applyFill="1" applyBorder="1" applyAlignment="1" applyProtection="1">
      <alignment horizontal="right" vertical="center"/>
      <protection locked="0"/>
    </xf>
    <xf numFmtId="49" fontId="71" fillId="18" borderId="359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0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01" xfId="6" applyNumberFormat="1" applyFont="1" applyFill="1" applyBorder="1" applyAlignment="1" applyProtection="1">
      <alignment horizontal="right" vertical="center"/>
      <protection locked="0"/>
    </xf>
    <xf numFmtId="3" fontId="8" fillId="0" borderId="3602" xfId="6" applyNumberFormat="1" applyFont="1" applyFill="1" applyBorder="1" applyAlignment="1" applyProtection="1">
      <alignment horizontal="center" vertical="center"/>
      <protection locked="0"/>
    </xf>
    <xf numFmtId="3" fontId="5" fillId="0" borderId="3602" xfId="6" applyNumberFormat="1" applyFont="1" applyFill="1" applyBorder="1" applyAlignment="1" applyProtection="1">
      <alignment horizontal="center" vertical="center"/>
      <protection locked="0"/>
    </xf>
    <xf numFmtId="0" fontId="5" fillId="0" borderId="3602" xfId="6" applyNumberFormat="1" applyFont="1" applyFill="1" applyBorder="1" applyAlignment="1" applyProtection="1">
      <alignment horizontal="center" vertical="center"/>
      <protection locked="0"/>
    </xf>
    <xf numFmtId="0" fontId="5" fillId="0" borderId="3602" xfId="6" applyNumberFormat="1" applyFont="1" applyFill="1" applyBorder="1" applyAlignment="1" applyProtection="1">
      <alignment horizontal="left" vertical="center"/>
      <protection locked="0"/>
    </xf>
    <xf numFmtId="0" fontId="71" fillId="0" borderId="3602" xfId="6" applyNumberFormat="1" applyFont="1" applyFill="1" applyBorder="1" applyAlignment="1" applyProtection="1">
      <alignment horizontal="left" vertical="center"/>
      <protection locked="0"/>
    </xf>
    <xf numFmtId="49" fontId="71" fillId="18" borderId="360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0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05" xfId="6" applyNumberFormat="1" applyFont="1" applyFill="1" applyBorder="1" applyAlignment="1" applyProtection="1">
      <alignment horizontal="right" vertical="center"/>
      <protection locked="0"/>
    </xf>
    <xf numFmtId="3" fontId="8" fillId="0" borderId="3606" xfId="6" applyNumberFormat="1" applyFont="1" applyFill="1" applyBorder="1" applyAlignment="1" applyProtection="1">
      <alignment horizontal="center" vertical="center"/>
      <protection locked="0"/>
    </xf>
    <xf numFmtId="3" fontId="5" fillId="0" borderId="3606" xfId="6" applyNumberFormat="1" applyFont="1" applyFill="1" applyBorder="1" applyAlignment="1" applyProtection="1">
      <alignment horizontal="center" vertical="center"/>
      <protection locked="0"/>
    </xf>
    <xf numFmtId="0" fontId="5" fillId="0" borderId="3606" xfId="6" applyNumberFormat="1" applyFont="1" applyFill="1" applyBorder="1" applyAlignment="1" applyProtection="1">
      <alignment horizontal="center" vertical="center"/>
      <protection locked="0"/>
    </xf>
    <xf numFmtId="0" fontId="5" fillId="0" borderId="3606" xfId="6" applyNumberFormat="1" applyFont="1" applyFill="1" applyBorder="1" applyAlignment="1" applyProtection="1">
      <alignment horizontal="left" vertical="center"/>
      <protection locked="0"/>
    </xf>
    <xf numFmtId="0" fontId="71" fillId="0" borderId="3606" xfId="6" applyNumberFormat="1" applyFont="1" applyFill="1" applyBorder="1" applyAlignment="1" applyProtection="1">
      <alignment horizontal="left" vertical="center"/>
      <protection locked="0"/>
    </xf>
    <xf numFmtId="49" fontId="71" fillId="18" borderId="360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0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09" xfId="6" applyNumberFormat="1" applyFont="1" applyFill="1" applyBorder="1" applyAlignment="1" applyProtection="1">
      <alignment horizontal="right" vertical="center"/>
      <protection locked="0"/>
    </xf>
    <xf numFmtId="3" fontId="8" fillId="0" borderId="3610" xfId="6" applyNumberFormat="1" applyFont="1" applyFill="1" applyBorder="1" applyAlignment="1" applyProtection="1">
      <alignment horizontal="center" vertical="center"/>
      <protection locked="0"/>
    </xf>
    <xf numFmtId="3" fontId="5" fillId="0" borderId="3610" xfId="6" applyNumberFormat="1" applyFont="1" applyFill="1" applyBorder="1" applyAlignment="1" applyProtection="1">
      <alignment horizontal="center" vertical="center"/>
      <protection locked="0"/>
    </xf>
    <xf numFmtId="0" fontId="5" fillId="0" borderId="3610" xfId="6" applyNumberFormat="1" applyFont="1" applyFill="1" applyBorder="1" applyAlignment="1" applyProtection="1">
      <alignment horizontal="center" vertical="center"/>
      <protection locked="0"/>
    </xf>
    <xf numFmtId="0" fontId="5" fillId="0" borderId="3610" xfId="6" applyNumberFormat="1" applyFont="1" applyFill="1" applyBorder="1" applyAlignment="1" applyProtection="1">
      <alignment horizontal="left" vertical="center"/>
      <protection locked="0"/>
    </xf>
    <xf numFmtId="0" fontId="71" fillId="0" borderId="3610" xfId="6" applyNumberFormat="1" applyFont="1" applyFill="1" applyBorder="1" applyAlignment="1" applyProtection="1">
      <alignment horizontal="left" vertical="center"/>
      <protection locked="0"/>
    </xf>
    <xf numFmtId="49" fontId="5" fillId="18" borderId="361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77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12" xfId="6" applyNumberFormat="1" applyFont="1" applyFill="1" applyBorder="1" applyAlignment="1" applyProtection="1">
      <alignment horizontal="right" vertical="center"/>
      <protection locked="0"/>
    </xf>
    <xf numFmtId="3" fontId="8" fillId="0" borderId="3613" xfId="6" applyNumberFormat="1" applyFont="1" applyFill="1" applyBorder="1" applyAlignment="1" applyProtection="1">
      <alignment horizontal="center" vertical="center"/>
      <protection locked="0"/>
    </xf>
    <xf numFmtId="3" fontId="5" fillId="0" borderId="3613" xfId="6" applyNumberFormat="1" applyFont="1" applyFill="1" applyBorder="1" applyAlignment="1" applyProtection="1">
      <alignment horizontal="center" vertical="center"/>
      <protection locked="0"/>
    </xf>
    <xf numFmtId="0" fontId="5" fillId="0" borderId="3613" xfId="6" applyNumberFormat="1" applyFont="1" applyFill="1" applyBorder="1" applyAlignment="1" applyProtection="1">
      <alignment horizontal="center" vertical="center"/>
      <protection locked="0"/>
    </xf>
    <xf numFmtId="0" fontId="5" fillId="0" borderId="3613" xfId="6" applyNumberFormat="1" applyFont="1" applyFill="1" applyBorder="1" applyAlignment="1" applyProtection="1">
      <alignment horizontal="left" vertical="center"/>
      <protection locked="0"/>
    </xf>
    <xf numFmtId="0" fontId="14" fillId="0" borderId="3613" xfId="6" applyNumberFormat="1" applyFont="1" applyFill="1" applyBorder="1" applyAlignment="1" applyProtection="1">
      <alignment horizontal="left" vertical="center"/>
      <protection locked="0"/>
    </xf>
    <xf numFmtId="49" fontId="71" fillId="0" borderId="361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431" xfId="6" applyNumberFormat="1" applyFont="1" applyFill="1" applyBorder="1" applyAlignment="1" applyProtection="1">
      <alignment horizontal="left" vertical="center" wrapText="1"/>
      <protection locked="0"/>
    </xf>
    <xf numFmtId="0" fontId="71" fillId="0" borderId="3613" xfId="6" applyNumberFormat="1" applyFont="1" applyFill="1" applyBorder="1" applyAlignment="1" applyProtection="1">
      <alignment horizontal="left" vertical="center"/>
      <protection locked="0"/>
    </xf>
    <xf numFmtId="3" fontId="58" fillId="0" borderId="3616" xfId="6" applyNumberFormat="1" applyFont="1" applyFill="1" applyBorder="1" applyAlignment="1" applyProtection="1">
      <alignment horizontal="right" vertical="center"/>
      <protection locked="0"/>
    </xf>
    <xf numFmtId="4" fontId="58" fillId="0" borderId="3616" xfId="6" applyNumberFormat="1" applyFont="1" applyFill="1" applyBorder="1" applyAlignment="1" applyProtection="1">
      <alignment horizontal="right" vertical="center"/>
      <protection locked="0"/>
    </xf>
    <xf numFmtId="3" fontId="8" fillId="0" borderId="3617" xfId="6" applyNumberFormat="1" applyFont="1" applyFill="1" applyBorder="1" applyAlignment="1" applyProtection="1">
      <alignment horizontal="center" vertical="center"/>
      <protection locked="0"/>
    </xf>
    <xf numFmtId="3" fontId="5" fillId="0" borderId="3617" xfId="6" applyNumberFormat="1" applyFont="1" applyFill="1" applyBorder="1" applyAlignment="1" applyProtection="1">
      <alignment horizontal="center" vertical="center"/>
      <protection locked="0"/>
    </xf>
    <xf numFmtId="0" fontId="5" fillId="0" borderId="3617" xfId="6" applyNumberFormat="1" applyFont="1" applyFill="1" applyBorder="1" applyAlignment="1" applyProtection="1">
      <alignment horizontal="center" vertical="center"/>
      <protection locked="0"/>
    </xf>
    <xf numFmtId="0" fontId="5" fillId="0" borderId="3617" xfId="6" applyNumberFormat="1" applyFont="1" applyFill="1" applyBorder="1" applyAlignment="1" applyProtection="1">
      <alignment horizontal="left" vertical="center"/>
      <protection locked="0"/>
    </xf>
    <xf numFmtId="0" fontId="71" fillId="0" borderId="3617" xfId="6" applyNumberFormat="1" applyFont="1" applyFill="1" applyBorder="1" applyAlignment="1" applyProtection="1">
      <alignment horizontal="left" vertical="center"/>
      <protection locked="0"/>
    </xf>
    <xf numFmtId="49" fontId="71" fillId="18" borderId="361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1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20" xfId="6" applyNumberFormat="1" applyFont="1" applyFill="1" applyBorder="1" applyAlignment="1" applyProtection="1">
      <alignment horizontal="right" vertical="center"/>
      <protection locked="0"/>
    </xf>
    <xf numFmtId="3" fontId="8" fillId="0" borderId="3621" xfId="6" applyNumberFormat="1" applyFont="1" applyFill="1" applyBorder="1" applyAlignment="1" applyProtection="1">
      <alignment horizontal="center" vertical="center"/>
      <protection locked="0"/>
    </xf>
    <xf numFmtId="3" fontId="5" fillId="0" borderId="3621" xfId="6" applyNumberFormat="1" applyFont="1" applyFill="1" applyBorder="1" applyAlignment="1" applyProtection="1">
      <alignment horizontal="center" vertical="center"/>
      <protection locked="0"/>
    </xf>
    <xf numFmtId="0" fontId="5" fillId="0" borderId="3621" xfId="6" applyNumberFormat="1" applyFont="1" applyFill="1" applyBorder="1" applyAlignment="1" applyProtection="1">
      <alignment horizontal="center" vertical="center"/>
      <protection locked="0"/>
    </xf>
    <xf numFmtId="0" fontId="5" fillId="0" borderId="3621" xfId="6" applyNumberFormat="1" applyFont="1" applyFill="1" applyBorder="1" applyAlignment="1" applyProtection="1">
      <alignment horizontal="left" vertical="center"/>
      <protection locked="0"/>
    </xf>
    <xf numFmtId="0" fontId="71" fillId="0" borderId="3621" xfId="6" applyNumberFormat="1" applyFont="1" applyFill="1" applyBorder="1" applyAlignment="1" applyProtection="1">
      <alignment horizontal="left" vertical="center"/>
      <protection locked="0"/>
    </xf>
    <xf numFmtId="49" fontId="71" fillId="18" borderId="362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2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24" xfId="6" applyNumberFormat="1" applyFont="1" applyFill="1" applyBorder="1" applyAlignment="1" applyProtection="1">
      <alignment horizontal="right" vertical="center"/>
      <protection locked="0"/>
    </xf>
    <xf numFmtId="3" fontId="8" fillId="0" borderId="3625" xfId="6" applyNumberFormat="1" applyFont="1" applyFill="1" applyBorder="1" applyAlignment="1" applyProtection="1">
      <alignment horizontal="center" vertical="center"/>
      <protection locked="0"/>
    </xf>
    <xf numFmtId="3" fontId="5" fillId="0" borderId="3625" xfId="6" applyNumberFormat="1" applyFont="1" applyFill="1" applyBorder="1" applyAlignment="1" applyProtection="1">
      <alignment horizontal="center" vertical="center"/>
      <protection locked="0"/>
    </xf>
    <xf numFmtId="0" fontId="5" fillId="0" borderId="3625" xfId="6" applyNumberFormat="1" applyFont="1" applyFill="1" applyBorder="1" applyAlignment="1" applyProtection="1">
      <alignment horizontal="center" vertical="center"/>
      <protection locked="0"/>
    </xf>
    <xf numFmtId="0" fontId="5" fillId="0" borderId="3625" xfId="6" applyNumberFormat="1" applyFont="1" applyFill="1" applyBorder="1" applyAlignment="1" applyProtection="1">
      <alignment horizontal="left" vertical="center"/>
      <protection locked="0"/>
    </xf>
    <xf numFmtId="0" fontId="71" fillId="0" borderId="3625" xfId="6" applyNumberFormat="1" applyFont="1" applyFill="1" applyBorder="1" applyAlignment="1" applyProtection="1">
      <alignment horizontal="left" vertical="center"/>
      <protection locked="0"/>
    </xf>
    <xf numFmtId="49" fontId="71" fillId="18" borderId="362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2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28" xfId="6" applyNumberFormat="1" applyFont="1" applyFill="1" applyBorder="1" applyAlignment="1" applyProtection="1">
      <alignment horizontal="right" vertical="center"/>
      <protection locked="0"/>
    </xf>
    <xf numFmtId="3" fontId="8" fillId="0" borderId="3629" xfId="6" applyNumberFormat="1" applyFont="1" applyFill="1" applyBorder="1" applyAlignment="1" applyProtection="1">
      <alignment horizontal="center" vertical="center"/>
      <protection locked="0"/>
    </xf>
    <xf numFmtId="3" fontId="5" fillId="0" borderId="3629" xfId="6" applyNumberFormat="1" applyFont="1" applyFill="1" applyBorder="1" applyAlignment="1" applyProtection="1">
      <alignment horizontal="center" vertical="center"/>
      <protection locked="0"/>
    </xf>
    <xf numFmtId="0" fontId="5" fillId="0" borderId="3629" xfId="6" applyNumberFormat="1" applyFont="1" applyFill="1" applyBorder="1" applyAlignment="1" applyProtection="1">
      <alignment horizontal="center" vertical="center"/>
      <protection locked="0"/>
    </xf>
    <xf numFmtId="0" fontId="5" fillId="0" borderId="3629" xfId="6" applyNumberFormat="1" applyFont="1" applyFill="1" applyBorder="1" applyAlignment="1" applyProtection="1">
      <alignment horizontal="left" vertical="center"/>
      <protection locked="0"/>
    </xf>
    <xf numFmtId="0" fontId="71" fillId="0" borderId="3629" xfId="6" applyNumberFormat="1" applyFont="1" applyFill="1" applyBorder="1" applyAlignment="1" applyProtection="1">
      <alignment horizontal="left" vertical="center"/>
      <protection locked="0"/>
    </xf>
    <xf numFmtId="49" fontId="71" fillId="18" borderId="363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3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32" xfId="6" applyNumberFormat="1" applyFont="1" applyFill="1" applyBorder="1" applyAlignment="1" applyProtection="1">
      <alignment horizontal="right" vertical="center"/>
      <protection locked="0"/>
    </xf>
    <xf numFmtId="3" fontId="8" fillId="0" borderId="3633" xfId="6" applyNumberFormat="1" applyFont="1" applyFill="1" applyBorder="1" applyAlignment="1" applyProtection="1">
      <alignment horizontal="center" vertical="center"/>
      <protection locked="0"/>
    </xf>
    <xf numFmtId="3" fontId="5" fillId="0" borderId="3633" xfId="6" applyNumberFormat="1" applyFont="1" applyFill="1" applyBorder="1" applyAlignment="1" applyProtection="1">
      <alignment horizontal="center" vertical="center"/>
      <protection locked="0"/>
    </xf>
    <xf numFmtId="0" fontId="5" fillId="0" borderId="3633" xfId="6" applyNumberFormat="1" applyFont="1" applyFill="1" applyBorder="1" applyAlignment="1" applyProtection="1">
      <alignment horizontal="center" vertical="center"/>
      <protection locked="0"/>
    </xf>
    <xf numFmtId="0" fontId="5" fillId="0" borderId="3633" xfId="6" applyNumberFormat="1" applyFont="1" applyFill="1" applyBorder="1" applyAlignment="1" applyProtection="1">
      <alignment horizontal="left" vertical="center"/>
      <protection locked="0"/>
    </xf>
    <xf numFmtId="0" fontId="71" fillId="0" borderId="3633" xfId="6" applyNumberFormat="1" applyFont="1" applyFill="1" applyBorder="1" applyAlignment="1" applyProtection="1">
      <alignment horizontal="left" vertical="center"/>
      <protection locked="0"/>
    </xf>
    <xf numFmtId="49" fontId="71" fillId="18" borderId="363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3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36" xfId="6" applyNumberFormat="1" applyFont="1" applyFill="1" applyBorder="1" applyAlignment="1" applyProtection="1">
      <alignment horizontal="right" vertical="center"/>
      <protection locked="0"/>
    </xf>
    <xf numFmtId="3" fontId="8" fillId="0" borderId="3637" xfId="6" applyNumberFormat="1" applyFont="1" applyFill="1" applyBorder="1" applyAlignment="1" applyProtection="1">
      <alignment horizontal="center" vertical="center"/>
      <protection locked="0"/>
    </xf>
    <xf numFmtId="3" fontId="5" fillId="0" borderId="3637" xfId="6" applyNumberFormat="1" applyFont="1" applyFill="1" applyBorder="1" applyAlignment="1" applyProtection="1">
      <alignment horizontal="center" vertical="center"/>
      <protection locked="0"/>
    </xf>
    <xf numFmtId="0" fontId="5" fillId="0" borderId="3637" xfId="6" applyNumberFormat="1" applyFont="1" applyFill="1" applyBorder="1" applyAlignment="1" applyProtection="1">
      <alignment horizontal="center" vertical="center"/>
      <protection locked="0"/>
    </xf>
    <xf numFmtId="0" fontId="5" fillId="0" borderId="3637" xfId="6" applyNumberFormat="1" applyFont="1" applyFill="1" applyBorder="1" applyAlignment="1" applyProtection="1">
      <alignment horizontal="left" vertical="center"/>
      <protection locked="0"/>
    </xf>
    <xf numFmtId="0" fontId="71" fillId="0" borderId="3637" xfId="6" applyNumberFormat="1" applyFont="1" applyFill="1" applyBorder="1" applyAlignment="1" applyProtection="1">
      <alignment horizontal="left" vertical="center"/>
      <protection locked="0"/>
    </xf>
    <xf numFmtId="49" fontId="71" fillId="18" borderId="363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3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40" xfId="6" applyNumberFormat="1" applyFont="1" applyFill="1" applyBorder="1" applyAlignment="1" applyProtection="1">
      <alignment horizontal="right" vertical="center"/>
      <protection locked="0"/>
    </xf>
    <xf numFmtId="3" fontId="8" fillId="0" borderId="3641" xfId="6" applyNumberFormat="1" applyFont="1" applyFill="1" applyBorder="1" applyAlignment="1" applyProtection="1">
      <alignment horizontal="center" vertical="center"/>
      <protection locked="0"/>
    </xf>
    <xf numFmtId="3" fontId="5" fillId="0" borderId="3641" xfId="6" applyNumberFormat="1" applyFont="1" applyFill="1" applyBorder="1" applyAlignment="1" applyProtection="1">
      <alignment horizontal="center" vertical="center"/>
      <protection locked="0"/>
    </xf>
    <xf numFmtId="0" fontId="5" fillId="0" borderId="3641" xfId="6" applyNumberFormat="1" applyFont="1" applyFill="1" applyBorder="1" applyAlignment="1" applyProtection="1">
      <alignment horizontal="center" vertical="center"/>
      <protection locked="0"/>
    </xf>
    <xf numFmtId="0" fontId="5" fillId="0" borderId="3641" xfId="6" applyNumberFormat="1" applyFont="1" applyFill="1" applyBorder="1" applyAlignment="1" applyProtection="1">
      <alignment horizontal="left" vertical="center"/>
      <protection locked="0"/>
    </xf>
    <xf numFmtId="0" fontId="71" fillId="0" borderId="3641" xfId="6" applyNumberFormat="1" applyFont="1" applyFill="1" applyBorder="1" applyAlignment="1" applyProtection="1">
      <alignment horizontal="left" vertical="center"/>
      <protection locked="0"/>
    </xf>
    <xf numFmtId="49" fontId="71" fillId="18" borderId="364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4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44" xfId="6" applyNumberFormat="1" applyFont="1" applyFill="1" applyBorder="1" applyAlignment="1" applyProtection="1">
      <alignment horizontal="right" vertical="center"/>
      <protection locked="0"/>
    </xf>
    <xf numFmtId="3" fontId="8" fillId="0" borderId="3645" xfId="6" applyNumberFormat="1" applyFont="1" applyFill="1" applyBorder="1" applyAlignment="1" applyProtection="1">
      <alignment horizontal="center" vertical="center"/>
      <protection locked="0"/>
    </xf>
    <xf numFmtId="3" fontId="5" fillId="0" borderId="3645" xfId="6" applyNumberFormat="1" applyFont="1" applyFill="1" applyBorder="1" applyAlignment="1" applyProtection="1">
      <alignment horizontal="center" vertical="center"/>
      <protection locked="0"/>
    </xf>
    <xf numFmtId="0" fontId="5" fillId="0" borderId="3645" xfId="6" applyNumberFormat="1" applyFont="1" applyFill="1" applyBorder="1" applyAlignment="1" applyProtection="1">
      <alignment horizontal="center" vertical="center"/>
      <protection locked="0"/>
    </xf>
    <xf numFmtId="0" fontId="5" fillId="0" borderId="3645" xfId="6" applyNumberFormat="1" applyFont="1" applyFill="1" applyBorder="1" applyAlignment="1" applyProtection="1">
      <alignment horizontal="left" vertical="center"/>
      <protection locked="0"/>
    </xf>
    <xf numFmtId="0" fontId="71" fillId="0" borderId="3645" xfId="6" applyNumberFormat="1" applyFont="1" applyFill="1" applyBorder="1" applyAlignment="1" applyProtection="1">
      <alignment horizontal="left" vertical="center"/>
      <protection locked="0"/>
    </xf>
    <xf numFmtId="49" fontId="71" fillId="18" borderId="364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420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342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430" xfId="6" applyNumberFormat="1" applyFont="1" applyFill="1" applyBorder="1" applyAlignment="1" applyProtection="1">
      <alignment horizontal="center" vertical="center" wrapText="1"/>
      <protection locked="0"/>
    </xf>
    <xf numFmtId="49" fontId="14" fillId="18" borderId="7" xfId="6" applyNumberFormat="1" applyFont="1" applyFill="1" applyBorder="1" applyAlignment="1" applyProtection="1">
      <alignment vertical="center" wrapText="1"/>
      <protection locked="0"/>
    </xf>
    <xf numFmtId="49" fontId="71" fillId="18" borderId="364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4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49" xfId="6" applyNumberFormat="1" applyFont="1" applyFill="1" applyBorder="1" applyAlignment="1" applyProtection="1">
      <alignment horizontal="right" vertical="center"/>
      <protection locked="0"/>
    </xf>
    <xf numFmtId="4" fontId="5" fillId="0" borderId="3650" xfId="6" applyNumberFormat="1" applyFont="1" applyFill="1" applyBorder="1" applyAlignment="1" applyProtection="1">
      <alignment horizontal="right" vertical="center"/>
      <protection locked="0"/>
    </xf>
    <xf numFmtId="0" fontId="14" fillId="0" borderId="3645" xfId="6" applyNumberFormat="1" applyFont="1" applyFill="1" applyBorder="1" applyAlignment="1" applyProtection="1">
      <alignment horizontal="left" vertical="center"/>
      <protection locked="0"/>
    </xf>
    <xf numFmtId="3" fontId="5" fillId="0" borderId="3652" xfId="6" applyNumberFormat="1" applyFont="1" applyFill="1" applyBorder="1" applyAlignment="1" applyProtection="1">
      <alignment horizontal="right" vertical="center"/>
      <protection locked="0"/>
    </xf>
    <xf numFmtId="4" fontId="5" fillId="0" borderId="3652" xfId="6" applyNumberFormat="1" applyFont="1" applyFill="1" applyBorder="1" applyAlignment="1" applyProtection="1">
      <alignment horizontal="right" vertical="center"/>
      <protection locked="0"/>
    </xf>
    <xf numFmtId="3" fontId="8" fillId="0" borderId="3653" xfId="6" applyNumberFormat="1" applyFont="1" applyFill="1" applyBorder="1" applyAlignment="1" applyProtection="1">
      <alignment horizontal="center" vertical="center"/>
      <protection locked="0"/>
    </xf>
    <xf numFmtId="3" fontId="5" fillId="0" borderId="3653" xfId="6" applyNumberFormat="1" applyFont="1" applyFill="1" applyBorder="1" applyAlignment="1" applyProtection="1">
      <alignment horizontal="center" vertical="center"/>
      <protection locked="0"/>
    </xf>
    <xf numFmtId="0" fontId="5" fillId="0" borderId="3653" xfId="6" applyNumberFormat="1" applyFont="1" applyFill="1" applyBorder="1" applyAlignment="1" applyProtection="1">
      <alignment horizontal="center" vertical="center"/>
      <protection locked="0"/>
    </xf>
    <xf numFmtId="0" fontId="5" fillId="0" borderId="3653" xfId="6" applyNumberFormat="1" applyFont="1" applyFill="1" applyBorder="1" applyAlignment="1" applyProtection="1">
      <alignment horizontal="left" vertical="center"/>
      <protection locked="0"/>
    </xf>
    <xf numFmtId="0" fontId="71" fillId="0" borderId="3653" xfId="6" applyNumberFormat="1" applyFont="1" applyFill="1" applyBorder="1" applyAlignment="1" applyProtection="1">
      <alignment horizontal="left" vertical="center"/>
      <protection locked="0"/>
    </xf>
    <xf numFmtId="49" fontId="71" fillId="18" borderId="365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5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56" xfId="6" applyNumberFormat="1" applyFont="1" applyFill="1" applyBorder="1" applyAlignment="1" applyProtection="1">
      <alignment horizontal="right" vertical="center"/>
      <protection locked="0"/>
    </xf>
    <xf numFmtId="4" fontId="5" fillId="0" borderId="3656" xfId="6" applyNumberFormat="1" applyFont="1" applyFill="1" applyBorder="1" applyAlignment="1" applyProtection="1">
      <alignment horizontal="right" vertical="center"/>
      <protection locked="0"/>
    </xf>
    <xf numFmtId="3" fontId="5" fillId="0" borderId="3657" xfId="6" applyNumberFormat="1" applyFont="1" applyFill="1" applyBorder="1" applyAlignment="1" applyProtection="1">
      <alignment horizontal="center" vertical="center"/>
      <protection locked="0"/>
    </xf>
    <xf numFmtId="3" fontId="5" fillId="0" borderId="3658" xfId="6" applyNumberFormat="1" applyFont="1" applyFill="1" applyBorder="1" applyAlignment="1" applyProtection="1">
      <alignment horizontal="center" vertical="center"/>
      <protection locked="0"/>
    </xf>
    <xf numFmtId="3" fontId="5" fillId="0" borderId="3660" xfId="6" applyNumberFormat="1" applyFont="1" applyFill="1" applyBorder="1" applyAlignment="1" applyProtection="1">
      <alignment horizontal="right" vertical="center"/>
      <protection locked="0"/>
    </xf>
    <xf numFmtId="4" fontId="5" fillId="0" borderId="3660" xfId="6" applyNumberFormat="1" applyFont="1" applyFill="1" applyBorder="1" applyAlignment="1" applyProtection="1">
      <alignment horizontal="right" vertical="center"/>
      <protection locked="0"/>
    </xf>
    <xf numFmtId="3" fontId="8" fillId="0" borderId="3661" xfId="6" applyNumberFormat="1" applyFont="1" applyFill="1" applyBorder="1" applyAlignment="1" applyProtection="1">
      <alignment horizontal="center" vertical="center"/>
      <protection locked="0"/>
    </xf>
    <xf numFmtId="3" fontId="5" fillId="0" borderId="3661" xfId="6" applyNumberFormat="1" applyFont="1" applyFill="1" applyBorder="1" applyAlignment="1" applyProtection="1">
      <alignment horizontal="center" vertical="center"/>
      <protection locked="0"/>
    </xf>
    <xf numFmtId="0" fontId="5" fillId="0" borderId="3661" xfId="6" applyNumberFormat="1" applyFont="1" applyFill="1" applyBorder="1" applyAlignment="1" applyProtection="1">
      <alignment horizontal="center" vertical="center"/>
      <protection locked="0"/>
    </xf>
    <xf numFmtId="0" fontId="5" fillId="0" borderId="3661" xfId="6" applyNumberFormat="1" applyFont="1" applyFill="1" applyBorder="1" applyAlignment="1" applyProtection="1">
      <alignment horizontal="left" vertical="center"/>
      <protection locked="0"/>
    </xf>
    <xf numFmtId="0" fontId="71" fillId="0" borderId="3661" xfId="6" applyNumberFormat="1" applyFont="1" applyFill="1" applyBorder="1" applyAlignment="1" applyProtection="1">
      <alignment horizontal="left" vertical="center"/>
      <protection locked="0"/>
    </xf>
    <xf numFmtId="3" fontId="58" fillId="0" borderId="3660" xfId="6" applyNumberFormat="1" applyFont="1" applyFill="1" applyBorder="1" applyAlignment="1" applyProtection="1">
      <alignment horizontal="right" vertical="center"/>
      <protection locked="0"/>
    </xf>
    <xf numFmtId="4" fontId="58" fillId="0" borderId="3660" xfId="6" applyNumberFormat="1" applyFont="1" applyFill="1" applyBorder="1" applyAlignment="1" applyProtection="1">
      <alignment horizontal="right" vertical="center"/>
      <protection locked="0"/>
    </xf>
    <xf numFmtId="3" fontId="10" fillId="0" borderId="0" xfId="6" applyNumberFormat="1" applyFont="1" applyFill="1" applyBorder="1" applyAlignment="1" applyProtection="1">
      <alignment horizontal="center" vertical="center"/>
      <protection locked="0"/>
    </xf>
    <xf numFmtId="3" fontId="10" fillId="0" borderId="3661" xfId="6" applyNumberFormat="1" applyFont="1" applyFill="1" applyBorder="1" applyAlignment="1" applyProtection="1">
      <alignment horizontal="center" vertical="center"/>
      <protection locked="0"/>
    </xf>
    <xf numFmtId="3" fontId="14" fillId="0" borderId="3657" xfId="6" applyNumberFormat="1" applyFont="1" applyFill="1" applyBorder="1" applyAlignment="1" applyProtection="1">
      <alignment horizontal="center" vertical="center"/>
      <protection locked="0"/>
    </xf>
    <xf numFmtId="3" fontId="14" fillId="0" borderId="3661" xfId="6" applyNumberFormat="1" applyFont="1" applyFill="1" applyBorder="1" applyAlignment="1" applyProtection="1">
      <alignment horizontal="center" vertical="center"/>
      <protection locked="0"/>
    </xf>
    <xf numFmtId="3" fontId="14" fillId="0" borderId="3658" xfId="6" applyNumberFormat="1" applyFont="1" applyFill="1" applyBorder="1" applyAlignment="1" applyProtection="1">
      <alignment horizontal="center" vertical="center"/>
      <protection locked="0"/>
    </xf>
    <xf numFmtId="0" fontId="14" fillId="0" borderId="3661" xfId="6" applyNumberFormat="1" applyFont="1" applyFill="1" applyBorder="1" applyAlignment="1" applyProtection="1">
      <alignment horizontal="center" vertical="center"/>
      <protection locked="0"/>
    </xf>
    <xf numFmtId="0" fontId="14" fillId="0" borderId="3661" xfId="6" applyNumberFormat="1" applyFont="1" applyFill="1" applyBorder="1" applyAlignment="1" applyProtection="1">
      <alignment horizontal="left" vertical="center"/>
      <protection locked="0"/>
    </xf>
    <xf numFmtId="49" fontId="5" fillId="18" borderId="366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663" xfId="6" applyNumberFormat="1" applyFont="1" applyFill="1" applyBorder="1" applyAlignment="1" applyProtection="1">
      <alignment horizontal="left" vertical="center" wrapText="1"/>
      <protection locked="0"/>
    </xf>
    <xf numFmtId="3" fontId="14" fillId="0" borderId="3430" xfId="6" applyNumberFormat="1" applyFont="1" applyFill="1" applyBorder="1" applyAlignment="1" applyProtection="1">
      <alignment horizontal="center" vertical="center"/>
      <protection locked="0"/>
    </xf>
    <xf numFmtId="3" fontId="14" fillId="0" borderId="3431" xfId="6" applyNumberFormat="1" applyFont="1" applyFill="1" applyBorder="1" applyAlignment="1" applyProtection="1">
      <alignment horizontal="center" vertical="center"/>
      <protection locked="0"/>
    </xf>
    <xf numFmtId="3" fontId="14" fillId="0" borderId="3660" xfId="6" applyNumberFormat="1" applyFont="1" applyFill="1" applyBorder="1" applyAlignment="1" applyProtection="1">
      <alignment horizontal="right" vertical="center"/>
      <protection locked="0"/>
    </xf>
    <xf numFmtId="3" fontId="14" fillId="0" borderId="3428" xfId="6" applyNumberFormat="1" applyFont="1" applyFill="1" applyBorder="1" applyAlignment="1" applyProtection="1">
      <alignment horizontal="right" vertical="center"/>
      <protection locked="0"/>
    </xf>
    <xf numFmtId="4" fontId="14" fillId="0" borderId="3428" xfId="6" applyNumberFormat="1" applyFont="1" applyFill="1" applyBorder="1" applyAlignment="1" applyProtection="1">
      <alignment horizontal="right" vertical="center"/>
      <protection locked="0"/>
    </xf>
    <xf numFmtId="3" fontId="58" fillId="0" borderId="3665" xfId="6" applyNumberFormat="1" applyFont="1" applyFill="1" applyBorder="1" applyAlignment="1" applyProtection="1">
      <alignment horizontal="right" vertical="center"/>
      <protection locked="0"/>
    </xf>
    <xf numFmtId="4" fontId="58" fillId="0" borderId="3665" xfId="6" applyNumberFormat="1" applyFont="1" applyFill="1" applyBorder="1" applyAlignment="1" applyProtection="1">
      <alignment horizontal="right" vertical="center"/>
      <protection locked="0"/>
    </xf>
    <xf numFmtId="3" fontId="8" fillId="0" borderId="3666" xfId="6" applyNumberFormat="1" applyFont="1" applyFill="1" applyBorder="1" applyAlignment="1" applyProtection="1">
      <alignment horizontal="center" vertical="center"/>
      <protection locked="0"/>
    </xf>
    <xf numFmtId="3" fontId="5" fillId="0" borderId="3666" xfId="6" applyNumberFormat="1" applyFont="1" applyFill="1" applyBorder="1" applyAlignment="1" applyProtection="1">
      <alignment horizontal="center" vertical="center"/>
      <protection locked="0"/>
    </xf>
    <xf numFmtId="0" fontId="5" fillId="0" borderId="3666" xfId="6" applyNumberFormat="1" applyFont="1" applyFill="1" applyBorder="1" applyAlignment="1" applyProtection="1">
      <alignment horizontal="center" vertical="center"/>
      <protection locked="0"/>
    </xf>
    <xf numFmtId="0" fontId="5" fillId="0" borderId="3666" xfId="6" applyNumberFormat="1" applyFont="1" applyFill="1" applyBorder="1" applyAlignment="1" applyProtection="1">
      <alignment horizontal="left" vertical="center"/>
      <protection locked="0"/>
    </xf>
    <xf numFmtId="0" fontId="71" fillId="0" borderId="3666" xfId="6" applyNumberFormat="1" applyFont="1" applyFill="1" applyBorder="1" applyAlignment="1" applyProtection="1">
      <alignment horizontal="left" vertical="center"/>
      <protection locked="0"/>
    </xf>
    <xf numFmtId="49" fontId="71" fillId="18" borderId="366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6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69" xfId="6" applyNumberFormat="1" applyFont="1" applyFill="1" applyBorder="1" applyAlignment="1" applyProtection="1">
      <alignment horizontal="right" vertical="center"/>
      <protection locked="0"/>
    </xf>
    <xf numFmtId="3" fontId="8" fillId="0" borderId="3670" xfId="6" applyNumberFormat="1" applyFont="1" applyFill="1" applyBorder="1" applyAlignment="1" applyProtection="1">
      <alignment horizontal="center" vertical="center"/>
      <protection locked="0"/>
    </xf>
    <xf numFmtId="3" fontId="5" fillId="0" borderId="3670" xfId="6" applyNumberFormat="1" applyFont="1" applyFill="1" applyBorder="1" applyAlignment="1" applyProtection="1">
      <alignment horizontal="center" vertical="center"/>
      <protection locked="0"/>
    </xf>
    <xf numFmtId="0" fontId="5" fillId="0" borderId="3670" xfId="6" applyNumberFormat="1" applyFont="1" applyFill="1" applyBorder="1" applyAlignment="1" applyProtection="1">
      <alignment horizontal="center" vertical="center"/>
      <protection locked="0"/>
    </xf>
    <xf numFmtId="0" fontId="5" fillId="0" borderId="3670" xfId="6" applyNumberFormat="1" applyFont="1" applyFill="1" applyBorder="1" applyAlignment="1" applyProtection="1">
      <alignment horizontal="left" vertical="center"/>
      <protection locked="0"/>
    </xf>
    <xf numFmtId="0" fontId="71" fillId="0" borderId="3670" xfId="6" applyNumberFormat="1" applyFont="1" applyFill="1" applyBorder="1" applyAlignment="1" applyProtection="1">
      <alignment horizontal="left" vertical="center"/>
      <protection locked="0"/>
    </xf>
    <xf numFmtId="49" fontId="71" fillId="18" borderId="367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7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73" xfId="6" applyNumberFormat="1" applyFont="1" applyFill="1" applyBorder="1" applyAlignment="1" applyProtection="1">
      <alignment horizontal="right" vertical="center"/>
      <protection locked="0"/>
    </xf>
    <xf numFmtId="3" fontId="8" fillId="0" borderId="3674" xfId="6" applyNumberFormat="1" applyFont="1" applyFill="1" applyBorder="1" applyAlignment="1" applyProtection="1">
      <alignment horizontal="center" vertical="center"/>
      <protection locked="0"/>
    </xf>
    <xf numFmtId="3" fontId="5" fillId="0" borderId="3674" xfId="6" applyNumberFormat="1" applyFont="1" applyFill="1" applyBorder="1" applyAlignment="1" applyProtection="1">
      <alignment horizontal="center" vertical="center"/>
      <protection locked="0"/>
    </xf>
    <xf numFmtId="0" fontId="5" fillId="0" borderId="3674" xfId="6" applyNumberFormat="1" applyFont="1" applyFill="1" applyBorder="1" applyAlignment="1" applyProtection="1">
      <alignment horizontal="center" vertical="center"/>
      <protection locked="0"/>
    </xf>
    <xf numFmtId="0" fontId="5" fillId="0" borderId="3674" xfId="6" applyNumberFormat="1" applyFont="1" applyFill="1" applyBorder="1" applyAlignment="1" applyProtection="1">
      <alignment horizontal="left" vertical="center"/>
      <protection locked="0"/>
    </xf>
    <xf numFmtId="0" fontId="71" fillId="0" borderId="3674" xfId="6" applyNumberFormat="1" applyFont="1" applyFill="1" applyBorder="1" applyAlignment="1" applyProtection="1">
      <alignment horizontal="left" vertical="center"/>
      <protection locked="0"/>
    </xf>
    <xf numFmtId="3" fontId="5" fillId="0" borderId="3677" xfId="6" applyNumberFormat="1" applyFont="1" applyFill="1" applyBorder="1" applyAlignment="1" applyProtection="1">
      <alignment horizontal="right" vertical="center"/>
      <protection locked="0"/>
    </xf>
    <xf numFmtId="3" fontId="8" fillId="0" borderId="3678" xfId="6" applyNumberFormat="1" applyFont="1" applyFill="1" applyBorder="1" applyAlignment="1" applyProtection="1">
      <alignment horizontal="center" vertical="center"/>
      <protection locked="0"/>
    </xf>
    <xf numFmtId="3" fontId="5" fillId="0" borderId="3678" xfId="6" applyNumberFormat="1" applyFont="1" applyFill="1" applyBorder="1" applyAlignment="1" applyProtection="1">
      <alignment horizontal="center" vertical="center"/>
      <protection locked="0"/>
    </xf>
    <xf numFmtId="0" fontId="5" fillId="0" borderId="3678" xfId="6" applyNumberFormat="1" applyFont="1" applyFill="1" applyBorder="1" applyAlignment="1" applyProtection="1">
      <alignment horizontal="center" vertical="center"/>
      <protection locked="0"/>
    </xf>
    <xf numFmtId="0" fontId="5" fillId="0" borderId="3678" xfId="6" applyNumberFormat="1" applyFont="1" applyFill="1" applyBorder="1" applyAlignment="1" applyProtection="1">
      <alignment horizontal="left" vertical="center"/>
      <protection locked="0"/>
    </xf>
    <xf numFmtId="0" fontId="71" fillId="0" borderId="3678" xfId="6" applyNumberFormat="1" applyFont="1" applyFill="1" applyBorder="1" applyAlignment="1" applyProtection="1">
      <alignment horizontal="left" vertical="center"/>
      <protection locked="0"/>
    </xf>
    <xf numFmtId="49" fontId="71" fillId="18" borderId="253" xfId="6" applyNumberFormat="1" applyFont="1" applyFill="1" applyBorder="1" applyAlignment="1" applyProtection="1">
      <alignment vertical="center" wrapText="1"/>
      <protection locked="0"/>
    </xf>
    <xf numFmtId="49" fontId="8" fillId="17" borderId="96" xfId="6" applyNumberFormat="1" applyFont="1" applyFill="1" applyBorder="1" applyAlignment="1" applyProtection="1">
      <alignment horizontal="center" vertical="center" wrapText="1"/>
      <protection locked="0"/>
    </xf>
    <xf numFmtId="49" fontId="8" fillId="17" borderId="115" xfId="6" applyNumberFormat="1" applyFont="1" applyFill="1" applyBorder="1" applyAlignment="1" applyProtection="1">
      <alignment horizontal="center" vertical="center" wrapText="1"/>
      <protection locked="0"/>
    </xf>
    <xf numFmtId="49" fontId="8" fillId="17" borderId="135" xfId="6" applyNumberFormat="1" applyFont="1" applyFill="1" applyBorder="1" applyAlignment="1" applyProtection="1">
      <alignment horizontal="center" vertical="center" wrapText="1"/>
      <protection locked="0"/>
    </xf>
    <xf numFmtId="49" fontId="8" fillId="17" borderId="136" xfId="6" applyNumberFormat="1" applyFont="1" applyFill="1" applyBorder="1" applyAlignment="1" applyProtection="1">
      <alignment horizontal="left" vertical="center" wrapText="1"/>
      <protection locked="0"/>
    </xf>
    <xf numFmtId="3" fontId="8" fillId="11" borderId="95" xfId="6" applyNumberFormat="1" applyFont="1" applyFill="1" applyBorder="1" applyAlignment="1" applyProtection="1">
      <alignment horizontal="right" vertical="center"/>
      <protection locked="0"/>
    </xf>
    <xf numFmtId="4" fontId="8" fillId="11" borderId="95" xfId="6" applyNumberFormat="1" applyFont="1" applyFill="1" applyBorder="1" applyAlignment="1" applyProtection="1">
      <alignment horizontal="right" vertical="center"/>
      <protection locked="0"/>
    </xf>
    <xf numFmtId="10" fontId="8" fillId="11" borderId="97" xfId="18" applyNumberFormat="1" applyFont="1" applyFill="1" applyBorder="1" applyAlignment="1" applyProtection="1">
      <alignment horizontal="right" vertical="center"/>
      <protection locked="0"/>
    </xf>
    <xf numFmtId="49" fontId="5" fillId="22" borderId="24" xfId="6" applyNumberFormat="1" applyFont="1" applyFill="1" applyBorder="1" applyAlignment="1" applyProtection="1">
      <alignment horizontal="center" vertical="center" wrapText="1"/>
      <protection locked="0"/>
    </xf>
    <xf numFmtId="10" fontId="8" fillId="0" borderId="1545" xfId="18" applyNumberFormat="1" applyFont="1" applyFill="1" applyBorder="1" applyAlignment="1" applyProtection="1">
      <alignment horizontal="right" vertical="center"/>
      <protection locked="0"/>
    </xf>
    <xf numFmtId="3" fontId="5" fillId="0" borderId="3681" xfId="6" applyNumberFormat="1" applyFont="1" applyFill="1" applyBorder="1" applyAlignment="1" applyProtection="1">
      <alignment horizontal="right" vertical="center"/>
      <protection locked="0"/>
    </xf>
    <xf numFmtId="4" fontId="5" fillId="0" borderId="3681" xfId="6" applyNumberFormat="1" applyFont="1" applyFill="1" applyBorder="1" applyAlignment="1" applyProtection="1">
      <alignment horizontal="right" vertical="center"/>
      <protection locked="0"/>
    </xf>
    <xf numFmtId="10" fontId="5" fillId="0" borderId="1545" xfId="18" applyNumberFormat="1" applyFont="1" applyFill="1" applyBorder="1" applyAlignment="1" applyProtection="1">
      <alignment horizontal="right" vertical="center"/>
      <protection locked="0"/>
    </xf>
    <xf numFmtId="3" fontId="8" fillId="0" borderId="3682" xfId="6" applyNumberFormat="1" applyFont="1" applyFill="1" applyBorder="1" applyAlignment="1" applyProtection="1">
      <alignment horizontal="center" vertical="center"/>
      <protection locked="0"/>
    </xf>
    <xf numFmtId="3" fontId="5" fillId="0" borderId="3682" xfId="6" applyNumberFormat="1" applyFont="1" applyFill="1" applyBorder="1" applyAlignment="1" applyProtection="1">
      <alignment horizontal="center" vertical="center"/>
      <protection locked="0"/>
    </xf>
    <xf numFmtId="0" fontId="5" fillId="0" borderId="3682" xfId="6" applyNumberFormat="1" applyFont="1" applyFill="1" applyBorder="1" applyAlignment="1" applyProtection="1">
      <alignment horizontal="center" vertical="center"/>
      <protection locked="0"/>
    </xf>
    <xf numFmtId="0" fontId="5" fillId="0" borderId="3682" xfId="6" applyNumberFormat="1" applyFont="1" applyFill="1" applyBorder="1" applyAlignment="1" applyProtection="1">
      <alignment horizontal="left" vertical="center"/>
      <protection locked="0"/>
    </xf>
    <xf numFmtId="3" fontId="58" fillId="0" borderId="3681" xfId="6" applyNumberFormat="1" applyFont="1" applyFill="1" applyBorder="1" applyAlignment="1" applyProtection="1">
      <alignment horizontal="right" vertical="center"/>
      <protection locked="0"/>
    </xf>
    <xf numFmtId="4" fontId="58" fillId="0" borderId="3681" xfId="6" applyNumberFormat="1" applyFont="1" applyFill="1" applyBorder="1" applyAlignment="1" applyProtection="1">
      <alignment horizontal="right" vertical="center"/>
      <protection locked="0"/>
    </xf>
    <xf numFmtId="49" fontId="5" fillId="0" borderId="3683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68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85" xfId="6" applyNumberFormat="1" applyFont="1" applyFill="1" applyBorder="1" applyAlignment="1" applyProtection="1">
      <alignment horizontal="right" vertical="center"/>
      <protection locked="0"/>
    </xf>
    <xf numFmtId="3" fontId="8" fillId="0" borderId="3686" xfId="6" applyNumberFormat="1" applyFont="1" applyFill="1" applyBorder="1" applyAlignment="1" applyProtection="1">
      <alignment horizontal="center" vertical="center"/>
      <protection locked="0"/>
    </xf>
    <xf numFmtId="3" fontId="5" fillId="0" borderId="3686" xfId="6" applyNumberFormat="1" applyFont="1" applyFill="1" applyBorder="1" applyAlignment="1" applyProtection="1">
      <alignment horizontal="center" vertical="center"/>
      <protection locked="0"/>
    </xf>
    <xf numFmtId="0" fontId="5" fillId="0" borderId="3686" xfId="6" applyNumberFormat="1" applyFont="1" applyFill="1" applyBorder="1" applyAlignment="1" applyProtection="1">
      <alignment horizontal="center" vertical="center"/>
      <protection locked="0"/>
    </xf>
    <xf numFmtId="0" fontId="5" fillId="0" borderId="3686" xfId="6" applyNumberFormat="1" applyFont="1" applyFill="1" applyBorder="1" applyAlignment="1" applyProtection="1">
      <alignment horizontal="left" vertical="center"/>
      <protection locked="0"/>
    </xf>
    <xf numFmtId="49" fontId="5" fillId="0" borderId="368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68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89" xfId="6" applyNumberFormat="1" applyFont="1" applyFill="1" applyBorder="1" applyAlignment="1" applyProtection="1">
      <alignment horizontal="right" vertical="center"/>
      <protection locked="0"/>
    </xf>
    <xf numFmtId="3" fontId="8" fillId="0" borderId="3690" xfId="6" applyNumberFormat="1" applyFont="1" applyFill="1" applyBorder="1" applyAlignment="1" applyProtection="1">
      <alignment horizontal="center" vertical="center"/>
      <protection locked="0"/>
    </xf>
    <xf numFmtId="3" fontId="5" fillId="0" borderId="3690" xfId="6" applyNumberFormat="1" applyFont="1" applyFill="1" applyBorder="1" applyAlignment="1" applyProtection="1">
      <alignment horizontal="center" vertical="center"/>
      <protection locked="0"/>
    </xf>
    <xf numFmtId="0" fontId="5" fillId="0" borderId="3690" xfId="6" applyNumberFormat="1" applyFont="1" applyFill="1" applyBorder="1" applyAlignment="1" applyProtection="1">
      <alignment horizontal="center" vertical="center"/>
      <protection locked="0"/>
    </xf>
    <xf numFmtId="0" fontId="5" fillId="0" borderId="3690" xfId="6" applyNumberFormat="1" applyFont="1" applyFill="1" applyBorder="1" applyAlignment="1" applyProtection="1">
      <alignment horizontal="left" vertical="center"/>
      <protection locked="0"/>
    </xf>
    <xf numFmtId="49" fontId="5" fillId="18" borderId="369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69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93" xfId="6" applyNumberFormat="1" applyFont="1" applyFill="1" applyBorder="1" applyAlignment="1" applyProtection="1">
      <alignment horizontal="right" vertical="center"/>
      <protection locked="0"/>
    </xf>
    <xf numFmtId="3" fontId="8" fillId="0" borderId="3694" xfId="6" applyNumberFormat="1" applyFont="1" applyFill="1" applyBorder="1" applyAlignment="1" applyProtection="1">
      <alignment horizontal="center" vertical="center"/>
      <protection locked="0"/>
    </xf>
    <xf numFmtId="3" fontId="5" fillId="0" borderId="3694" xfId="6" applyNumberFormat="1" applyFont="1" applyFill="1" applyBorder="1" applyAlignment="1" applyProtection="1">
      <alignment horizontal="center" vertical="center"/>
      <protection locked="0"/>
    </xf>
    <xf numFmtId="0" fontId="5" fillId="0" borderId="3694" xfId="6" applyNumberFormat="1" applyFont="1" applyFill="1" applyBorder="1" applyAlignment="1" applyProtection="1">
      <alignment horizontal="center" vertical="center"/>
      <protection locked="0"/>
    </xf>
    <xf numFmtId="0" fontId="5" fillId="0" borderId="3694" xfId="6" applyNumberFormat="1" applyFont="1" applyFill="1" applyBorder="1" applyAlignment="1" applyProtection="1">
      <alignment horizontal="left" vertical="center"/>
      <protection locked="0"/>
    </xf>
    <xf numFmtId="49" fontId="5" fillId="18" borderId="369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69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97" xfId="6" applyNumberFormat="1" applyFont="1" applyFill="1" applyBorder="1" applyAlignment="1" applyProtection="1">
      <alignment horizontal="right" vertical="center"/>
      <protection locked="0"/>
    </xf>
    <xf numFmtId="3" fontId="5" fillId="0" borderId="3698" xfId="6" applyNumberFormat="1" applyFont="1" applyFill="1" applyBorder="1" applyAlignment="1" applyProtection="1">
      <alignment horizontal="right" vertical="center"/>
      <protection locked="0"/>
    </xf>
    <xf numFmtId="4" fontId="5" fillId="0" borderId="3698" xfId="6" applyNumberFormat="1" applyFont="1" applyFill="1" applyBorder="1" applyAlignment="1" applyProtection="1">
      <alignment horizontal="right" vertical="center"/>
      <protection locked="0"/>
    </xf>
    <xf numFmtId="3" fontId="8" fillId="0" borderId="3699" xfId="6" applyNumberFormat="1" applyFont="1" applyFill="1" applyBorder="1" applyAlignment="1" applyProtection="1">
      <alignment horizontal="center" vertical="center"/>
      <protection locked="0"/>
    </xf>
    <xf numFmtId="3" fontId="5" fillId="0" borderId="3699" xfId="6" applyNumberFormat="1" applyFont="1" applyFill="1" applyBorder="1" applyAlignment="1" applyProtection="1">
      <alignment horizontal="center" vertical="center"/>
      <protection locked="0"/>
    </xf>
    <xf numFmtId="0" fontId="5" fillId="0" borderId="3699" xfId="6" applyNumberFormat="1" applyFont="1" applyFill="1" applyBorder="1" applyAlignment="1" applyProtection="1">
      <alignment horizontal="center" vertical="center"/>
      <protection locked="0"/>
    </xf>
    <xf numFmtId="0" fontId="5" fillId="0" borderId="3699" xfId="6" applyNumberFormat="1" applyFont="1" applyFill="1" applyBorder="1" applyAlignment="1" applyProtection="1">
      <alignment horizontal="left" vertical="center"/>
      <protection locked="0"/>
    </xf>
    <xf numFmtId="49" fontId="5" fillId="18" borderId="370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70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02" xfId="6" applyNumberFormat="1" applyFont="1" applyFill="1" applyBorder="1" applyAlignment="1" applyProtection="1">
      <alignment horizontal="right" vertical="center"/>
      <protection locked="0"/>
    </xf>
    <xf numFmtId="3" fontId="8" fillId="0" borderId="3703" xfId="6" applyNumberFormat="1" applyFont="1" applyFill="1" applyBorder="1" applyAlignment="1" applyProtection="1">
      <alignment horizontal="center" vertical="center"/>
      <protection locked="0"/>
    </xf>
    <xf numFmtId="3" fontId="5" fillId="0" borderId="3703" xfId="6" applyNumberFormat="1" applyFont="1" applyFill="1" applyBorder="1" applyAlignment="1" applyProtection="1">
      <alignment horizontal="center" vertical="center"/>
      <protection locked="0"/>
    </xf>
    <xf numFmtId="0" fontId="5" fillId="0" borderId="3703" xfId="6" applyNumberFormat="1" applyFont="1" applyFill="1" applyBorder="1" applyAlignment="1" applyProtection="1">
      <alignment horizontal="center" vertical="center"/>
      <protection locked="0"/>
    </xf>
    <xf numFmtId="0" fontId="5" fillId="0" borderId="3703" xfId="6" applyNumberFormat="1" applyFont="1" applyFill="1" applyBorder="1" applyAlignment="1" applyProtection="1">
      <alignment horizontal="left" vertical="center"/>
      <protection locked="0"/>
    </xf>
    <xf numFmtId="49" fontId="5" fillId="18" borderId="370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70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06" xfId="6" applyNumberFormat="1" applyFont="1" applyFill="1" applyBorder="1" applyAlignment="1" applyProtection="1">
      <alignment horizontal="right" vertical="center"/>
      <protection locked="0"/>
    </xf>
    <xf numFmtId="3" fontId="8" fillId="0" borderId="3707" xfId="6" applyNumberFormat="1" applyFont="1" applyFill="1" applyBorder="1" applyAlignment="1" applyProtection="1">
      <alignment horizontal="center" vertical="center"/>
      <protection locked="0"/>
    </xf>
    <xf numFmtId="3" fontId="5" fillId="0" borderId="3707" xfId="6" applyNumberFormat="1" applyFont="1" applyFill="1" applyBorder="1" applyAlignment="1" applyProtection="1">
      <alignment horizontal="center" vertical="center"/>
      <protection locked="0"/>
    </xf>
    <xf numFmtId="0" fontId="5" fillId="0" borderId="3707" xfId="6" applyNumberFormat="1" applyFont="1" applyFill="1" applyBorder="1" applyAlignment="1" applyProtection="1">
      <alignment horizontal="center" vertical="center"/>
      <protection locked="0"/>
    </xf>
    <xf numFmtId="0" fontId="5" fillId="0" borderId="3707" xfId="6" applyNumberFormat="1" applyFont="1" applyFill="1" applyBorder="1" applyAlignment="1" applyProtection="1">
      <alignment horizontal="left" vertical="center"/>
      <protection locked="0"/>
    </xf>
    <xf numFmtId="49" fontId="5" fillId="18" borderId="370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70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10" xfId="6" applyNumberFormat="1" applyFont="1" applyFill="1" applyBorder="1" applyAlignment="1" applyProtection="1">
      <alignment horizontal="right" vertical="center"/>
      <protection locked="0"/>
    </xf>
    <xf numFmtId="3" fontId="8" fillId="0" borderId="3711" xfId="6" applyNumberFormat="1" applyFont="1" applyFill="1" applyBorder="1" applyAlignment="1" applyProtection="1">
      <alignment horizontal="center" vertical="center"/>
      <protection locked="0"/>
    </xf>
    <xf numFmtId="3" fontId="5" fillId="0" borderId="3711" xfId="6" applyNumberFormat="1" applyFont="1" applyFill="1" applyBorder="1" applyAlignment="1" applyProtection="1">
      <alignment horizontal="center" vertical="center"/>
      <protection locked="0"/>
    </xf>
    <xf numFmtId="0" fontId="5" fillId="0" borderId="3711" xfId="6" applyNumberFormat="1" applyFont="1" applyFill="1" applyBorder="1" applyAlignment="1" applyProtection="1">
      <alignment horizontal="center" vertical="center"/>
      <protection locked="0"/>
    </xf>
    <xf numFmtId="0" fontId="5" fillId="0" borderId="3711" xfId="6" applyNumberFormat="1" applyFont="1" applyFill="1" applyBorder="1" applyAlignment="1" applyProtection="1">
      <alignment horizontal="left" vertical="center"/>
      <protection locked="0"/>
    </xf>
    <xf numFmtId="49" fontId="5" fillId="18" borderId="371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42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713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42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15" xfId="6" applyNumberFormat="1" applyFont="1" applyFill="1" applyBorder="1" applyAlignment="1" applyProtection="1">
      <alignment horizontal="right" vertical="center"/>
      <protection locked="0"/>
    </xf>
    <xf numFmtId="4" fontId="5" fillId="0" borderId="3715" xfId="6" applyNumberFormat="1" applyFont="1" applyFill="1" applyBorder="1" applyAlignment="1" applyProtection="1">
      <alignment horizontal="right" vertical="center"/>
      <protection locked="0"/>
    </xf>
    <xf numFmtId="3" fontId="8" fillId="0" borderId="3716" xfId="6" applyNumberFormat="1" applyFont="1" applyFill="1" applyBorder="1" applyAlignment="1" applyProtection="1">
      <alignment horizontal="center" vertical="center"/>
      <protection locked="0"/>
    </xf>
    <xf numFmtId="3" fontId="5" fillId="0" borderId="3716" xfId="6" applyNumberFormat="1" applyFont="1" applyFill="1" applyBorder="1" applyAlignment="1" applyProtection="1">
      <alignment horizontal="center" vertical="center"/>
      <protection locked="0"/>
    </xf>
    <xf numFmtId="0" fontId="5" fillId="0" borderId="3716" xfId="6" applyNumberFormat="1" applyFont="1" applyFill="1" applyBorder="1" applyAlignment="1" applyProtection="1">
      <alignment horizontal="center" vertical="center"/>
      <protection locked="0"/>
    </xf>
    <xf numFmtId="0" fontId="5" fillId="0" borderId="3716" xfId="6" applyNumberFormat="1" applyFont="1" applyFill="1" applyBorder="1" applyAlignment="1" applyProtection="1">
      <alignment horizontal="left" vertical="center"/>
      <protection locked="0"/>
    </xf>
    <xf numFmtId="49" fontId="5" fillId="0" borderId="371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18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3428" xfId="18" applyNumberFormat="1" applyFont="1" applyFill="1" applyBorder="1" applyAlignment="1" applyProtection="1">
      <alignment horizontal="right" vertical="center"/>
      <protection locked="0"/>
    </xf>
    <xf numFmtId="49" fontId="5" fillId="0" borderId="78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719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720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2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22" xfId="6" applyNumberFormat="1" applyFont="1" applyFill="1" applyBorder="1" applyAlignment="1" applyProtection="1">
      <alignment horizontal="right" vertical="center"/>
      <protection locked="0"/>
    </xf>
    <xf numFmtId="3" fontId="5" fillId="0" borderId="3723" xfId="6" applyNumberFormat="1" applyFont="1" applyFill="1" applyBorder="1" applyAlignment="1" applyProtection="1">
      <alignment horizontal="right" vertical="center"/>
      <protection locked="0"/>
    </xf>
    <xf numFmtId="4" fontId="5" fillId="0" borderId="3723" xfId="6" applyNumberFormat="1" applyFont="1" applyFill="1" applyBorder="1" applyAlignment="1" applyProtection="1">
      <alignment horizontal="right" vertical="center"/>
      <protection locked="0"/>
    </xf>
    <xf numFmtId="3" fontId="5" fillId="0" borderId="3724" xfId="6" applyNumberFormat="1" applyFont="1" applyFill="1" applyBorder="1" applyAlignment="1" applyProtection="1">
      <alignment horizontal="center" vertical="center"/>
      <protection locked="0"/>
    </xf>
    <xf numFmtId="3" fontId="5" fillId="0" borderId="3725" xfId="6" applyNumberFormat="1" applyFont="1" applyFill="1" applyBorder="1" applyAlignment="1" applyProtection="1">
      <alignment horizontal="center" vertical="center"/>
      <protection locked="0"/>
    </xf>
    <xf numFmtId="49" fontId="5" fillId="0" borderId="3726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2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28" xfId="6" applyNumberFormat="1" applyFont="1" applyFill="1" applyBorder="1" applyAlignment="1" applyProtection="1">
      <alignment horizontal="right" vertical="center"/>
      <protection locked="0"/>
    </xf>
    <xf numFmtId="4" fontId="5" fillId="0" borderId="3728" xfId="6" applyNumberFormat="1" applyFont="1" applyFill="1" applyBorder="1" applyAlignment="1" applyProtection="1">
      <alignment horizontal="right" vertical="center"/>
      <protection locked="0"/>
    </xf>
    <xf numFmtId="49" fontId="5" fillId="0" borderId="3729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3728" xfId="18" applyNumberFormat="1" applyFont="1" applyFill="1" applyBorder="1" applyAlignment="1" applyProtection="1">
      <alignment horizontal="right" vertical="center"/>
      <protection locked="0"/>
    </xf>
    <xf numFmtId="49" fontId="5" fillId="0" borderId="373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31" xfId="6" applyNumberFormat="1" applyFont="1" applyFill="1" applyBorder="1" applyAlignment="1" applyProtection="1">
      <alignment horizontal="right" vertical="center"/>
      <protection locked="0"/>
    </xf>
    <xf numFmtId="4" fontId="5" fillId="0" borderId="3732" xfId="6" applyNumberFormat="1" applyFont="1" applyFill="1" applyBorder="1" applyAlignment="1" applyProtection="1">
      <alignment horizontal="right" vertical="center"/>
      <protection locked="0"/>
    </xf>
    <xf numFmtId="10" fontId="5" fillId="0" borderId="3732" xfId="18" applyNumberFormat="1" applyFont="1" applyFill="1" applyBorder="1" applyAlignment="1" applyProtection="1">
      <alignment horizontal="right" vertical="center"/>
      <protection locked="0"/>
    </xf>
    <xf numFmtId="3" fontId="5" fillId="0" borderId="3733" xfId="6" applyNumberFormat="1" applyFont="1" applyFill="1" applyBorder="1" applyAlignment="1" applyProtection="1">
      <alignment horizontal="center" vertical="center"/>
      <protection locked="0"/>
    </xf>
    <xf numFmtId="3" fontId="5" fillId="0" borderId="3734" xfId="6" applyNumberFormat="1" applyFont="1" applyFill="1" applyBorder="1" applyAlignment="1" applyProtection="1">
      <alignment horizontal="center" vertical="center"/>
      <protection locked="0"/>
    </xf>
    <xf numFmtId="49" fontId="5" fillId="0" borderId="3679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3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3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37" xfId="6" applyNumberFormat="1" applyFont="1" applyFill="1" applyBorder="1" applyAlignment="1" applyProtection="1">
      <alignment horizontal="right" vertical="center"/>
      <protection locked="0"/>
    </xf>
    <xf numFmtId="3" fontId="5" fillId="0" borderId="3738" xfId="6" applyNumberFormat="1" applyFont="1" applyFill="1" applyBorder="1" applyAlignment="1" applyProtection="1">
      <alignment horizontal="right" vertical="center"/>
      <protection locked="0"/>
    </xf>
    <xf numFmtId="4" fontId="5" fillId="0" borderId="3738" xfId="6" applyNumberFormat="1" applyFont="1" applyFill="1" applyBorder="1" applyAlignment="1" applyProtection="1">
      <alignment horizontal="right" vertical="center"/>
      <protection locked="0"/>
    </xf>
    <xf numFmtId="3" fontId="5" fillId="0" borderId="3739" xfId="6" applyNumberFormat="1" applyFont="1" applyFill="1" applyBorder="1" applyAlignment="1" applyProtection="1">
      <alignment horizontal="center" vertical="center"/>
      <protection locked="0"/>
    </xf>
    <xf numFmtId="3" fontId="5" fillId="0" borderId="3740" xfId="6" applyNumberFormat="1" applyFont="1" applyFill="1" applyBorder="1" applyAlignment="1" applyProtection="1">
      <alignment horizontal="center" vertical="center"/>
      <protection locked="0"/>
    </xf>
    <xf numFmtId="49" fontId="5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41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4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43" xfId="6" applyNumberFormat="1" applyFont="1" applyFill="1" applyBorder="1" applyAlignment="1" applyProtection="1">
      <alignment horizontal="center" vertical="center"/>
      <protection locked="0"/>
    </xf>
    <xf numFmtId="3" fontId="5" fillId="0" borderId="3744" xfId="6" applyNumberFormat="1" applyFont="1" applyFill="1" applyBorder="1" applyAlignment="1" applyProtection="1">
      <alignment horizontal="center" vertical="center"/>
      <protection locked="0"/>
    </xf>
    <xf numFmtId="49" fontId="5" fillId="0" borderId="374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4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47" xfId="6" applyNumberFormat="1" applyFont="1" applyFill="1" applyBorder="1" applyAlignment="1" applyProtection="1">
      <alignment horizontal="right" vertical="center"/>
      <protection locked="0"/>
    </xf>
    <xf numFmtId="3" fontId="5" fillId="0" borderId="3748" xfId="6" applyNumberFormat="1" applyFont="1" applyFill="1" applyBorder="1" applyAlignment="1" applyProtection="1">
      <alignment horizontal="right" vertical="center"/>
      <protection locked="0"/>
    </xf>
    <xf numFmtId="4" fontId="5" fillId="0" borderId="3748" xfId="6" applyNumberFormat="1" applyFont="1" applyFill="1" applyBorder="1" applyAlignment="1" applyProtection="1">
      <alignment horizontal="right" vertical="center"/>
      <protection locked="0"/>
    </xf>
    <xf numFmtId="3" fontId="5" fillId="0" borderId="3749" xfId="6" applyNumberFormat="1" applyFont="1" applyFill="1" applyBorder="1" applyAlignment="1" applyProtection="1">
      <alignment horizontal="center" vertical="center"/>
      <protection locked="0"/>
    </xf>
    <xf numFmtId="3" fontId="5" fillId="0" borderId="3750" xfId="6" applyNumberFormat="1" applyFont="1" applyFill="1" applyBorder="1" applyAlignment="1" applyProtection="1">
      <alignment horizontal="center" vertical="center"/>
      <protection locked="0"/>
    </xf>
    <xf numFmtId="49" fontId="5" fillId="0" borderId="3751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5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53" xfId="6" applyNumberFormat="1" applyFont="1" applyFill="1" applyBorder="1" applyAlignment="1" applyProtection="1">
      <alignment horizontal="right" vertical="center"/>
      <protection locked="0"/>
    </xf>
    <xf numFmtId="3" fontId="5" fillId="0" borderId="3754" xfId="6" applyNumberFormat="1" applyFont="1" applyFill="1" applyBorder="1" applyAlignment="1" applyProtection="1">
      <alignment horizontal="right" vertical="center"/>
      <protection locked="0"/>
    </xf>
    <xf numFmtId="4" fontId="5" fillId="0" borderId="3754" xfId="6" applyNumberFormat="1" applyFont="1" applyFill="1" applyBorder="1" applyAlignment="1" applyProtection="1">
      <alignment horizontal="right" vertical="center"/>
      <protection locked="0"/>
    </xf>
    <xf numFmtId="3" fontId="5" fillId="0" borderId="3755" xfId="6" applyNumberFormat="1" applyFont="1" applyFill="1" applyBorder="1" applyAlignment="1" applyProtection="1">
      <alignment horizontal="center" vertical="center"/>
      <protection locked="0"/>
    </xf>
    <xf numFmtId="3" fontId="5" fillId="0" borderId="3756" xfId="6" applyNumberFormat="1" applyFont="1" applyFill="1" applyBorder="1" applyAlignment="1" applyProtection="1">
      <alignment horizontal="center" vertical="center"/>
      <protection locked="0"/>
    </xf>
    <xf numFmtId="49" fontId="5" fillId="0" borderId="375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5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59" xfId="6" applyNumberFormat="1" applyFont="1" applyFill="1" applyBorder="1" applyAlignment="1" applyProtection="1">
      <alignment horizontal="right" vertical="center"/>
      <protection locked="0"/>
    </xf>
    <xf numFmtId="3" fontId="5" fillId="0" borderId="3760" xfId="6" applyNumberFormat="1" applyFont="1" applyFill="1" applyBorder="1" applyAlignment="1" applyProtection="1">
      <alignment horizontal="right" vertical="center"/>
      <protection locked="0"/>
    </xf>
    <xf numFmtId="4" fontId="5" fillId="0" borderId="3760" xfId="6" applyNumberFormat="1" applyFont="1" applyFill="1" applyBorder="1" applyAlignment="1" applyProtection="1">
      <alignment horizontal="right" vertical="center"/>
      <protection locked="0"/>
    </xf>
    <xf numFmtId="3" fontId="5" fillId="0" borderId="3761" xfId="6" applyNumberFormat="1" applyFont="1" applyFill="1" applyBorder="1" applyAlignment="1" applyProtection="1">
      <alignment horizontal="center" vertical="center"/>
      <protection locked="0"/>
    </xf>
    <xf numFmtId="3" fontId="5" fillId="0" borderId="3762" xfId="6" applyNumberFormat="1" applyFont="1" applyFill="1" applyBorder="1" applyAlignment="1" applyProtection="1">
      <alignment horizontal="center" vertical="center"/>
      <protection locked="0"/>
    </xf>
    <xf numFmtId="49" fontId="5" fillId="0" borderId="3763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6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65" xfId="6" applyNumberFormat="1" applyFont="1" applyFill="1" applyBorder="1" applyAlignment="1" applyProtection="1">
      <alignment horizontal="right" vertical="center"/>
      <protection locked="0"/>
    </xf>
    <xf numFmtId="3" fontId="5" fillId="0" borderId="3766" xfId="6" applyNumberFormat="1" applyFont="1" applyFill="1" applyBorder="1" applyAlignment="1" applyProtection="1">
      <alignment horizontal="right" vertical="center"/>
      <protection locked="0"/>
    </xf>
    <xf numFmtId="4" fontId="5" fillId="0" borderId="3766" xfId="6" applyNumberFormat="1" applyFont="1" applyFill="1" applyBorder="1" applyAlignment="1" applyProtection="1">
      <alignment horizontal="right" vertical="center"/>
      <protection locked="0"/>
    </xf>
    <xf numFmtId="3" fontId="5" fillId="0" borderId="3767" xfId="6" applyNumberFormat="1" applyFont="1" applyFill="1" applyBorder="1" applyAlignment="1" applyProtection="1">
      <alignment horizontal="center" vertical="center"/>
      <protection locked="0"/>
    </xf>
    <xf numFmtId="3" fontId="5" fillId="0" borderId="3768" xfId="6" applyNumberFormat="1" applyFont="1" applyFill="1" applyBorder="1" applyAlignment="1" applyProtection="1">
      <alignment horizontal="center" vertical="center"/>
      <protection locked="0"/>
    </xf>
    <xf numFmtId="49" fontId="5" fillId="0" borderId="3769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7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71" xfId="6" applyNumberFormat="1" applyFont="1" applyFill="1" applyBorder="1" applyAlignment="1" applyProtection="1">
      <alignment horizontal="right" vertical="center"/>
      <protection locked="0"/>
    </xf>
    <xf numFmtId="3" fontId="5" fillId="0" borderId="3772" xfId="6" applyNumberFormat="1" applyFont="1" applyFill="1" applyBorder="1" applyAlignment="1" applyProtection="1">
      <alignment horizontal="right" vertical="center"/>
      <protection locked="0"/>
    </xf>
    <xf numFmtId="4" fontId="5" fillId="0" borderId="3772" xfId="6" applyNumberFormat="1" applyFont="1" applyFill="1" applyBorder="1" applyAlignment="1" applyProtection="1">
      <alignment horizontal="right" vertical="center"/>
      <protection locked="0"/>
    </xf>
    <xf numFmtId="3" fontId="5" fillId="0" borderId="3773" xfId="6" applyNumberFormat="1" applyFont="1" applyFill="1" applyBorder="1" applyAlignment="1" applyProtection="1">
      <alignment horizontal="center" vertical="center"/>
      <protection locked="0"/>
    </xf>
    <xf numFmtId="3" fontId="5" fillId="0" borderId="3774" xfId="6" applyNumberFormat="1" applyFont="1" applyFill="1" applyBorder="1" applyAlignment="1" applyProtection="1">
      <alignment horizontal="center" vertical="center"/>
      <protection locked="0"/>
    </xf>
    <xf numFmtId="49" fontId="5" fillId="0" borderId="377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7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77" xfId="6" applyNumberFormat="1" applyFont="1" applyFill="1" applyBorder="1" applyAlignment="1" applyProtection="1">
      <alignment horizontal="right" vertical="center"/>
      <protection locked="0"/>
    </xf>
    <xf numFmtId="3" fontId="5" fillId="0" borderId="3778" xfId="6" applyNumberFormat="1" applyFont="1" applyFill="1" applyBorder="1" applyAlignment="1" applyProtection="1">
      <alignment horizontal="right" vertical="center"/>
      <protection locked="0"/>
    </xf>
    <xf numFmtId="4" fontId="5" fillId="0" borderId="3778" xfId="6" applyNumberFormat="1" applyFont="1" applyFill="1" applyBorder="1" applyAlignment="1" applyProtection="1">
      <alignment horizontal="right" vertical="center"/>
      <protection locked="0"/>
    </xf>
    <xf numFmtId="3" fontId="5" fillId="0" borderId="3779" xfId="6" applyNumberFormat="1" applyFont="1" applyFill="1" applyBorder="1" applyAlignment="1" applyProtection="1">
      <alignment horizontal="center" vertical="center"/>
      <protection locked="0"/>
    </xf>
    <xf numFmtId="3" fontId="5" fillId="0" borderId="3780" xfId="6" applyNumberFormat="1" applyFont="1" applyFill="1" applyBorder="1" applyAlignment="1" applyProtection="1">
      <alignment horizontal="center" vertical="center"/>
      <protection locked="0"/>
    </xf>
    <xf numFmtId="49" fontId="5" fillId="0" borderId="3781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8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83" xfId="6" applyNumberFormat="1" applyFont="1" applyFill="1" applyBorder="1" applyAlignment="1" applyProtection="1">
      <alignment horizontal="right" vertical="center"/>
      <protection locked="0"/>
    </xf>
    <xf numFmtId="3" fontId="5" fillId="0" borderId="3784" xfId="6" applyNumberFormat="1" applyFont="1" applyFill="1" applyBorder="1" applyAlignment="1" applyProtection="1">
      <alignment horizontal="right" vertical="center"/>
      <protection locked="0"/>
    </xf>
    <xf numFmtId="4" fontId="5" fillId="0" borderId="3784" xfId="6" applyNumberFormat="1" applyFont="1" applyFill="1" applyBorder="1" applyAlignment="1" applyProtection="1">
      <alignment horizontal="right" vertical="center"/>
      <protection locked="0"/>
    </xf>
    <xf numFmtId="3" fontId="5" fillId="0" borderId="3785" xfId="6" applyNumberFormat="1" applyFont="1" applyFill="1" applyBorder="1" applyAlignment="1" applyProtection="1">
      <alignment horizontal="center" vertical="center"/>
      <protection locked="0"/>
    </xf>
    <xf numFmtId="3" fontId="5" fillId="0" borderId="3786" xfId="6" applyNumberFormat="1" applyFont="1" applyFill="1" applyBorder="1" applyAlignment="1" applyProtection="1">
      <alignment horizontal="center" vertical="center"/>
      <protection locked="0"/>
    </xf>
    <xf numFmtId="49" fontId="5" fillId="0" borderId="378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788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378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79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91" xfId="6" applyNumberFormat="1" applyFont="1" applyFill="1" applyBorder="1" applyAlignment="1" applyProtection="1">
      <alignment horizontal="right" vertical="center"/>
      <protection locked="0"/>
    </xf>
    <xf numFmtId="4" fontId="5" fillId="0" borderId="3792" xfId="6" applyNumberFormat="1" applyFont="1" applyFill="1" applyBorder="1" applyAlignment="1" applyProtection="1">
      <alignment horizontal="right" vertical="center"/>
      <protection locked="0"/>
    </xf>
    <xf numFmtId="49" fontId="5" fillId="18" borderId="372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94" xfId="6" applyNumberFormat="1" applyFont="1" applyFill="1" applyBorder="1" applyAlignment="1" applyProtection="1">
      <alignment horizontal="right" vertical="center"/>
      <protection locked="0"/>
    </xf>
    <xf numFmtId="4" fontId="5" fillId="0" borderId="3794" xfId="6" applyNumberFormat="1" applyFont="1" applyFill="1" applyBorder="1" applyAlignment="1" applyProtection="1">
      <alignment horizontal="right" vertical="center"/>
      <protection locked="0"/>
    </xf>
    <xf numFmtId="3" fontId="5" fillId="0" borderId="3795" xfId="6" applyNumberFormat="1" applyFont="1" applyFill="1" applyBorder="1" applyAlignment="1" applyProtection="1">
      <alignment horizontal="center" vertical="center"/>
      <protection locked="0"/>
    </xf>
    <xf numFmtId="3" fontId="5" fillId="0" borderId="3796" xfId="6" applyNumberFormat="1" applyFont="1" applyFill="1" applyBorder="1" applyAlignment="1" applyProtection="1">
      <alignment horizontal="center" vertical="center"/>
      <protection locked="0"/>
    </xf>
    <xf numFmtId="3" fontId="58" fillId="0" borderId="3794" xfId="6" applyNumberFormat="1" applyFont="1" applyFill="1" applyBorder="1" applyAlignment="1" applyProtection="1">
      <alignment horizontal="right" vertical="center"/>
      <protection locked="0"/>
    </xf>
    <xf numFmtId="4" fontId="58" fillId="0" borderId="3794" xfId="6" applyNumberFormat="1" applyFont="1" applyFill="1" applyBorder="1" applyAlignment="1" applyProtection="1">
      <alignment horizontal="right" vertical="center"/>
      <protection locked="0"/>
    </xf>
    <xf numFmtId="49" fontId="5" fillId="18" borderId="379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79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00" xfId="6" applyNumberFormat="1" applyFont="1" applyFill="1" applyBorder="1" applyAlignment="1" applyProtection="1">
      <alignment horizontal="right" vertical="center"/>
      <protection locked="0"/>
    </xf>
    <xf numFmtId="3" fontId="5" fillId="0" borderId="3801" xfId="6" applyNumberFormat="1" applyFont="1" applyFill="1" applyBorder="1" applyAlignment="1" applyProtection="1">
      <alignment horizontal="right" vertical="center"/>
      <protection locked="0"/>
    </xf>
    <xf numFmtId="4" fontId="5" fillId="0" borderId="3801" xfId="6" applyNumberFormat="1" applyFont="1" applyFill="1" applyBorder="1" applyAlignment="1" applyProtection="1">
      <alignment horizontal="right" vertical="center"/>
      <protection locked="0"/>
    </xf>
    <xf numFmtId="3" fontId="8" fillId="0" borderId="3802" xfId="6" applyNumberFormat="1" applyFont="1" applyFill="1" applyBorder="1" applyAlignment="1" applyProtection="1">
      <alignment horizontal="center" vertical="center"/>
      <protection locked="0"/>
    </xf>
    <xf numFmtId="3" fontId="5" fillId="0" borderId="3802" xfId="6" applyNumberFormat="1" applyFont="1" applyFill="1" applyBorder="1" applyAlignment="1" applyProtection="1">
      <alignment horizontal="center" vertical="center"/>
      <protection locked="0"/>
    </xf>
    <xf numFmtId="0" fontId="5" fillId="0" borderId="3802" xfId="6" applyNumberFormat="1" applyFont="1" applyFill="1" applyBorder="1" applyAlignment="1" applyProtection="1">
      <alignment horizontal="center" vertical="center"/>
      <protection locked="0"/>
    </xf>
    <xf numFmtId="0" fontId="5" fillId="0" borderId="3802" xfId="6" applyNumberFormat="1" applyFont="1" applyFill="1" applyBorder="1" applyAlignment="1" applyProtection="1">
      <alignment horizontal="left" vertical="center"/>
      <protection locked="0"/>
    </xf>
    <xf numFmtId="49" fontId="5" fillId="18" borderId="380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04" xfId="6" applyNumberFormat="1" applyFont="1" applyFill="1" applyBorder="1" applyAlignment="1" applyProtection="1">
      <alignment horizontal="right" vertical="center"/>
      <protection locked="0"/>
    </xf>
    <xf numFmtId="3" fontId="8" fillId="0" borderId="3805" xfId="6" applyNumberFormat="1" applyFont="1" applyFill="1" applyBorder="1" applyAlignment="1" applyProtection="1">
      <alignment horizontal="center" vertical="center"/>
      <protection locked="0"/>
    </xf>
    <xf numFmtId="3" fontId="5" fillId="0" borderId="3805" xfId="6" applyNumberFormat="1" applyFont="1" applyFill="1" applyBorder="1" applyAlignment="1" applyProtection="1">
      <alignment horizontal="center" vertical="center"/>
      <protection locked="0"/>
    </xf>
    <xf numFmtId="0" fontId="5" fillId="0" borderId="3805" xfId="6" applyNumberFormat="1" applyFont="1" applyFill="1" applyBorder="1" applyAlignment="1" applyProtection="1">
      <alignment horizontal="center" vertical="center"/>
      <protection locked="0"/>
    </xf>
    <xf numFmtId="0" fontId="5" fillId="0" borderId="3805" xfId="6" applyNumberFormat="1" applyFont="1" applyFill="1" applyBorder="1" applyAlignment="1" applyProtection="1">
      <alignment horizontal="left" vertical="center"/>
      <protection locked="0"/>
    </xf>
    <xf numFmtId="3" fontId="5" fillId="0" borderId="3807" xfId="6" applyNumberFormat="1" applyFont="1" applyFill="1" applyBorder="1" applyAlignment="1" applyProtection="1">
      <alignment horizontal="right" vertical="center"/>
      <protection locked="0"/>
    </xf>
    <xf numFmtId="4" fontId="5" fillId="0" borderId="3807" xfId="6" applyNumberFormat="1" applyFont="1" applyFill="1" applyBorder="1" applyAlignment="1" applyProtection="1">
      <alignment horizontal="right" vertical="center"/>
      <protection locked="0"/>
    </xf>
    <xf numFmtId="3" fontId="5" fillId="0" borderId="3808" xfId="6" applyNumberFormat="1" applyFont="1" applyFill="1" applyBorder="1" applyAlignment="1" applyProtection="1">
      <alignment horizontal="center" vertical="center"/>
      <protection locked="0"/>
    </xf>
    <xf numFmtId="3" fontId="5" fillId="0" borderId="3809" xfId="6" applyNumberFormat="1" applyFont="1" applyFill="1" applyBorder="1" applyAlignment="1" applyProtection="1">
      <alignment horizontal="center" vertical="center"/>
      <protection locked="0"/>
    </xf>
    <xf numFmtId="3" fontId="58" fillId="0" borderId="3807" xfId="6" applyNumberFormat="1" applyFont="1" applyFill="1" applyBorder="1" applyAlignment="1" applyProtection="1">
      <alignment horizontal="right" vertical="center"/>
      <protection locked="0"/>
    </xf>
    <xf numFmtId="4" fontId="58" fillId="0" borderId="3807" xfId="6" applyNumberFormat="1" applyFont="1" applyFill="1" applyBorder="1" applyAlignment="1" applyProtection="1">
      <alignment horizontal="right" vertical="center"/>
      <protection locked="0"/>
    </xf>
    <xf numFmtId="49" fontId="5" fillId="18" borderId="381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81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13" xfId="6" applyNumberFormat="1" applyFont="1" applyFill="1" applyBorder="1" applyAlignment="1" applyProtection="1">
      <alignment horizontal="right" vertical="center"/>
      <protection locked="0"/>
    </xf>
    <xf numFmtId="3" fontId="5" fillId="0" borderId="3814" xfId="6" applyNumberFormat="1" applyFont="1" applyFill="1" applyBorder="1" applyAlignment="1" applyProtection="1">
      <alignment horizontal="right" vertical="center"/>
      <protection locked="0"/>
    </xf>
    <xf numFmtId="4" fontId="5" fillId="0" borderId="3814" xfId="6" applyNumberFormat="1" applyFont="1" applyFill="1" applyBorder="1" applyAlignment="1" applyProtection="1">
      <alignment horizontal="right" vertical="center"/>
      <protection locked="0"/>
    </xf>
    <xf numFmtId="3" fontId="8" fillId="0" borderId="3815" xfId="6" applyNumberFormat="1" applyFont="1" applyFill="1" applyBorder="1" applyAlignment="1" applyProtection="1">
      <alignment horizontal="center" vertical="center"/>
      <protection locked="0"/>
    </xf>
    <xf numFmtId="3" fontId="5" fillId="0" borderId="3815" xfId="6" applyNumberFormat="1" applyFont="1" applyFill="1" applyBorder="1" applyAlignment="1" applyProtection="1">
      <alignment horizontal="center" vertical="center"/>
      <protection locked="0"/>
    </xf>
    <xf numFmtId="0" fontId="5" fillId="0" borderId="3815" xfId="6" applyNumberFormat="1" applyFont="1" applyFill="1" applyBorder="1" applyAlignment="1" applyProtection="1">
      <alignment horizontal="center" vertical="center"/>
      <protection locked="0"/>
    </xf>
    <xf numFmtId="0" fontId="5" fillId="0" borderId="3815" xfId="6" applyNumberFormat="1" applyFont="1" applyFill="1" applyBorder="1" applyAlignment="1" applyProtection="1">
      <alignment horizontal="left" vertical="center"/>
      <protection locked="0"/>
    </xf>
    <xf numFmtId="3" fontId="5" fillId="0" borderId="3816" xfId="6" applyNumberFormat="1" applyFont="1" applyFill="1" applyBorder="1" applyAlignment="1" applyProtection="1">
      <alignment horizontal="right" vertical="center"/>
      <protection locked="0"/>
    </xf>
    <xf numFmtId="4" fontId="5" fillId="0" borderId="3816" xfId="6" applyNumberFormat="1" applyFont="1" applyFill="1" applyBorder="1" applyAlignment="1" applyProtection="1">
      <alignment horizontal="right" vertical="center"/>
      <protection locked="0"/>
    </xf>
    <xf numFmtId="3" fontId="8" fillId="0" borderId="3817" xfId="6" applyNumberFormat="1" applyFont="1" applyFill="1" applyBorder="1" applyAlignment="1" applyProtection="1">
      <alignment horizontal="center" vertical="center"/>
      <protection locked="0"/>
    </xf>
    <xf numFmtId="3" fontId="5" fillId="0" borderId="3817" xfId="6" applyNumberFormat="1" applyFont="1" applyFill="1" applyBorder="1" applyAlignment="1" applyProtection="1">
      <alignment horizontal="center" vertical="center"/>
      <protection locked="0"/>
    </xf>
    <xf numFmtId="0" fontId="5" fillId="0" borderId="3817" xfId="6" applyNumberFormat="1" applyFont="1" applyFill="1" applyBorder="1" applyAlignment="1" applyProtection="1">
      <alignment horizontal="center" vertical="center"/>
      <protection locked="0"/>
    </xf>
    <xf numFmtId="0" fontId="5" fillId="0" borderId="3817" xfId="6" applyNumberFormat="1" applyFont="1" applyFill="1" applyBorder="1" applyAlignment="1" applyProtection="1">
      <alignment horizontal="left" vertical="center"/>
      <protection locked="0"/>
    </xf>
    <xf numFmtId="49" fontId="5" fillId="0" borderId="3818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81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20" xfId="6" applyNumberFormat="1" applyFont="1" applyFill="1" applyBorder="1" applyAlignment="1" applyProtection="1">
      <alignment horizontal="right" vertical="center"/>
      <protection locked="0"/>
    </xf>
    <xf numFmtId="3" fontId="5" fillId="0" borderId="3821" xfId="6" applyNumberFormat="1" applyFont="1" applyFill="1" applyBorder="1" applyAlignment="1" applyProtection="1">
      <alignment horizontal="right" vertical="center"/>
      <protection locked="0"/>
    </xf>
    <xf numFmtId="4" fontId="5" fillId="0" borderId="3821" xfId="6" applyNumberFormat="1" applyFont="1" applyFill="1" applyBorder="1" applyAlignment="1" applyProtection="1">
      <alignment horizontal="right" vertical="center"/>
      <protection locked="0"/>
    </xf>
    <xf numFmtId="3" fontId="5" fillId="0" borderId="3822" xfId="6" applyNumberFormat="1" applyFont="1" applyFill="1" applyBorder="1" applyAlignment="1" applyProtection="1">
      <alignment horizontal="center" vertical="center"/>
      <protection locked="0"/>
    </xf>
    <xf numFmtId="3" fontId="5" fillId="0" borderId="3823" xfId="6" applyNumberFormat="1" applyFont="1" applyFill="1" applyBorder="1" applyAlignment="1" applyProtection="1">
      <alignment horizontal="center" vertical="center"/>
      <protection locked="0"/>
    </xf>
    <xf numFmtId="49" fontId="5" fillId="0" borderId="382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82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26" xfId="6" applyNumberFormat="1" applyFont="1" applyFill="1" applyBorder="1" applyAlignment="1" applyProtection="1">
      <alignment horizontal="right" vertical="center"/>
      <protection locked="0"/>
    </xf>
    <xf numFmtId="3" fontId="5" fillId="0" borderId="3827" xfId="6" applyNumberFormat="1" applyFont="1" applyFill="1" applyBorder="1" applyAlignment="1" applyProtection="1">
      <alignment horizontal="right" vertical="center"/>
      <protection locked="0"/>
    </xf>
    <xf numFmtId="4" fontId="5" fillId="0" borderId="3827" xfId="6" applyNumberFormat="1" applyFont="1" applyFill="1" applyBorder="1" applyAlignment="1" applyProtection="1">
      <alignment horizontal="right" vertical="center"/>
      <protection locked="0"/>
    </xf>
    <xf numFmtId="3" fontId="8" fillId="0" borderId="3828" xfId="6" applyNumberFormat="1" applyFont="1" applyFill="1" applyBorder="1" applyAlignment="1" applyProtection="1">
      <alignment horizontal="center" vertical="center"/>
      <protection locked="0"/>
    </xf>
    <xf numFmtId="3" fontId="5" fillId="0" borderId="3828" xfId="6" applyNumberFormat="1" applyFont="1" applyFill="1" applyBorder="1" applyAlignment="1" applyProtection="1">
      <alignment horizontal="center" vertical="center"/>
      <protection locked="0"/>
    </xf>
    <xf numFmtId="0" fontId="5" fillId="0" borderId="3828" xfId="6" applyNumberFormat="1" applyFont="1" applyFill="1" applyBorder="1" applyAlignment="1" applyProtection="1">
      <alignment horizontal="center" vertical="center"/>
      <protection locked="0"/>
    </xf>
    <xf numFmtId="0" fontId="5" fillId="0" borderId="3828" xfId="6" applyNumberFormat="1" applyFont="1" applyFill="1" applyBorder="1" applyAlignment="1" applyProtection="1">
      <alignment horizontal="left" vertical="center"/>
      <protection locked="0"/>
    </xf>
    <xf numFmtId="49" fontId="5" fillId="0" borderId="3829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83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31" xfId="6" applyNumberFormat="1" applyFont="1" applyFill="1" applyBorder="1" applyAlignment="1" applyProtection="1">
      <alignment horizontal="right" vertical="center"/>
      <protection locked="0"/>
    </xf>
    <xf numFmtId="3" fontId="5" fillId="0" borderId="3832" xfId="6" applyNumberFormat="1" applyFont="1" applyFill="1" applyBorder="1" applyAlignment="1" applyProtection="1">
      <alignment horizontal="right" vertical="center"/>
      <protection locked="0"/>
    </xf>
    <xf numFmtId="4" fontId="5" fillId="0" borderId="3832" xfId="6" applyNumberFormat="1" applyFont="1" applyFill="1" applyBorder="1" applyAlignment="1" applyProtection="1">
      <alignment horizontal="right" vertical="center"/>
      <protection locked="0"/>
    </xf>
    <xf numFmtId="3" fontId="5" fillId="0" borderId="3833" xfId="6" applyNumberFormat="1" applyFont="1" applyFill="1" applyBorder="1" applyAlignment="1" applyProtection="1">
      <alignment horizontal="center" vertical="center"/>
      <protection locked="0"/>
    </xf>
    <xf numFmtId="3" fontId="5" fillId="0" borderId="3834" xfId="6" applyNumberFormat="1" applyFont="1" applyFill="1" applyBorder="1" applyAlignment="1" applyProtection="1">
      <alignment horizontal="center" vertical="center"/>
      <protection locked="0"/>
    </xf>
    <xf numFmtId="49" fontId="5" fillId="0" borderId="383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83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37" xfId="6" applyNumberFormat="1" applyFont="1" applyFill="1" applyBorder="1" applyAlignment="1" applyProtection="1">
      <alignment horizontal="right" vertical="center"/>
      <protection locked="0"/>
    </xf>
    <xf numFmtId="3" fontId="5" fillId="0" borderId="3838" xfId="6" applyNumberFormat="1" applyFont="1" applyFill="1" applyBorder="1" applyAlignment="1" applyProtection="1">
      <alignment horizontal="right" vertical="center"/>
      <protection locked="0"/>
    </xf>
    <xf numFmtId="4" fontId="5" fillId="0" borderId="3838" xfId="6" applyNumberFormat="1" applyFont="1" applyFill="1" applyBorder="1" applyAlignment="1" applyProtection="1">
      <alignment horizontal="right" vertical="center"/>
      <protection locked="0"/>
    </xf>
    <xf numFmtId="3" fontId="5" fillId="0" borderId="3839" xfId="6" applyNumberFormat="1" applyFont="1" applyFill="1" applyBorder="1" applyAlignment="1" applyProtection="1">
      <alignment horizontal="center" vertical="center"/>
      <protection locked="0"/>
    </xf>
    <xf numFmtId="3" fontId="5" fillId="0" borderId="3840" xfId="6" applyNumberFormat="1" applyFont="1" applyFill="1" applyBorder="1" applyAlignment="1" applyProtection="1">
      <alignment horizontal="center" vertical="center"/>
      <protection locked="0"/>
    </xf>
    <xf numFmtId="49" fontId="5" fillId="0" borderId="3841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84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43" xfId="6" applyNumberFormat="1" applyFont="1" applyFill="1" applyBorder="1" applyAlignment="1" applyProtection="1">
      <alignment horizontal="right" vertical="center"/>
      <protection locked="0"/>
    </xf>
    <xf numFmtId="3" fontId="5" fillId="0" borderId="3844" xfId="6" applyNumberFormat="1" applyFont="1" applyFill="1" applyBorder="1" applyAlignment="1" applyProtection="1">
      <alignment horizontal="right" vertical="center"/>
      <protection locked="0"/>
    </xf>
    <xf numFmtId="4" fontId="5" fillId="0" borderId="3844" xfId="6" applyNumberFormat="1" applyFont="1" applyFill="1" applyBorder="1" applyAlignment="1" applyProtection="1">
      <alignment horizontal="right" vertical="center"/>
      <protection locked="0"/>
    </xf>
    <xf numFmtId="3" fontId="5" fillId="0" borderId="3845" xfId="6" applyNumberFormat="1" applyFont="1" applyFill="1" applyBorder="1" applyAlignment="1" applyProtection="1">
      <alignment horizontal="center" vertical="center"/>
      <protection locked="0"/>
    </xf>
    <xf numFmtId="3" fontId="5" fillId="0" borderId="3846" xfId="6" applyNumberFormat="1" applyFont="1" applyFill="1" applyBorder="1" applyAlignment="1" applyProtection="1">
      <alignment horizontal="center" vertical="center"/>
      <protection locked="0"/>
    </xf>
    <xf numFmtId="49" fontId="5" fillId="0" borderId="384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84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49" xfId="6" applyNumberFormat="1" applyFont="1" applyFill="1" applyBorder="1" applyAlignment="1" applyProtection="1">
      <alignment horizontal="right" vertical="center"/>
      <protection locked="0"/>
    </xf>
    <xf numFmtId="3" fontId="5" fillId="0" borderId="3850" xfId="6" applyNumberFormat="1" applyFont="1" applyFill="1" applyBorder="1" applyAlignment="1" applyProtection="1">
      <alignment horizontal="right" vertical="center"/>
      <protection locked="0"/>
    </xf>
    <xf numFmtId="4" fontId="5" fillId="0" borderId="3850" xfId="6" applyNumberFormat="1" applyFont="1" applyFill="1" applyBorder="1" applyAlignment="1" applyProtection="1">
      <alignment horizontal="right" vertical="center"/>
      <protection locked="0"/>
    </xf>
    <xf numFmtId="3" fontId="5" fillId="0" borderId="3851" xfId="6" applyNumberFormat="1" applyFont="1" applyFill="1" applyBorder="1" applyAlignment="1" applyProtection="1">
      <alignment horizontal="center" vertical="center"/>
      <protection locked="0"/>
    </xf>
    <xf numFmtId="3" fontId="5" fillId="0" borderId="3852" xfId="6" applyNumberFormat="1" applyFont="1" applyFill="1" applyBorder="1" applyAlignment="1" applyProtection="1">
      <alignment horizontal="center" vertical="center"/>
      <protection locked="0"/>
    </xf>
    <xf numFmtId="49" fontId="5" fillId="0" borderId="3853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85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55" xfId="6" applyNumberFormat="1" applyFont="1" applyFill="1" applyBorder="1" applyAlignment="1" applyProtection="1">
      <alignment horizontal="right" vertical="center"/>
      <protection locked="0"/>
    </xf>
    <xf numFmtId="3" fontId="5" fillId="0" borderId="3856" xfId="6" applyNumberFormat="1" applyFont="1" applyFill="1" applyBorder="1" applyAlignment="1" applyProtection="1">
      <alignment horizontal="right" vertical="center"/>
      <protection locked="0"/>
    </xf>
    <xf numFmtId="4" fontId="5" fillId="0" borderId="3856" xfId="6" applyNumberFormat="1" applyFont="1" applyFill="1" applyBorder="1" applyAlignment="1" applyProtection="1">
      <alignment horizontal="right" vertical="center"/>
      <protection locked="0"/>
    </xf>
    <xf numFmtId="3" fontId="5" fillId="0" borderId="3857" xfId="6" applyNumberFormat="1" applyFont="1" applyFill="1" applyBorder="1" applyAlignment="1" applyProtection="1">
      <alignment horizontal="center" vertical="center"/>
      <protection locked="0"/>
    </xf>
    <xf numFmtId="3" fontId="5" fillId="0" borderId="3858" xfId="6" applyNumberFormat="1" applyFont="1" applyFill="1" applyBorder="1" applyAlignment="1" applyProtection="1">
      <alignment horizontal="center" vertical="center"/>
      <protection locked="0"/>
    </xf>
    <xf numFmtId="49" fontId="5" fillId="0" borderId="3859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86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61" xfId="6" applyNumberFormat="1" applyFont="1" applyFill="1" applyBorder="1" applyAlignment="1" applyProtection="1">
      <alignment horizontal="right" vertical="center"/>
      <protection locked="0"/>
    </xf>
    <xf numFmtId="3" fontId="5" fillId="0" borderId="3862" xfId="6" applyNumberFormat="1" applyFont="1" applyFill="1" applyBorder="1" applyAlignment="1" applyProtection="1">
      <alignment horizontal="right" vertical="center"/>
      <protection locked="0"/>
    </xf>
    <xf numFmtId="4" fontId="5" fillId="0" borderId="3862" xfId="6" applyNumberFormat="1" applyFont="1" applyFill="1" applyBorder="1" applyAlignment="1" applyProtection="1">
      <alignment horizontal="right" vertical="center"/>
      <protection locked="0"/>
    </xf>
    <xf numFmtId="3" fontId="5" fillId="0" borderId="3863" xfId="6" applyNumberFormat="1" applyFont="1" applyFill="1" applyBorder="1" applyAlignment="1" applyProtection="1">
      <alignment horizontal="center" vertical="center"/>
      <protection locked="0"/>
    </xf>
    <xf numFmtId="3" fontId="5" fillId="0" borderId="3864" xfId="6" applyNumberFormat="1" applyFont="1" applyFill="1" applyBorder="1" applyAlignment="1" applyProtection="1">
      <alignment horizontal="center" vertical="center"/>
      <protection locked="0"/>
    </xf>
    <xf numFmtId="49" fontId="5" fillId="0" borderId="386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86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67" xfId="6" applyNumberFormat="1" applyFont="1" applyFill="1" applyBorder="1" applyAlignment="1" applyProtection="1">
      <alignment horizontal="right" vertical="center"/>
      <protection locked="0"/>
    </xf>
    <xf numFmtId="3" fontId="5" fillId="0" borderId="3868" xfId="6" applyNumberFormat="1" applyFont="1" applyFill="1" applyBorder="1" applyAlignment="1" applyProtection="1">
      <alignment horizontal="right" vertical="center"/>
      <protection locked="0"/>
    </xf>
    <xf numFmtId="4" fontId="5" fillId="0" borderId="3868" xfId="6" applyNumberFormat="1" applyFont="1" applyFill="1" applyBorder="1" applyAlignment="1" applyProtection="1">
      <alignment horizontal="right" vertical="center"/>
      <protection locked="0"/>
    </xf>
    <xf numFmtId="3" fontId="5" fillId="0" borderId="3869" xfId="6" applyNumberFormat="1" applyFont="1" applyFill="1" applyBorder="1" applyAlignment="1" applyProtection="1">
      <alignment horizontal="center" vertical="center"/>
      <protection locked="0"/>
    </xf>
    <xf numFmtId="3" fontId="5" fillId="0" borderId="3870" xfId="6" applyNumberFormat="1" applyFont="1" applyFill="1" applyBorder="1" applyAlignment="1" applyProtection="1">
      <alignment horizontal="center" vertical="center"/>
      <protection locked="0"/>
    </xf>
    <xf numFmtId="49" fontId="5" fillId="18" borderId="387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87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73" xfId="6" applyNumberFormat="1" applyFont="1" applyFill="1" applyBorder="1" applyAlignment="1" applyProtection="1">
      <alignment horizontal="right" vertical="center"/>
      <protection locked="0"/>
    </xf>
    <xf numFmtId="4" fontId="5" fillId="0" borderId="3874" xfId="6" applyNumberFormat="1" applyFont="1" applyFill="1" applyBorder="1" applyAlignment="1" applyProtection="1">
      <alignment horizontal="right" vertical="center"/>
      <protection locked="0"/>
    </xf>
    <xf numFmtId="10" fontId="5" fillId="0" borderId="3874" xfId="18" applyNumberFormat="1" applyFont="1" applyFill="1" applyBorder="1" applyAlignment="1" applyProtection="1">
      <alignment horizontal="right" vertical="center"/>
      <protection locked="0"/>
    </xf>
    <xf numFmtId="3" fontId="8" fillId="0" borderId="3875" xfId="6" applyNumberFormat="1" applyFont="1" applyFill="1" applyBorder="1" applyAlignment="1" applyProtection="1">
      <alignment horizontal="center" vertical="center"/>
      <protection locked="0"/>
    </xf>
    <xf numFmtId="3" fontId="5" fillId="0" borderId="3875" xfId="6" applyNumberFormat="1" applyFont="1" applyFill="1" applyBorder="1" applyAlignment="1" applyProtection="1">
      <alignment horizontal="center" vertical="center"/>
      <protection locked="0"/>
    </xf>
    <xf numFmtId="0" fontId="5" fillId="0" borderId="3875" xfId="6" applyNumberFormat="1" applyFont="1" applyFill="1" applyBorder="1" applyAlignment="1" applyProtection="1">
      <alignment horizontal="center" vertical="center"/>
      <protection locked="0"/>
    </xf>
    <xf numFmtId="0" fontId="5" fillId="0" borderId="3875" xfId="6" applyNumberFormat="1" applyFont="1" applyFill="1" applyBorder="1" applyAlignment="1" applyProtection="1">
      <alignment horizontal="left" vertical="center"/>
      <protection locked="0"/>
    </xf>
    <xf numFmtId="3" fontId="59" fillId="10" borderId="3876" xfId="6" applyNumberFormat="1" applyFont="1" applyFill="1" applyBorder="1" applyAlignment="1" applyProtection="1">
      <alignment horizontal="right" vertical="center"/>
      <protection locked="0"/>
    </xf>
    <xf numFmtId="4" fontId="59" fillId="10" borderId="3876" xfId="6" applyNumberFormat="1" applyFont="1" applyFill="1" applyBorder="1" applyAlignment="1" applyProtection="1">
      <alignment horizontal="right" vertical="center"/>
      <protection locked="0"/>
    </xf>
    <xf numFmtId="3" fontId="5" fillId="0" borderId="3878" xfId="6" applyNumberFormat="1" applyFont="1" applyFill="1" applyBorder="1" applyAlignment="1" applyProtection="1">
      <alignment horizontal="right" vertical="center"/>
      <protection locked="0"/>
    </xf>
    <xf numFmtId="4" fontId="5" fillId="0" borderId="3878" xfId="6" applyNumberFormat="1" applyFont="1" applyFill="1" applyBorder="1" applyAlignment="1" applyProtection="1">
      <alignment horizontal="right" vertical="center"/>
      <protection locked="0"/>
    </xf>
    <xf numFmtId="3" fontId="8" fillId="0" borderId="3879" xfId="6" applyNumberFormat="1" applyFont="1" applyFill="1" applyBorder="1" applyAlignment="1" applyProtection="1">
      <alignment horizontal="center" vertical="center"/>
      <protection locked="0"/>
    </xf>
    <xf numFmtId="3" fontId="5" fillId="0" borderId="3879" xfId="6" applyNumberFormat="1" applyFont="1" applyFill="1" applyBorder="1" applyAlignment="1" applyProtection="1">
      <alignment horizontal="center" vertical="center"/>
      <protection locked="0"/>
    </xf>
    <xf numFmtId="0" fontId="5" fillId="0" borderId="3879" xfId="6" applyNumberFormat="1" applyFont="1" applyFill="1" applyBorder="1" applyAlignment="1" applyProtection="1">
      <alignment horizontal="center" vertical="center"/>
      <protection locked="0"/>
    </xf>
    <xf numFmtId="0" fontId="5" fillId="0" borderId="3879" xfId="6" applyNumberFormat="1" applyFont="1" applyFill="1" applyBorder="1" applyAlignment="1" applyProtection="1">
      <alignment horizontal="left" vertical="center"/>
      <protection locked="0"/>
    </xf>
    <xf numFmtId="3" fontId="58" fillId="0" borderId="3878" xfId="6" applyNumberFormat="1" applyFont="1" applyFill="1" applyBorder="1" applyAlignment="1" applyProtection="1">
      <alignment horizontal="right" vertical="center"/>
      <protection locked="0"/>
    </xf>
    <xf numFmtId="4" fontId="58" fillId="0" borderId="3878" xfId="6" applyNumberFormat="1" applyFont="1" applyFill="1" applyBorder="1" applyAlignment="1" applyProtection="1">
      <alignment horizontal="right" vertical="center"/>
      <protection locked="0"/>
    </xf>
    <xf numFmtId="49" fontId="5" fillId="0" borderId="3880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88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82" xfId="6" applyNumberFormat="1" applyFont="1" applyFill="1" applyBorder="1" applyAlignment="1" applyProtection="1">
      <alignment horizontal="right" vertical="center"/>
      <protection locked="0"/>
    </xf>
    <xf numFmtId="3" fontId="5" fillId="0" borderId="3883" xfId="6" applyNumberFormat="1" applyFont="1" applyFill="1" applyBorder="1" applyAlignment="1" applyProtection="1">
      <alignment horizontal="right" vertical="center"/>
      <protection locked="0"/>
    </xf>
    <xf numFmtId="4" fontId="5" fillId="0" borderId="3883" xfId="6" applyNumberFormat="1" applyFont="1" applyFill="1" applyBorder="1" applyAlignment="1" applyProtection="1">
      <alignment horizontal="right" vertical="center"/>
      <protection locked="0"/>
    </xf>
    <xf numFmtId="10" fontId="5" fillId="0" borderId="3883" xfId="18" applyNumberFormat="1" applyFont="1" applyFill="1" applyBorder="1" applyAlignment="1" applyProtection="1">
      <alignment horizontal="right" vertical="center"/>
      <protection locked="0"/>
    </xf>
    <xf numFmtId="3" fontId="8" fillId="0" borderId="3884" xfId="6" applyNumberFormat="1" applyFont="1" applyFill="1" applyBorder="1" applyAlignment="1" applyProtection="1">
      <alignment horizontal="center" vertical="center"/>
      <protection locked="0"/>
    </xf>
    <xf numFmtId="3" fontId="5" fillId="0" borderId="3884" xfId="6" applyNumberFormat="1" applyFont="1" applyFill="1" applyBorder="1" applyAlignment="1" applyProtection="1">
      <alignment horizontal="center" vertical="center"/>
      <protection locked="0"/>
    </xf>
    <xf numFmtId="0" fontId="5" fillId="0" borderId="3884" xfId="6" applyNumberFormat="1" applyFont="1" applyFill="1" applyBorder="1" applyAlignment="1" applyProtection="1">
      <alignment horizontal="center" vertical="center"/>
      <protection locked="0"/>
    </xf>
    <xf numFmtId="0" fontId="5" fillId="0" borderId="3884" xfId="6" applyNumberFormat="1" applyFont="1" applyFill="1" applyBorder="1" applyAlignment="1" applyProtection="1">
      <alignment horizontal="left" vertical="center"/>
      <protection locked="0"/>
    </xf>
    <xf numFmtId="49" fontId="5" fillId="18" borderId="388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88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87" xfId="6" applyNumberFormat="1" applyFont="1" applyFill="1" applyBorder="1" applyAlignment="1" applyProtection="1">
      <alignment horizontal="right" vertical="center"/>
      <protection locked="0"/>
    </xf>
    <xf numFmtId="3" fontId="5" fillId="0" borderId="3888" xfId="6" applyNumberFormat="1" applyFont="1" applyFill="1" applyBorder="1" applyAlignment="1" applyProtection="1">
      <alignment horizontal="right" vertical="center"/>
      <protection locked="0"/>
    </xf>
    <xf numFmtId="4" fontId="5" fillId="0" borderId="3888" xfId="6" applyNumberFormat="1" applyFont="1" applyFill="1" applyBorder="1" applyAlignment="1" applyProtection="1">
      <alignment horizontal="right" vertical="center"/>
      <protection locked="0"/>
    </xf>
    <xf numFmtId="10" fontId="5" fillId="0" borderId="3888" xfId="18" applyNumberFormat="1" applyFont="1" applyFill="1" applyBorder="1" applyAlignment="1" applyProtection="1">
      <alignment horizontal="right" vertical="center"/>
      <protection locked="0"/>
    </xf>
    <xf numFmtId="3" fontId="8" fillId="0" borderId="3889" xfId="6" applyNumberFormat="1" applyFont="1" applyFill="1" applyBorder="1" applyAlignment="1" applyProtection="1">
      <alignment horizontal="center" vertical="center"/>
      <protection locked="0"/>
    </xf>
    <xf numFmtId="3" fontId="5" fillId="0" borderId="3889" xfId="6" applyNumberFormat="1" applyFont="1" applyFill="1" applyBorder="1" applyAlignment="1" applyProtection="1">
      <alignment horizontal="center" vertical="center"/>
      <protection locked="0"/>
    </xf>
    <xf numFmtId="0" fontId="5" fillId="0" borderId="3889" xfId="6" applyNumberFormat="1" applyFont="1" applyFill="1" applyBorder="1" applyAlignment="1" applyProtection="1">
      <alignment horizontal="center" vertical="center"/>
      <protection locked="0"/>
    </xf>
    <xf numFmtId="0" fontId="5" fillId="0" borderId="3889" xfId="6" applyNumberFormat="1" applyFont="1" applyFill="1" applyBorder="1" applyAlignment="1" applyProtection="1">
      <alignment horizontal="left" vertical="center"/>
      <protection locked="0"/>
    </xf>
    <xf numFmtId="49" fontId="5" fillId="18" borderId="389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89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92" xfId="6" applyNumberFormat="1" applyFont="1" applyFill="1" applyBorder="1" applyAlignment="1" applyProtection="1">
      <alignment horizontal="right" vertical="center"/>
      <protection locked="0"/>
    </xf>
    <xf numFmtId="3" fontId="8" fillId="0" borderId="3893" xfId="6" applyNumberFormat="1" applyFont="1" applyFill="1" applyBorder="1" applyAlignment="1" applyProtection="1">
      <alignment horizontal="center" vertical="center"/>
      <protection locked="0"/>
    </xf>
    <xf numFmtId="3" fontId="5" fillId="0" borderId="3893" xfId="6" applyNumberFormat="1" applyFont="1" applyFill="1" applyBorder="1" applyAlignment="1" applyProtection="1">
      <alignment horizontal="center" vertical="center"/>
      <protection locked="0"/>
    </xf>
    <xf numFmtId="0" fontId="5" fillId="0" borderId="3893" xfId="6" applyNumberFormat="1" applyFont="1" applyFill="1" applyBorder="1" applyAlignment="1" applyProtection="1">
      <alignment horizontal="center" vertical="center"/>
      <protection locked="0"/>
    </xf>
    <xf numFmtId="0" fontId="5" fillId="0" borderId="3893" xfId="6" applyNumberFormat="1" applyFont="1" applyFill="1" applyBorder="1" applyAlignment="1" applyProtection="1">
      <alignment horizontal="left" vertical="center"/>
      <protection locked="0"/>
    </xf>
    <xf numFmtId="3" fontId="58" fillId="0" borderId="3895" xfId="6" applyNumberFormat="1" applyFont="1" applyFill="1" applyBorder="1" applyAlignment="1" applyProtection="1">
      <alignment horizontal="right" vertical="center"/>
      <protection locked="0"/>
    </xf>
    <xf numFmtId="4" fontId="58" fillId="0" borderId="3895" xfId="6" applyNumberFormat="1" applyFont="1" applyFill="1" applyBorder="1" applyAlignment="1" applyProtection="1">
      <alignment horizontal="right" vertical="center"/>
      <protection locked="0"/>
    </xf>
    <xf numFmtId="3" fontId="8" fillId="0" borderId="3896" xfId="6" applyNumberFormat="1" applyFont="1" applyFill="1" applyBorder="1" applyAlignment="1" applyProtection="1">
      <alignment horizontal="center" vertical="center"/>
      <protection locked="0"/>
    </xf>
    <xf numFmtId="3" fontId="5" fillId="0" borderId="3896" xfId="6" applyNumberFormat="1" applyFont="1" applyFill="1" applyBorder="1" applyAlignment="1" applyProtection="1">
      <alignment horizontal="center" vertical="center"/>
      <protection locked="0"/>
    </xf>
    <xf numFmtId="0" fontId="5" fillId="0" borderId="3896" xfId="6" applyNumberFormat="1" applyFont="1" applyFill="1" applyBorder="1" applyAlignment="1" applyProtection="1">
      <alignment horizontal="center" vertical="center"/>
      <protection locked="0"/>
    </xf>
    <xf numFmtId="0" fontId="5" fillId="0" borderId="3896" xfId="6" applyNumberFormat="1" applyFont="1" applyFill="1" applyBorder="1" applyAlignment="1" applyProtection="1">
      <alignment horizontal="left" vertical="center"/>
      <protection locked="0"/>
    </xf>
    <xf numFmtId="49" fontId="5" fillId="18" borderId="389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89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99" xfId="6" applyNumberFormat="1" applyFont="1" applyFill="1" applyBorder="1" applyAlignment="1" applyProtection="1">
      <alignment horizontal="right" vertical="center"/>
      <protection locked="0"/>
    </xf>
    <xf numFmtId="3" fontId="5" fillId="0" borderId="3900" xfId="6" applyNumberFormat="1" applyFont="1" applyFill="1" applyBorder="1" applyAlignment="1" applyProtection="1">
      <alignment horizontal="right" vertical="center"/>
      <protection locked="0"/>
    </xf>
    <xf numFmtId="4" fontId="5" fillId="0" borderId="3900" xfId="6" applyNumberFormat="1" applyFont="1" applyFill="1" applyBorder="1" applyAlignment="1" applyProtection="1">
      <alignment horizontal="right" vertical="center"/>
      <protection locked="0"/>
    </xf>
    <xf numFmtId="10" fontId="5" fillId="0" borderId="3900" xfId="18" applyNumberFormat="1" applyFont="1" applyFill="1" applyBorder="1" applyAlignment="1" applyProtection="1">
      <alignment horizontal="right" vertical="center"/>
      <protection locked="0"/>
    </xf>
    <xf numFmtId="3" fontId="8" fillId="0" borderId="3901" xfId="6" applyNumberFormat="1" applyFont="1" applyFill="1" applyBorder="1" applyAlignment="1" applyProtection="1">
      <alignment horizontal="center" vertical="center"/>
      <protection locked="0"/>
    </xf>
    <xf numFmtId="3" fontId="5" fillId="0" borderId="3901" xfId="6" applyNumberFormat="1" applyFont="1" applyFill="1" applyBorder="1" applyAlignment="1" applyProtection="1">
      <alignment horizontal="center" vertical="center"/>
      <protection locked="0"/>
    </xf>
    <xf numFmtId="0" fontId="5" fillId="0" borderId="3901" xfId="6" applyNumberFormat="1" applyFont="1" applyFill="1" applyBorder="1" applyAlignment="1" applyProtection="1">
      <alignment horizontal="center" vertical="center"/>
      <protection locked="0"/>
    </xf>
    <xf numFmtId="0" fontId="5" fillId="0" borderId="3901" xfId="6" applyNumberFormat="1" applyFont="1" applyFill="1" applyBorder="1" applyAlignment="1" applyProtection="1">
      <alignment horizontal="left" vertical="center"/>
      <protection locked="0"/>
    </xf>
    <xf numFmtId="3" fontId="5" fillId="0" borderId="3903" xfId="6" applyNumberFormat="1" applyFont="1" applyFill="1" applyBorder="1" applyAlignment="1" applyProtection="1">
      <alignment horizontal="right" vertical="center"/>
      <protection locked="0"/>
    </xf>
    <xf numFmtId="4" fontId="5" fillId="0" borderId="3903" xfId="6" applyNumberFormat="1" applyFont="1" applyFill="1" applyBorder="1" applyAlignment="1" applyProtection="1">
      <alignment horizontal="right" vertical="center"/>
      <protection locked="0"/>
    </xf>
    <xf numFmtId="3" fontId="8" fillId="0" borderId="3904" xfId="6" applyNumberFormat="1" applyFont="1" applyFill="1" applyBorder="1" applyAlignment="1" applyProtection="1">
      <alignment horizontal="center" vertical="center"/>
      <protection locked="0"/>
    </xf>
    <xf numFmtId="3" fontId="5" fillId="0" borderId="3904" xfId="6" applyNumberFormat="1" applyFont="1" applyFill="1" applyBorder="1" applyAlignment="1" applyProtection="1">
      <alignment horizontal="center" vertical="center"/>
      <protection locked="0"/>
    </xf>
    <xf numFmtId="0" fontId="5" fillId="0" borderId="3904" xfId="6" applyNumberFormat="1" applyFont="1" applyFill="1" applyBorder="1" applyAlignment="1" applyProtection="1">
      <alignment horizontal="center" vertical="center"/>
      <protection locked="0"/>
    </xf>
    <xf numFmtId="0" fontId="5" fillId="0" borderId="3904" xfId="6" applyNumberFormat="1" applyFont="1" applyFill="1" applyBorder="1" applyAlignment="1" applyProtection="1">
      <alignment horizontal="left" vertical="center"/>
      <protection locked="0"/>
    </xf>
    <xf numFmtId="3" fontId="58" fillId="0" borderId="3771" xfId="6" applyNumberFormat="1" applyFont="1" applyFill="1" applyBorder="1" applyAlignment="1" applyProtection="1">
      <alignment horizontal="right" vertical="center"/>
      <protection locked="0"/>
    </xf>
    <xf numFmtId="4" fontId="58" fillId="0" borderId="3771" xfId="6" applyNumberFormat="1" applyFont="1" applyFill="1" applyBorder="1" applyAlignment="1" applyProtection="1">
      <alignment horizontal="right" vertical="center"/>
      <protection locked="0"/>
    </xf>
    <xf numFmtId="49" fontId="5" fillId="0" borderId="390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90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07" xfId="6" applyNumberFormat="1" applyFont="1" applyFill="1" applyBorder="1" applyAlignment="1" applyProtection="1">
      <alignment horizontal="right" vertical="center"/>
      <protection locked="0"/>
    </xf>
    <xf numFmtId="4" fontId="5" fillId="0" borderId="3907" xfId="6" applyNumberFormat="1" applyFont="1" applyFill="1" applyBorder="1" applyAlignment="1" applyProtection="1">
      <alignment horizontal="right" vertical="center"/>
      <protection locked="0"/>
    </xf>
    <xf numFmtId="3" fontId="8" fillId="0" borderId="3908" xfId="6" applyNumberFormat="1" applyFont="1" applyFill="1" applyBorder="1" applyAlignment="1" applyProtection="1">
      <alignment horizontal="center" vertical="center"/>
      <protection locked="0"/>
    </xf>
    <xf numFmtId="3" fontId="5" fillId="0" borderId="3908" xfId="6" applyNumberFormat="1" applyFont="1" applyFill="1" applyBorder="1" applyAlignment="1" applyProtection="1">
      <alignment horizontal="center" vertical="center"/>
      <protection locked="0"/>
    </xf>
    <xf numFmtId="0" fontId="5" fillId="0" borderId="3908" xfId="6" applyNumberFormat="1" applyFont="1" applyFill="1" applyBorder="1" applyAlignment="1" applyProtection="1">
      <alignment horizontal="center" vertical="center"/>
      <protection locked="0"/>
    </xf>
    <xf numFmtId="0" fontId="5" fillId="0" borderId="3908" xfId="6" applyNumberFormat="1" applyFont="1" applyFill="1" applyBorder="1" applyAlignment="1" applyProtection="1">
      <alignment horizontal="left" vertical="center"/>
      <protection locked="0"/>
    </xf>
    <xf numFmtId="49" fontId="5" fillId="18" borderId="390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91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11" xfId="6" applyNumberFormat="1" applyFont="1" applyFill="1" applyBorder="1" applyAlignment="1" applyProtection="1">
      <alignment horizontal="right" vertical="center"/>
      <protection locked="0"/>
    </xf>
    <xf numFmtId="3" fontId="5" fillId="0" borderId="3912" xfId="6" applyNumberFormat="1" applyFont="1" applyFill="1" applyBorder="1" applyAlignment="1" applyProtection="1">
      <alignment horizontal="right" vertical="center"/>
      <protection locked="0"/>
    </xf>
    <xf numFmtId="4" fontId="5" fillId="0" borderId="3912" xfId="6" applyNumberFormat="1" applyFont="1" applyFill="1" applyBorder="1" applyAlignment="1" applyProtection="1">
      <alignment horizontal="right" vertical="center"/>
      <protection locked="0"/>
    </xf>
    <xf numFmtId="3" fontId="8" fillId="0" borderId="3913" xfId="6" applyNumberFormat="1" applyFont="1" applyFill="1" applyBorder="1" applyAlignment="1" applyProtection="1">
      <alignment horizontal="center" vertical="center"/>
      <protection locked="0"/>
    </xf>
    <xf numFmtId="3" fontId="5" fillId="0" borderId="3913" xfId="6" applyNumberFormat="1" applyFont="1" applyFill="1" applyBorder="1" applyAlignment="1" applyProtection="1">
      <alignment horizontal="center" vertical="center"/>
      <protection locked="0"/>
    </xf>
    <xf numFmtId="0" fontId="5" fillId="0" borderId="3913" xfId="6" applyNumberFormat="1" applyFont="1" applyFill="1" applyBorder="1" applyAlignment="1" applyProtection="1">
      <alignment horizontal="center" vertical="center"/>
      <protection locked="0"/>
    </xf>
    <xf numFmtId="0" fontId="5" fillId="0" borderId="3913" xfId="6" applyNumberFormat="1" applyFont="1" applyFill="1" applyBorder="1" applyAlignment="1" applyProtection="1">
      <alignment horizontal="left" vertical="center"/>
      <protection locked="0"/>
    </xf>
    <xf numFmtId="49" fontId="5" fillId="18" borderId="391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91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16" xfId="6" applyNumberFormat="1" applyFont="1" applyFill="1" applyBorder="1" applyAlignment="1" applyProtection="1">
      <alignment horizontal="right" vertical="center"/>
      <protection locked="0"/>
    </xf>
    <xf numFmtId="3" fontId="8" fillId="0" borderId="3917" xfId="6" applyNumberFormat="1" applyFont="1" applyFill="1" applyBorder="1" applyAlignment="1" applyProtection="1">
      <alignment horizontal="center" vertical="center"/>
      <protection locked="0"/>
    </xf>
    <xf numFmtId="3" fontId="5" fillId="0" borderId="3917" xfId="6" applyNumberFormat="1" applyFont="1" applyFill="1" applyBorder="1" applyAlignment="1" applyProtection="1">
      <alignment horizontal="center" vertical="center"/>
      <protection locked="0"/>
    </xf>
    <xf numFmtId="0" fontId="5" fillId="0" borderId="3917" xfId="6" applyNumberFormat="1" applyFont="1" applyFill="1" applyBorder="1" applyAlignment="1" applyProtection="1">
      <alignment horizontal="center" vertical="center"/>
      <protection locked="0"/>
    </xf>
    <xf numFmtId="0" fontId="5" fillId="0" borderId="3917" xfId="6" applyNumberFormat="1" applyFont="1" applyFill="1" applyBorder="1" applyAlignment="1" applyProtection="1">
      <alignment horizontal="left" vertical="center"/>
      <protection locked="0"/>
    </xf>
    <xf numFmtId="49" fontId="5" fillId="0" borderId="391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19" xfId="6" applyNumberFormat="1" applyFont="1" applyFill="1" applyBorder="1" applyAlignment="1" applyProtection="1">
      <alignment horizontal="right" vertical="center"/>
      <protection locked="0"/>
    </xf>
    <xf numFmtId="3" fontId="8" fillId="0" borderId="3920" xfId="6" applyNumberFormat="1" applyFont="1" applyFill="1" applyBorder="1" applyAlignment="1" applyProtection="1">
      <alignment horizontal="center" vertical="center"/>
      <protection locked="0"/>
    </xf>
    <xf numFmtId="3" fontId="5" fillId="0" borderId="3920" xfId="6" applyNumberFormat="1" applyFont="1" applyFill="1" applyBorder="1" applyAlignment="1" applyProtection="1">
      <alignment horizontal="center" vertical="center"/>
      <protection locked="0"/>
    </xf>
    <xf numFmtId="0" fontId="5" fillId="0" borderId="3920" xfId="6" applyNumberFormat="1" applyFont="1" applyFill="1" applyBorder="1" applyAlignment="1" applyProtection="1">
      <alignment horizontal="center" vertical="center"/>
      <protection locked="0"/>
    </xf>
    <xf numFmtId="0" fontId="5" fillId="0" borderId="3920" xfId="6" applyNumberFormat="1" applyFont="1" applyFill="1" applyBorder="1" applyAlignment="1" applyProtection="1">
      <alignment horizontal="left" vertical="center"/>
      <protection locked="0"/>
    </xf>
    <xf numFmtId="3" fontId="58" fillId="0" borderId="3923" xfId="6" applyNumberFormat="1" applyFont="1" applyFill="1" applyBorder="1" applyAlignment="1" applyProtection="1">
      <alignment horizontal="right" vertical="center"/>
      <protection locked="0"/>
    </xf>
    <xf numFmtId="4" fontId="58" fillId="0" borderId="3923" xfId="6" applyNumberFormat="1" applyFont="1" applyFill="1" applyBorder="1" applyAlignment="1" applyProtection="1">
      <alignment horizontal="right" vertical="center"/>
      <protection locked="0"/>
    </xf>
    <xf numFmtId="3" fontId="5" fillId="0" borderId="3924" xfId="6" applyNumberFormat="1" applyFont="1" applyFill="1" applyBorder="1" applyAlignment="1" applyProtection="1">
      <alignment horizontal="center" vertical="center"/>
      <protection locked="0"/>
    </xf>
    <xf numFmtId="3" fontId="5" fillId="0" borderId="3925" xfId="6" applyNumberFormat="1" applyFont="1" applyFill="1" applyBorder="1" applyAlignment="1" applyProtection="1">
      <alignment horizontal="center" vertical="center"/>
      <protection locked="0"/>
    </xf>
    <xf numFmtId="49" fontId="5" fillId="18" borderId="392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27" xfId="6" applyNumberFormat="1" applyFont="1" applyFill="1" applyBorder="1" applyAlignment="1" applyProtection="1">
      <alignment horizontal="right" vertical="center"/>
      <protection locked="0"/>
    </xf>
    <xf numFmtId="4" fontId="5" fillId="0" borderId="3927" xfId="6" applyNumberFormat="1" applyFont="1" applyFill="1" applyBorder="1" applyAlignment="1" applyProtection="1">
      <alignment horizontal="right" vertical="center"/>
      <protection locked="0"/>
    </xf>
    <xf numFmtId="3" fontId="5" fillId="0" borderId="3929" xfId="6" applyNumberFormat="1" applyFont="1" applyFill="1" applyBorder="1" applyAlignment="1" applyProtection="1">
      <alignment horizontal="right" vertical="center"/>
      <protection locked="0"/>
    </xf>
    <xf numFmtId="4" fontId="5" fillId="0" borderId="3929" xfId="6" applyNumberFormat="1" applyFont="1" applyFill="1" applyBorder="1" applyAlignment="1" applyProtection="1">
      <alignment horizontal="right" vertical="center"/>
      <protection locked="0"/>
    </xf>
    <xf numFmtId="3" fontId="8" fillId="0" borderId="3930" xfId="6" applyNumberFormat="1" applyFont="1" applyFill="1" applyBorder="1" applyAlignment="1" applyProtection="1">
      <alignment horizontal="center" vertical="center"/>
      <protection locked="0"/>
    </xf>
    <xf numFmtId="3" fontId="5" fillId="0" borderId="3930" xfId="6" applyNumberFormat="1" applyFont="1" applyFill="1" applyBorder="1" applyAlignment="1" applyProtection="1">
      <alignment horizontal="center" vertical="center"/>
      <protection locked="0"/>
    </xf>
    <xf numFmtId="0" fontId="5" fillId="0" borderId="3930" xfId="6" applyNumberFormat="1" applyFont="1" applyFill="1" applyBorder="1" applyAlignment="1" applyProtection="1">
      <alignment horizontal="center" vertical="center"/>
      <protection locked="0"/>
    </xf>
    <xf numFmtId="0" fontId="5" fillId="0" borderId="3930" xfId="6" applyNumberFormat="1" applyFont="1" applyFill="1" applyBorder="1" applyAlignment="1" applyProtection="1">
      <alignment horizontal="left" vertical="center"/>
      <protection locked="0"/>
    </xf>
    <xf numFmtId="3" fontId="58" fillId="0" borderId="3929" xfId="6" applyNumberFormat="1" applyFont="1" applyFill="1" applyBorder="1" applyAlignment="1" applyProtection="1">
      <alignment horizontal="right" vertical="center"/>
      <protection locked="0"/>
    </xf>
    <xf numFmtId="4" fontId="58" fillId="0" borderId="3929" xfId="6" applyNumberFormat="1" applyFont="1" applyFill="1" applyBorder="1" applyAlignment="1" applyProtection="1">
      <alignment horizontal="right" vertical="center"/>
      <protection locked="0"/>
    </xf>
    <xf numFmtId="49" fontId="5" fillId="0" borderId="3931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93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33" xfId="6" applyNumberFormat="1" applyFont="1" applyFill="1" applyBorder="1" applyAlignment="1" applyProtection="1">
      <alignment horizontal="right" vertical="center"/>
      <protection locked="0"/>
    </xf>
    <xf numFmtId="3" fontId="5" fillId="0" borderId="3934" xfId="6" applyNumberFormat="1" applyFont="1" applyFill="1" applyBorder="1" applyAlignment="1" applyProtection="1">
      <alignment horizontal="right" vertical="center"/>
      <protection locked="0"/>
    </xf>
    <xf numFmtId="4" fontId="5" fillId="0" borderId="3934" xfId="6" applyNumberFormat="1" applyFont="1" applyFill="1" applyBorder="1" applyAlignment="1" applyProtection="1">
      <alignment horizontal="right" vertical="center"/>
      <protection locked="0"/>
    </xf>
    <xf numFmtId="3" fontId="8" fillId="0" borderId="3935" xfId="6" applyNumberFormat="1" applyFont="1" applyFill="1" applyBorder="1" applyAlignment="1" applyProtection="1">
      <alignment horizontal="center" vertical="center"/>
      <protection locked="0"/>
    </xf>
    <xf numFmtId="3" fontId="5" fillId="0" borderId="3935" xfId="6" applyNumberFormat="1" applyFont="1" applyFill="1" applyBorder="1" applyAlignment="1" applyProtection="1">
      <alignment horizontal="center" vertical="center"/>
      <protection locked="0"/>
    </xf>
    <xf numFmtId="0" fontId="5" fillId="0" borderId="3935" xfId="6" applyNumberFormat="1" applyFont="1" applyFill="1" applyBorder="1" applyAlignment="1" applyProtection="1">
      <alignment horizontal="center" vertical="center"/>
      <protection locked="0"/>
    </xf>
    <xf numFmtId="0" fontId="5" fillId="0" borderId="3935" xfId="6" applyNumberFormat="1" applyFont="1" applyFill="1" applyBorder="1" applyAlignment="1" applyProtection="1">
      <alignment horizontal="left" vertical="center"/>
      <protection locked="0"/>
    </xf>
    <xf numFmtId="49" fontId="5" fillId="18" borderId="393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93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38" xfId="6" applyNumberFormat="1" applyFont="1" applyFill="1" applyBorder="1" applyAlignment="1" applyProtection="1">
      <alignment horizontal="right" vertical="center"/>
      <protection locked="0"/>
    </xf>
    <xf numFmtId="3" fontId="8" fillId="0" borderId="3939" xfId="6" applyNumberFormat="1" applyFont="1" applyFill="1" applyBorder="1" applyAlignment="1" applyProtection="1">
      <alignment horizontal="center" vertical="center"/>
      <protection locked="0"/>
    </xf>
    <xf numFmtId="3" fontId="5" fillId="0" borderId="3939" xfId="6" applyNumberFormat="1" applyFont="1" applyFill="1" applyBorder="1" applyAlignment="1" applyProtection="1">
      <alignment horizontal="center" vertical="center"/>
      <protection locked="0"/>
    </xf>
    <xf numFmtId="0" fontId="5" fillId="0" borderId="3939" xfId="6" applyNumberFormat="1" applyFont="1" applyFill="1" applyBorder="1" applyAlignment="1" applyProtection="1">
      <alignment horizontal="center" vertical="center"/>
      <protection locked="0"/>
    </xf>
    <xf numFmtId="0" fontId="5" fillId="0" borderId="3939" xfId="6" applyNumberFormat="1" applyFont="1" applyFill="1" applyBorder="1" applyAlignment="1" applyProtection="1">
      <alignment horizontal="left" vertical="center"/>
      <protection locked="0"/>
    </xf>
    <xf numFmtId="49" fontId="5" fillId="18" borderId="394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94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42" xfId="6" applyNumberFormat="1" applyFont="1" applyFill="1" applyBorder="1" applyAlignment="1" applyProtection="1">
      <alignment horizontal="right" vertical="center"/>
      <protection locked="0"/>
    </xf>
    <xf numFmtId="3" fontId="8" fillId="0" borderId="3943" xfId="6" applyNumberFormat="1" applyFont="1" applyFill="1" applyBorder="1" applyAlignment="1" applyProtection="1">
      <alignment horizontal="center" vertical="center"/>
      <protection locked="0"/>
    </xf>
    <xf numFmtId="3" fontId="5" fillId="0" borderId="3943" xfId="6" applyNumberFormat="1" applyFont="1" applyFill="1" applyBorder="1" applyAlignment="1" applyProtection="1">
      <alignment horizontal="center" vertical="center"/>
      <protection locked="0"/>
    </xf>
    <xf numFmtId="0" fontId="5" fillId="0" borderId="3943" xfId="6" applyNumberFormat="1" applyFont="1" applyFill="1" applyBorder="1" applyAlignment="1" applyProtection="1">
      <alignment horizontal="center" vertical="center"/>
      <protection locked="0"/>
    </xf>
    <xf numFmtId="0" fontId="5" fillId="0" borderId="3943" xfId="6" applyNumberFormat="1" applyFont="1" applyFill="1" applyBorder="1" applyAlignment="1" applyProtection="1">
      <alignment horizontal="left" vertical="center"/>
      <protection locked="0"/>
    </xf>
    <xf numFmtId="49" fontId="5" fillId="0" borderId="394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45" xfId="6" applyNumberFormat="1" applyFont="1" applyFill="1" applyBorder="1" applyAlignment="1" applyProtection="1">
      <alignment horizontal="right" vertical="center"/>
      <protection locked="0"/>
    </xf>
    <xf numFmtId="3" fontId="8" fillId="0" borderId="3946" xfId="6" applyNumberFormat="1" applyFont="1" applyFill="1" applyBorder="1" applyAlignment="1" applyProtection="1">
      <alignment horizontal="center" vertical="center"/>
      <protection locked="0"/>
    </xf>
    <xf numFmtId="3" fontId="5" fillId="0" borderId="3946" xfId="6" applyNumberFormat="1" applyFont="1" applyFill="1" applyBorder="1" applyAlignment="1" applyProtection="1">
      <alignment horizontal="center" vertical="center"/>
      <protection locked="0"/>
    </xf>
    <xf numFmtId="0" fontId="5" fillId="0" borderId="3946" xfId="6" applyNumberFormat="1" applyFont="1" applyFill="1" applyBorder="1" applyAlignment="1" applyProtection="1">
      <alignment horizontal="center" vertical="center"/>
      <protection locked="0"/>
    </xf>
    <xf numFmtId="0" fontId="5" fillId="0" borderId="3946" xfId="6" applyNumberFormat="1" applyFont="1" applyFill="1" applyBorder="1" applyAlignment="1" applyProtection="1">
      <alignment horizontal="left" vertical="center"/>
      <protection locked="0"/>
    </xf>
    <xf numFmtId="3" fontId="58" fillId="0" borderId="3948" xfId="6" applyNumberFormat="1" applyFont="1" applyFill="1" applyBorder="1" applyAlignment="1" applyProtection="1">
      <alignment horizontal="right" vertical="center"/>
      <protection locked="0"/>
    </xf>
    <xf numFmtId="4" fontId="58" fillId="0" borderId="3948" xfId="6" applyNumberFormat="1" applyFont="1" applyFill="1" applyBorder="1" applyAlignment="1" applyProtection="1">
      <alignment horizontal="right" vertical="center"/>
      <protection locked="0"/>
    </xf>
    <xf numFmtId="3" fontId="8" fillId="0" borderId="3949" xfId="6" applyNumberFormat="1" applyFont="1" applyFill="1" applyBorder="1" applyAlignment="1" applyProtection="1">
      <alignment horizontal="center" vertical="center"/>
      <protection locked="0"/>
    </xf>
    <xf numFmtId="3" fontId="5" fillId="0" borderId="3949" xfId="6" applyNumberFormat="1" applyFont="1" applyFill="1" applyBorder="1" applyAlignment="1" applyProtection="1">
      <alignment horizontal="center" vertical="center"/>
      <protection locked="0"/>
    </xf>
    <xf numFmtId="0" fontId="5" fillId="0" borderId="3949" xfId="6" applyNumberFormat="1" applyFont="1" applyFill="1" applyBorder="1" applyAlignment="1" applyProtection="1">
      <alignment horizontal="center" vertical="center"/>
      <protection locked="0"/>
    </xf>
    <xf numFmtId="0" fontId="5" fillId="0" borderId="3949" xfId="6" applyNumberFormat="1" applyFont="1" applyFill="1" applyBorder="1" applyAlignment="1" applyProtection="1">
      <alignment horizontal="left" vertical="center"/>
      <protection locked="0"/>
    </xf>
    <xf numFmtId="49" fontId="5" fillId="18" borderId="395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95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52" xfId="6" applyNumberFormat="1" applyFont="1" applyFill="1" applyBorder="1" applyAlignment="1" applyProtection="1">
      <alignment horizontal="right" vertical="center"/>
      <protection locked="0"/>
    </xf>
    <xf numFmtId="3" fontId="5" fillId="0" borderId="3953" xfId="6" applyNumberFormat="1" applyFont="1" applyFill="1" applyBorder="1" applyAlignment="1" applyProtection="1">
      <alignment horizontal="right" vertical="center"/>
      <protection locked="0"/>
    </xf>
    <xf numFmtId="4" fontId="5" fillId="0" borderId="3953" xfId="6" applyNumberFormat="1" applyFont="1" applyFill="1" applyBorder="1" applyAlignment="1" applyProtection="1">
      <alignment horizontal="right" vertical="center"/>
      <protection locked="0"/>
    </xf>
    <xf numFmtId="3" fontId="8" fillId="0" borderId="3954" xfId="6" applyNumberFormat="1" applyFont="1" applyFill="1" applyBorder="1" applyAlignment="1" applyProtection="1">
      <alignment horizontal="center" vertical="center"/>
      <protection locked="0"/>
    </xf>
    <xf numFmtId="3" fontId="5" fillId="0" borderId="3954" xfId="6" applyNumberFormat="1" applyFont="1" applyFill="1" applyBorder="1" applyAlignment="1" applyProtection="1">
      <alignment horizontal="center" vertical="center"/>
      <protection locked="0"/>
    </xf>
    <xf numFmtId="0" fontId="5" fillId="0" borderId="3954" xfId="6" applyNumberFormat="1" applyFont="1" applyFill="1" applyBorder="1" applyAlignment="1" applyProtection="1">
      <alignment horizontal="center" vertical="center"/>
      <protection locked="0"/>
    </xf>
    <xf numFmtId="0" fontId="5" fillId="0" borderId="3954" xfId="6" applyNumberFormat="1" applyFont="1" applyFill="1" applyBorder="1" applyAlignment="1" applyProtection="1">
      <alignment horizontal="left" vertical="center"/>
      <protection locked="0"/>
    </xf>
    <xf numFmtId="49" fontId="59" fillId="21" borderId="1085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3955" xfId="6" applyNumberFormat="1" applyFont="1" applyFill="1" applyBorder="1" applyAlignment="1" applyProtection="1">
      <alignment horizontal="right" vertical="center"/>
      <protection locked="0"/>
    </xf>
    <xf numFmtId="4" fontId="8" fillId="0" borderId="3955" xfId="6" applyNumberFormat="1" applyFont="1" applyFill="1" applyBorder="1" applyAlignment="1" applyProtection="1">
      <alignment horizontal="right" vertical="center"/>
      <protection locked="0"/>
    </xf>
    <xf numFmtId="3" fontId="5" fillId="0" borderId="3957" xfId="6" applyNumberFormat="1" applyFont="1" applyFill="1" applyBorder="1" applyAlignment="1" applyProtection="1">
      <alignment horizontal="right" vertical="center"/>
      <protection locked="0"/>
    </xf>
    <xf numFmtId="4" fontId="5" fillId="0" borderId="3957" xfId="6" applyNumberFormat="1" applyFont="1" applyFill="1" applyBorder="1" applyAlignment="1" applyProtection="1">
      <alignment horizontal="right" vertical="center"/>
      <protection locked="0"/>
    </xf>
    <xf numFmtId="3" fontId="8" fillId="0" borderId="3958" xfId="6" applyNumberFormat="1" applyFont="1" applyFill="1" applyBorder="1" applyAlignment="1" applyProtection="1">
      <alignment horizontal="center" vertical="center"/>
      <protection locked="0"/>
    </xf>
    <xf numFmtId="3" fontId="5" fillId="0" borderId="3958" xfId="6" applyNumberFormat="1" applyFont="1" applyFill="1" applyBorder="1" applyAlignment="1" applyProtection="1">
      <alignment horizontal="center" vertical="center"/>
      <protection locked="0"/>
    </xf>
    <xf numFmtId="0" fontId="5" fillId="0" borderId="3958" xfId="6" applyNumberFormat="1" applyFont="1" applyFill="1" applyBorder="1" applyAlignment="1" applyProtection="1">
      <alignment horizontal="center" vertical="center"/>
      <protection locked="0"/>
    </xf>
    <xf numFmtId="0" fontId="5" fillId="0" borderId="3958" xfId="6" applyNumberFormat="1" applyFont="1" applyFill="1" applyBorder="1" applyAlignment="1" applyProtection="1">
      <alignment horizontal="left" vertical="center"/>
      <protection locked="0"/>
    </xf>
    <xf numFmtId="3" fontId="58" fillId="0" borderId="3957" xfId="6" applyNumberFormat="1" applyFont="1" applyFill="1" applyBorder="1" applyAlignment="1" applyProtection="1">
      <alignment horizontal="right" vertical="center"/>
      <protection locked="0"/>
    </xf>
    <xf numFmtId="4" fontId="58" fillId="0" borderId="3957" xfId="6" applyNumberFormat="1" applyFont="1" applyFill="1" applyBorder="1" applyAlignment="1" applyProtection="1">
      <alignment horizontal="right" vertical="center"/>
      <protection locked="0"/>
    </xf>
    <xf numFmtId="49" fontId="5" fillId="0" borderId="3961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96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63" xfId="6" applyNumberFormat="1" applyFont="1" applyFill="1" applyBorder="1" applyAlignment="1" applyProtection="1">
      <alignment horizontal="right" vertical="center"/>
      <protection locked="0"/>
    </xf>
    <xf numFmtId="3" fontId="8" fillId="0" borderId="3964" xfId="6" applyNumberFormat="1" applyFont="1" applyFill="1" applyBorder="1" applyAlignment="1" applyProtection="1">
      <alignment horizontal="center" vertical="center"/>
      <protection locked="0"/>
    </xf>
    <xf numFmtId="3" fontId="5" fillId="0" borderId="3964" xfId="6" applyNumberFormat="1" applyFont="1" applyFill="1" applyBorder="1" applyAlignment="1" applyProtection="1">
      <alignment horizontal="center" vertical="center"/>
      <protection locked="0"/>
    </xf>
    <xf numFmtId="0" fontId="5" fillId="0" borderId="3964" xfId="6" applyNumberFormat="1" applyFont="1" applyFill="1" applyBorder="1" applyAlignment="1" applyProtection="1">
      <alignment horizontal="center" vertical="center"/>
      <protection locked="0"/>
    </xf>
    <xf numFmtId="0" fontId="5" fillId="0" borderId="3964" xfId="6" applyNumberFormat="1" applyFont="1" applyFill="1" applyBorder="1" applyAlignment="1" applyProtection="1">
      <alignment horizontal="left" vertical="center"/>
      <protection locked="0"/>
    </xf>
    <xf numFmtId="49" fontId="5" fillId="18" borderId="396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96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67" xfId="6" applyNumberFormat="1" applyFont="1" applyFill="1" applyBorder="1" applyAlignment="1" applyProtection="1">
      <alignment horizontal="right" vertical="center"/>
      <protection locked="0"/>
    </xf>
    <xf numFmtId="3" fontId="8" fillId="0" borderId="3968" xfId="6" applyNumberFormat="1" applyFont="1" applyFill="1" applyBorder="1" applyAlignment="1" applyProtection="1">
      <alignment horizontal="center" vertical="center"/>
      <protection locked="0"/>
    </xf>
    <xf numFmtId="3" fontId="5" fillId="0" borderId="3968" xfId="6" applyNumberFormat="1" applyFont="1" applyFill="1" applyBorder="1" applyAlignment="1" applyProtection="1">
      <alignment horizontal="center" vertical="center"/>
      <protection locked="0"/>
    </xf>
    <xf numFmtId="0" fontId="5" fillId="0" borderId="3968" xfId="6" applyNumberFormat="1" applyFont="1" applyFill="1" applyBorder="1" applyAlignment="1" applyProtection="1">
      <alignment horizontal="center" vertical="center"/>
      <protection locked="0"/>
    </xf>
    <xf numFmtId="0" fontId="5" fillId="0" borderId="3968" xfId="6" applyNumberFormat="1" applyFont="1" applyFill="1" applyBorder="1" applyAlignment="1" applyProtection="1">
      <alignment horizontal="left" vertical="center"/>
      <protection locked="0"/>
    </xf>
    <xf numFmtId="49" fontId="5" fillId="18" borderId="396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970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397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97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72" xfId="6" applyNumberFormat="1" applyFont="1" applyFill="1" applyBorder="1" applyAlignment="1" applyProtection="1">
      <alignment horizontal="right" vertical="center"/>
      <protection locked="0"/>
    </xf>
    <xf numFmtId="3" fontId="8" fillId="0" borderId="3973" xfId="6" applyNumberFormat="1" applyFont="1" applyFill="1" applyBorder="1" applyAlignment="1" applyProtection="1">
      <alignment horizontal="center" vertical="center"/>
      <protection locked="0"/>
    </xf>
    <xf numFmtId="3" fontId="5" fillId="0" borderId="3973" xfId="6" applyNumberFormat="1" applyFont="1" applyFill="1" applyBorder="1" applyAlignment="1" applyProtection="1">
      <alignment horizontal="center" vertical="center"/>
      <protection locked="0"/>
    </xf>
    <xf numFmtId="0" fontId="5" fillId="0" borderId="3973" xfId="6" applyNumberFormat="1" applyFont="1" applyFill="1" applyBorder="1" applyAlignment="1" applyProtection="1">
      <alignment horizontal="center" vertical="center"/>
      <protection locked="0"/>
    </xf>
    <xf numFmtId="0" fontId="5" fillId="0" borderId="3973" xfId="6" applyNumberFormat="1" applyFont="1" applyFill="1" applyBorder="1" applyAlignment="1" applyProtection="1">
      <alignment horizontal="left" vertical="center"/>
      <protection locked="0"/>
    </xf>
    <xf numFmtId="3" fontId="58" fillId="0" borderId="3975" xfId="6" applyNumberFormat="1" applyFont="1" applyFill="1" applyBorder="1" applyAlignment="1" applyProtection="1">
      <alignment horizontal="right" vertical="center"/>
      <protection locked="0"/>
    </xf>
    <xf numFmtId="4" fontId="58" fillId="0" borderId="3975" xfId="6" applyNumberFormat="1" applyFont="1" applyFill="1" applyBorder="1" applyAlignment="1" applyProtection="1">
      <alignment horizontal="right" vertical="center"/>
      <protection locked="0"/>
    </xf>
    <xf numFmtId="3" fontId="8" fillId="0" borderId="3976" xfId="6" applyNumberFormat="1" applyFont="1" applyFill="1" applyBorder="1" applyAlignment="1" applyProtection="1">
      <alignment horizontal="center" vertical="center"/>
      <protection locked="0"/>
    </xf>
    <xf numFmtId="3" fontId="5" fillId="0" borderId="3976" xfId="6" applyNumberFormat="1" applyFont="1" applyFill="1" applyBorder="1" applyAlignment="1" applyProtection="1">
      <alignment horizontal="center" vertical="center"/>
      <protection locked="0"/>
    </xf>
    <xf numFmtId="0" fontId="5" fillId="0" borderId="3976" xfId="6" applyNumberFormat="1" applyFont="1" applyFill="1" applyBorder="1" applyAlignment="1" applyProtection="1">
      <alignment horizontal="center" vertical="center"/>
      <protection locked="0"/>
    </xf>
    <xf numFmtId="0" fontId="5" fillId="0" borderId="3976" xfId="6" applyNumberFormat="1" applyFont="1" applyFill="1" applyBorder="1" applyAlignment="1" applyProtection="1">
      <alignment horizontal="left" vertical="center"/>
      <protection locked="0"/>
    </xf>
    <xf numFmtId="3" fontId="5" fillId="0" borderId="3975" xfId="6" applyNumberFormat="1" applyFont="1" applyFill="1" applyBorder="1" applyAlignment="1" applyProtection="1">
      <alignment horizontal="right" vertical="center"/>
      <protection locked="0"/>
    </xf>
    <xf numFmtId="4" fontId="5" fillId="0" borderId="3975" xfId="6" applyNumberFormat="1" applyFont="1" applyFill="1" applyBorder="1" applyAlignment="1" applyProtection="1">
      <alignment horizontal="right" vertical="center"/>
      <protection locked="0"/>
    </xf>
    <xf numFmtId="49" fontId="5" fillId="0" borderId="3979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98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81" xfId="6" applyNumberFormat="1" applyFont="1" applyFill="1" applyBorder="1" applyAlignment="1" applyProtection="1">
      <alignment horizontal="right" vertical="center"/>
      <protection locked="0"/>
    </xf>
    <xf numFmtId="3" fontId="8" fillId="0" borderId="3982" xfId="6" applyNumberFormat="1" applyFont="1" applyFill="1" applyBorder="1" applyAlignment="1" applyProtection="1">
      <alignment horizontal="center" vertical="center"/>
      <protection locked="0"/>
    </xf>
    <xf numFmtId="3" fontId="5" fillId="0" borderId="3982" xfId="6" applyNumberFormat="1" applyFont="1" applyFill="1" applyBorder="1" applyAlignment="1" applyProtection="1">
      <alignment horizontal="center" vertical="center"/>
      <protection locked="0"/>
    </xf>
    <xf numFmtId="0" fontId="5" fillId="0" borderId="3982" xfId="6" applyNumberFormat="1" applyFont="1" applyFill="1" applyBorder="1" applyAlignment="1" applyProtection="1">
      <alignment horizontal="center" vertical="center"/>
      <protection locked="0"/>
    </xf>
    <xf numFmtId="0" fontId="5" fillId="0" borderId="3982" xfId="6" applyNumberFormat="1" applyFont="1" applyFill="1" applyBorder="1" applyAlignment="1" applyProtection="1">
      <alignment horizontal="left" vertical="center"/>
      <protection locked="0"/>
    </xf>
    <xf numFmtId="49" fontId="5" fillId="0" borderId="398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84" xfId="6" applyNumberFormat="1" applyFont="1" applyFill="1" applyBorder="1" applyAlignment="1" applyProtection="1">
      <alignment horizontal="right" vertical="center"/>
      <protection locked="0"/>
    </xf>
    <xf numFmtId="3" fontId="8" fillId="0" borderId="3985" xfId="6" applyNumberFormat="1" applyFont="1" applyFill="1" applyBorder="1" applyAlignment="1" applyProtection="1">
      <alignment horizontal="center" vertical="center"/>
      <protection locked="0"/>
    </xf>
    <xf numFmtId="3" fontId="5" fillId="0" borderId="3985" xfId="6" applyNumberFormat="1" applyFont="1" applyFill="1" applyBorder="1" applyAlignment="1" applyProtection="1">
      <alignment horizontal="center" vertical="center"/>
      <protection locked="0"/>
    </xf>
    <xf numFmtId="0" fontId="5" fillId="0" borderId="3985" xfId="6" applyNumberFormat="1" applyFont="1" applyFill="1" applyBorder="1" applyAlignment="1" applyProtection="1">
      <alignment horizontal="center" vertical="center"/>
      <protection locked="0"/>
    </xf>
    <xf numFmtId="0" fontId="5" fillId="0" borderId="3985" xfId="6" applyNumberFormat="1" applyFont="1" applyFill="1" applyBorder="1" applyAlignment="1" applyProtection="1">
      <alignment horizontal="left" vertical="center"/>
      <protection locked="0"/>
    </xf>
    <xf numFmtId="3" fontId="58" fillId="0" borderId="3987" xfId="6" applyNumberFormat="1" applyFont="1" applyFill="1" applyBorder="1" applyAlignment="1" applyProtection="1">
      <alignment horizontal="right" vertical="center"/>
      <protection locked="0"/>
    </xf>
    <xf numFmtId="4" fontId="58" fillId="0" borderId="3987" xfId="6" applyNumberFormat="1" applyFont="1" applyFill="1" applyBorder="1" applyAlignment="1" applyProtection="1">
      <alignment horizontal="right" vertical="center"/>
      <protection locked="0"/>
    </xf>
    <xf numFmtId="3" fontId="8" fillId="0" borderId="3988" xfId="6" applyNumberFormat="1" applyFont="1" applyFill="1" applyBorder="1" applyAlignment="1" applyProtection="1">
      <alignment horizontal="center" vertical="center"/>
      <protection locked="0"/>
    </xf>
    <xf numFmtId="3" fontId="5" fillId="0" borderId="3988" xfId="6" applyNumberFormat="1" applyFont="1" applyFill="1" applyBorder="1" applyAlignment="1" applyProtection="1">
      <alignment horizontal="center" vertical="center"/>
      <protection locked="0"/>
    </xf>
    <xf numFmtId="0" fontId="5" fillId="0" borderId="3988" xfId="6" applyNumberFormat="1" applyFont="1" applyFill="1" applyBorder="1" applyAlignment="1" applyProtection="1">
      <alignment horizontal="center" vertical="center"/>
      <protection locked="0"/>
    </xf>
    <xf numFmtId="0" fontId="5" fillId="0" borderId="3988" xfId="6" applyNumberFormat="1" applyFont="1" applyFill="1" applyBorder="1" applyAlignment="1" applyProtection="1">
      <alignment horizontal="left" vertical="center"/>
      <protection locked="0"/>
    </xf>
    <xf numFmtId="49" fontId="5" fillId="18" borderId="398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90" xfId="6" applyNumberFormat="1" applyFont="1" applyFill="1" applyBorder="1" applyAlignment="1" applyProtection="1">
      <alignment horizontal="right" vertical="center"/>
      <protection locked="0"/>
    </xf>
    <xf numFmtId="3" fontId="8" fillId="0" borderId="3991" xfId="6" applyNumberFormat="1" applyFont="1" applyFill="1" applyBorder="1" applyAlignment="1" applyProtection="1">
      <alignment horizontal="center" vertical="center"/>
      <protection locked="0"/>
    </xf>
    <xf numFmtId="3" fontId="5" fillId="0" borderId="3991" xfId="6" applyNumberFormat="1" applyFont="1" applyFill="1" applyBorder="1" applyAlignment="1" applyProtection="1">
      <alignment horizontal="center" vertical="center"/>
      <protection locked="0"/>
    </xf>
    <xf numFmtId="0" fontId="5" fillId="0" borderId="3991" xfId="6" applyNumberFormat="1" applyFont="1" applyFill="1" applyBorder="1" applyAlignment="1" applyProtection="1">
      <alignment horizontal="center" vertical="center"/>
      <protection locked="0"/>
    </xf>
    <xf numFmtId="0" fontId="5" fillId="0" borderId="3991" xfId="6" applyNumberFormat="1" applyFont="1" applyFill="1" applyBorder="1" applyAlignment="1" applyProtection="1">
      <alignment horizontal="left" vertical="center"/>
      <protection locked="0"/>
    </xf>
    <xf numFmtId="49" fontId="5" fillId="18" borderId="399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99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94" xfId="6" applyNumberFormat="1" applyFont="1" applyFill="1" applyBorder="1" applyAlignment="1" applyProtection="1">
      <alignment horizontal="right" vertical="center"/>
      <protection locked="0"/>
    </xf>
    <xf numFmtId="3" fontId="8" fillId="0" borderId="3995" xfId="6" applyNumberFormat="1" applyFont="1" applyFill="1" applyBorder="1" applyAlignment="1" applyProtection="1">
      <alignment horizontal="center" vertical="center"/>
      <protection locked="0"/>
    </xf>
    <xf numFmtId="3" fontId="5" fillId="0" borderId="3995" xfId="6" applyNumberFormat="1" applyFont="1" applyFill="1" applyBorder="1" applyAlignment="1" applyProtection="1">
      <alignment horizontal="center" vertical="center"/>
      <protection locked="0"/>
    </xf>
    <xf numFmtId="0" fontId="5" fillId="0" borderId="3995" xfId="6" applyNumberFormat="1" applyFont="1" applyFill="1" applyBorder="1" applyAlignment="1" applyProtection="1">
      <alignment horizontal="center" vertical="center"/>
      <protection locked="0"/>
    </xf>
    <xf numFmtId="0" fontId="5" fillId="0" borderId="3995" xfId="6" applyNumberFormat="1" applyFont="1" applyFill="1" applyBorder="1" applyAlignment="1" applyProtection="1">
      <alignment horizontal="left" vertical="center"/>
      <protection locked="0"/>
    </xf>
    <xf numFmtId="49" fontId="5" fillId="18" borderId="399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399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98" xfId="6" applyNumberFormat="1" applyFont="1" applyFill="1" applyBorder="1" applyAlignment="1" applyProtection="1">
      <alignment horizontal="right" vertical="center"/>
      <protection locked="0"/>
    </xf>
    <xf numFmtId="3" fontId="8" fillId="0" borderId="3999" xfId="6" applyNumberFormat="1" applyFont="1" applyFill="1" applyBorder="1" applyAlignment="1" applyProtection="1">
      <alignment horizontal="center" vertical="center"/>
      <protection locked="0"/>
    </xf>
    <xf numFmtId="3" fontId="5" fillId="0" borderId="3999" xfId="6" applyNumberFormat="1" applyFont="1" applyFill="1" applyBorder="1" applyAlignment="1" applyProtection="1">
      <alignment horizontal="center" vertical="center"/>
      <protection locked="0"/>
    </xf>
    <xf numFmtId="0" fontId="5" fillId="0" borderId="3999" xfId="6" applyNumberFormat="1" applyFont="1" applyFill="1" applyBorder="1" applyAlignment="1" applyProtection="1">
      <alignment horizontal="center" vertical="center"/>
      <protection locked="0"/>
    </xf>
    <xf numFmtId="0" fontId="5" fillId="0" borderId="3999" xfId="6" applyNumberFormat="1" applyFont="1" applyFill="1" applyBorder="1" applyAlignment="1" applyProtection="1">
      <alignment horizontal="left" vertical="center"/>
      <protection locked="0"/>
    </xf>
    <xf numFmtId="3" fontId="5" fillId="0" borderId="4002" xfId="6" applyNumberFormat="1" applyFont="1" applyFill="1" applyBorder="1" applyAlignment="1" applyProtection="1">
      <alignment horizontal="right" vertical="center"/>
      <protection locked="0"/>
    </xf>
    <xf numFmtId="3" fontId="8" fillId="0" borderId="4003" xfId="6" applyNumberFormat="1" applyFont="1" applyFill="1" applyBorder="1" applyAlignment="1" applyProtection="1">
      <alignment horizontal="center" vertical="center"/>
      <protection locked="0"/>
    </xf>
    <xf numFmtId="3" fontId="5" fillId="0" borderId="4003" xfId="6" applyNumberFormat="1" applyFont="1" applyFill="1" applyBorder="1" applyAlignment="1" applyProtection="1">
      <alignment horizontal="center" vertical="center"/>
      <protection locked="0"/>
    </xf>
    <xf numFmtId="0" fontId="5" fillId="0" borderId="4003" xfId="6" applyNumberFormat="1" applyFont="1" applyFill="1" applyBorder="1" applyAlignment="1" applyProtection="1">
      <alignment horizontal="center" vertical="center"/>
      <protection locked="0"/>
    </xf>
    <xf numFmtId="0" fontId="5" fillId="0" borderId="4003" xfId="6" applyNumberFormat="1" applyFont="1" applyFill="1" applyBorder="1" applyAlignment="1" applyProtection="1">
      <alignment horizontal="left" vertical="center"/>
      <protection locked="0"/>
    </xf>
    <xf numFmtId="3" fontId="8" fillId="0" borderId="4002" xfId="6" applyNumberFormat="1" applyFont="1" applyFill="1" applyBorder="1" applyAlignment="1" applyProtection="1">
      <alignment horizontal="right" vertical="center"/>
      <protection locked="0"/>
    </xf>
    <xf numFmtId="4" fontId="8" fillId="0" borderId="4002" xfId="6" applyNumberFormat="1" applyFont="1" applyFill="1" applyBorder="1" applyAlignment="1" applyProtection="1">
      <alignment horizontal="right" vertical="center"/>
      <protection locked="0"/>
    </xf>
    <xf numFmtId="4" fontId="5" fillId="0" borderId="4002" xfId="6" applyNumberFormat="1" applyFont="1" applyFill="1" applyBorder="1" applyAlignment="1" applyProtection="1">
      <alignment horizontal="right" vertical="center"/>
      <protection locked="0"/>
    </xf>
    <xf numFmtId="49" fontId="5" fillId="18" borderId="400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00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07" xfId="6" applyNumberFormat="1" applyFont="1" applyFill="1" applyBorder="1" applyAlignment="1" applyProtection="1">
      <alignment horizontal="right" vertical="center"/>
      <protection locked="0"/>
    </xf>
    <xf numFmtId="4" fontId="5" fillId="0" borderId="4007" xfId="6" applyNumberFormat="1" applyFont="1" applyFill="1" applyBorder="1" applyAlignment="1" applyProtection="1">
      <alignment horizontal="right" vertical="center"/>
      <protection locked="0"/>
    </xf>
    <xf numFmtId="3" fontId="5" fillId="0" borderId="4008" xfId="6" applyNumberFormat="1" applyFont="1" applyFill="1" applyBorder="1" applyAlignment="1" applyProtection="1">
      <alignment horizontal="center" vertical="center"/>
      <protection locked="0"/>
    </xf>
    <xf numFmtId="3" fontId="5" fillId="0" borderId="4009" xfId="6" applyNumberFormat="1" applyFont="1" applyFill="1" applyBorder="1" applyAlignment="1" applyProtection="1">
      <alignment horizontal="center" vertical="center"/>
      <protection locked="0"/>
    </xf>
    <xf numFmtId="49" fontId="76" fillId="19" borderId="135" xfId="6" applyNumberFormat="1" applyFont="1" applyFill="1" applyBorder="1" applyAlignment="1" applyProtection="1">
      <alignment horizontal="center" vertical="center" wrapText="1"/>
      <protection locked="0"/>
    </xf>
    <xf numFmtId="49" fontId="76" fillId="19" borderId="136" xfId="6" applyNumberFormat="1" applyFont="1" applyFill="1" applyBorder="1" applyAlignment="1" applyProtection="1">
      <alignment horizontal="left" vertical="center" wrapText="1"/>
      <protection locked="0"/>
    </xf>
    <xf numFmtId="0" fontId="71" fillId="0" borderId="4003" xfId="6" applyNumberFormat="1" applyFont="1" applyFill="1" applyBorder="1" applyAlignment="1" applyProtection="1">
      <alignment horizontal="left" vertical="center"/>
      <protection locked="0"/>
    </xf>
    <xf numFmtId="0" fontId="71" fillId="0" borderId="3988" xfId="6" applyNumberFormat="1" applyFont="1" applyFill="1" applyBorder="1" applyAlignment="1" applyProtection="1">
      <alignment horizontal="left" vertical="center"/>
      <protection locked="0"/>
    </xf>
    <xf numFmtId="49" fontId="71" fillId="18" borderId="401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01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14" xfId="6" applyNumberFormat="1" applyFont="1" applyFill="1" applyBorder="1" applyAlignment="1" applyProtection="1">
      <alignment horizontal="right" vertical="center"/>
      <protection locked="0"/>
    </xf>
    <xf numFmtId="3" fontId="8" fillId="0" borderId="4015" xfId="6" applyNumberFormat="1" applyFont="1" applyFill="1" applyBorder="1" applyAlignment="1" applyProtection="1">
      <alignment horizontal="center" vertical="center"/>
      <protection locked="0"/>
    </xf>
    <xf numFmtId="3" fontId="5" fillId="0" borderId="4015" xfId="6" applyNumberFormat="1" applyFont="1" applyFill="1" applyBorder="1" applyAlignment="1" applyProtection="1">
      <alignment horizontal="center" vertical="center"/>
      <protection locked="0"/>
    </xf>
    <xf numFmtId="0" fontId="5" fillId="0" borderId="4015" xfId="6" applyNumberFormat="1" applyFont="1" applyFill="1" applyBorder="1" applyAlignment="1" applyProtection="1">
      <alignment horizontal="center" vertical="center"/>
      <protection locked="0"/>
    </xf>
    <xf numFmtId="0" fontId="5" fillId="0" borderId="4015" xfId="6" applyNumberFormat="1" applyFont="1" applyFill="1" applyBorder="1" applyAlignment="1" applyProtection="1">
      <alignment horizontal="left" vertical="center"/>
      <protection locked="0"/>
    </xf>
    <xf numFmtId="0" fontId="71" fillId="0" borderId="4015" xfId="6" applyNumberFormat="1" applyFont="1" applyFill="1" applyBorder="1" applyAlignment="1" applyProtection="1">
      <alignment horizontal="left" vertical="center"/>
      <protection locked="0"/>
    </xf>
    <xf numFmtId="49" fontId="76" fillId="0" borderId="4016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401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01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19" xfId="6" applyNumberFormat="1" applyFont="1" applyFill="1" applyBorder="1" applyAlignment="1" applyProtection="1">
      <alignment horizontal="right" vertical="center"/>
      <protection locked="0"/>
    </xf>
    <xf numFmtId="3" fontId="5" fillId="0" borderId="4020" xfId="6" applyNumberFormat="1" applyFont="1" applyFill="1" applyBorder="1" applyAlignment="1" applyProtection="1">
      <alignment horizontal="right" vertical="center"/>
      <protection locked="0"/>
    </xf>
    <xf numFmtId="4" fontId="5" fillId="0" borderId="4020" xfId="6" applyNumberFormat="1" applyFont="1" applyFill="1" applyBorder="1" applyAlignment="1" applyProtection="1">
      <alignment horizontal="right" vertical="center"/>
      <protection locked="0"/>
    </xf>
    <xf numFmtId="3" fontId="8" fillId="0" borderId="4021" xfId="6" applyNumberFormat="1" applyFont="1" applyFill="1" applyBorder="1" applyAlignment="1" applyProtection="1">
      <alignment horizontal="center" vertical="center"/>
      <protection locked="0"/>
    </xf>
    <xf numFmtId="3" fontId="5" fillId="0" borderId="4021" xfId="6" applyNumberFormat="1" applyFont="1" applyFill="1" applyBorder="1" applyAlignment="1" applyProtection="1">
      <alignment horizontal="center" vertical="center"/>
      <protection locked="0"/>
    </xf>
    <xf numFmtId="0" fontId="5" fillId="0" borderId="4021" xfId="6" applyNumberFormat="1" applyFont="1" applyFill="1" applyBorder="1" applyAlignment="1" applyProtection="1">
      <alignment horizontal="center" vertical="center"/>
      <protection locked="0"/>
    </xf>
    <xf numFmtId="0" fontId="5" fillId="0" borderId="4021" xfId="6" applyNumberFormat="1" applyFont="1" applyFill="1" applyBorder="1" applyAlignment="1" applyProtection="1">
      <alignment horizontal="left" vertical="center"/>
      <protection locked="0"/>
    </xf>
    <xf numFmtId="0" fontId="71" fillId="0" borderId="4021" xfId="6" applyNumberFormat="1" applyFont="1" applyFill="1" applyBorder="1" applyAlignment="1" applyProtection="1">
      <alignment horizontal="left" vertical="center"/>
      <protection locked="0"/>
    </xf>
    <xf numFmtId="49" fontId="71" fillId="18" borderId="401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22" xfId="6" applyNumberFormat="1" applyFont="1" applyFill="1" applyBorder="1" applyAlignment="1" applyProtection="1">
      <alignment horizontal="right" vertical="center"/>
      <protection locked="0"/>
    </xf>
    <xf numFmtId="3" fontId="5" fillId="0" borderId="4024" xfId="6" applyNumberFormat="1" applyFont="1" applyFill="1" applyBorder="1" applyAlignment="1" applyProtection="1">
      <alignment horizontal="right" vertical="center"/>
      <protection locked="0"/>
    </xf>
    <xf numFmtId="4" fontId="5" fillId="0" borderId="4024" xfId="6" applyNumberFormat="1" applyFont="1" applyFill="1" applyBorder="1" applyAlignment="1" applyProtection="1">
      <alignment horizontal="right" vertical="center"/>
      <protection locked="0"/>
    </xf>
    <xf numFmtId="3" fontId="8" fillId="0" borderId="4025" xfId="6" applyNumberFormat="1" applyFont="1" applyFill="1" applyBorder="1" applyAlignment="1" applyProtection="1">
      <alignment horizontal="center" vertical="center"/>
      <protection locked="0"/>
    </xf>
    <xf numFmtId="3" fontId="5" fillId="0" borderId="4025" xfId="6" applyNumberFormat="1" applyFont="1" applyFill="1" applyBorder="1" applyAlignment="1" applyProtection="1">
      <alignment horizontal="center" vertical="center"/>
      <protection locked="0"/>
    </xf>
    <xf numFmtId="0" fontId="5" fillId="0" borderId="4025" xfId="6" applyNumberFormat="1" applyFont="1" applyFill="1" applyBorder="1" applyAlignment="1" applyProtection="1">
      <alignment horizontal="center" vertical="center"/>
      <protection locked="0"/>
    </xf>
    <xf numFmtId="0" fontId="5" fillId="0" borderId="4025" xfId="6" applyNumberFormat="1" applyFont="1" applyFill="1" applyBorder="1" applyAlignment="1" applyProtection="1">
      <alignment horizontal="left" vertical="center"/>
      <protection locked="0"/>
    </xf>
    <xf numFmtId="0" fontId="71" fillId="0" borderId="4025" xfId="6" applyNumberFormat="1" applyFont="1" applyFill="1" applyBorder="1" applyAlignment="1" applyProtection="1">
      <alignment horizontal="left" vertical="center"/>
      <protection locked="0"/>
    </xf>
    <xf numFmtId="49" fontId="71" fillId="18" borderId="402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02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28" xfId="6" applyNumberFormat="1" applyFont="1" applyFill="1" applyBorder="1" applyAlignment="1" applyProtection="1">
      <alignment horizontal="right" vertical="center"/>
      <protection locked="0"/>
    </xf>
    <xf numFmtId="3" fontId="8" fillId="0" borderId="4029" xfId="6" applyNumberFormat="1" applyFont="1" applyFill="1" applyBorder="1" applyAlignment="1" applyProtection="1">
      <alignment horizontal="center" vertical="center"/>
      <protection locked="0"/>
    </xf>
    <xf numFmtId="3" fontId="5" fillId="0" borderId="4029" xfId="6" applyNumberFormat="1" applyFont="1" applyFill="1" applyBorder="1" applyAlignment="1" applyProtection="1">
      <alignment horizontal="center" vertical="center"/>
      <protection locked="0"/>
    </xf>
    <xf numFmtId="0" fontId="5" fillId="0" borderId="4029" xfId="6" applyNumberFormat="1" applyFont="1" applyFill="1" applyBorder="1" applyAlignment="1" applyProtection="1">
      <alignment horizontal="center" vertical="center"/>
      <protection locked="0"/>
    </xf>
    <xf numFmtId="0" fontId="5" fillId="0" borderId="4029" xfId="6" applyNumberFormat="1" applyFont="1" applyFill="1" applyBorder="1" applyAlignment="1" applyProtection="1">
      <alignment horizontal="left" vertical="center"/>
      <protection locked="0"/>
    </xf>
    <xf numFmtId="0" fontId="71" fillId="0" borderId="4029" xfId="6" applyNumberFormat="1" applyFont="1" applyFill="1" applyBorder="1" applyAlignment="1" applyProtection="1">
      <alignment horizontal="left" vertical="center"/>
      <protection locked="0"/>
    </xf>
    <xf numFmtId="49" fontId="71" fillId="18" borderId="403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03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32" xfId="6" applyNumberFormat="1" applyFont="1" applyFill="1" applyBorder="1" applyAlignment="1" applyProtection="1">
      <alignment horizontal="right" vertical="center"/>
      <protection locked="0"/>
    </xf>
    <xf numFmtId="3" fontId="8" fillId="0" borderId="4033" xfId="6" applyNumberFormat="1" applyFont="1" applyFill="1" applyBorder="1" applyAlignment="1" applyProtection="1">
      <alignment horizontal="center" vertical="center"/>
      <protection locked="0"/>
    </xf>
    <xf numFmtId="3" fontId="5" fillId="0" borderId="4033" xfId="6" applyNumberFormat="1" applyFont="1" applyFill="1" applyBorder="1" applyAlignment="1" applyProtection="1">
      <alignment horizontal="center" vertical="center"/>
      <protection locked="0"/>
    </xf>
    <xf numFmtId="0" fontId="5" fillId="0" borderId="4033" xfId="6" applyNumberFormat="1" applyFont="1" applyFill="1" applyBorder="1" applyAlignment="1" applyProtection="1">
      <alignment horizontal="center" vertical="center"/>
      <protection locked="0"/>
    </xf>
    <xf numFmtId="0" fontId="5" fillId="0" borderId="4033" xfId="6" applyNumberFormat="1" applyFont="1" applyFill="1" applyBorder="1" applyAlignment="1" applyProtection="1">
      <alignment horizontal="left" vertical="center"/>
      <protection locked="0"/>
    </xf>
    <xf numFmtId="0" fontId="71" fillId="0" borderId="4033" xfId="6" applyNumberFormat="1" applyFont="1" applyFill="1" applyBorder="1" applyAlignment="1" applyProtection="1">
      <alignment horizontal="left" vertical="center"/>
      <protection locked="0"/>
    </xf>
    <xf numFmtId="3" fontId="5" fillId="0" borderId="4034" xfId="6" applyNumberFormat="1" applyFont="1" applyFill="1" applyBorder="1" applyAlignment="1" applyProtection="1">
      <alignment horizontal="center" vertical="center"/>
      <protection locked="0"/>
    </xf>
    <xf numFmtId="3" fontId="5" fillId="0" borderId="4035" xfId="6" applyNumberFormat="1" applyFont="1" applyFill="1" applyBorder="1" applyAlignment="1" applyProtection="1">
      <alignment horizontal="center" vertical="center"/>
      <protection locked="0"/>
    </xf>
    <xf numFmtId="3" fontId="5" fillId="0" borderId="4037" xfId="6" applyNumberFormat="1" applyFont="1" applyFill="1" applyBorder="1" applyAlignment="1" applyProtection="1">
      <alignment horizontal="right" vertical="center"/>
      <protection locked="0"/>
    </xf>
    <xf numFmtId="4" fontId="5" fillId="0" borderId="4037" xfId="6" applyNumberFormat="1" applyFont="1" applyFill="1" applyBorder="1" applyAlignment="1" applyProtection="1">
      <alignment horizontal="right" vertical="center"/>
      <protection locked="0"/>
    </xf>
    <xf numFmtId="3" fontId="8" fillId="0" borderId="4038" xfId="6" applyNumberFormat="1" applyFont="1" applyFill="1" applyBorder="1" applyAlignment="1" applyProtection="1">
      <alignment horizontal="center" vertical="center"/>
      <protection locked="0"/>
    </xf>
    <xf numFmtId="3" fontId="5" fillId="0" borderId="4038" xfId="6" applyNumberFormat="1" applyFont="1" applyFill="1" applyBorder="1" applyAlignment="1" applyProtection="1">
      <alignment horizontal="center" vertical="center"/>
      <protection locked="0"/>
    </xf>
    <xf numFmtId="0" fontId="5" fillId="0" borderId="4038" xfId="6" applyNumberFormat="1" applyFont="1" applyFill="1" applyBorder="1" applyAlignment="1" applyProtection="1">
      <alignment horizontal="center" vertical="center"/>
      <protection locked="0"/>
    </xf>
    <xf numFmtId="0" fontId="5" fillId="0" borderId="4038" xfId="6" applyNumberFormat="1" applyFont="1" applyFill="1" applyBorder="1" applyAlignment="1" applyProtection="1">
      <alignment horizontal="left" vertical="center"/>
      <protection locked="0"/>
    </xf>
    <xf numFmtId="0" fontId="71" fillId="0" borderId="4038" xfId="6" applyNumberFormat="1" applyFont="1" applyFill="1" applyBorder="1" applyAlignment="1" applyProtection="1">
      <alignment horizontal="left" vertical="center"/>
      <protection locked="0"/>
    </xf>
    <xf numFmtId="49" fontId="71" fillId="18" borderId="403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04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41" xfId="6" applyNumberFormat="1" applyFont="1" applyFill="1" applyBorder="1" applyAlignment="1" applyProtection="1">
      <alignment horizontal="right" vertical="center"/>
      <protection locked="0"/>
    </xf>
    <xf numFmtId="3" fontId="5" fillId="0" borderId="4042" xfId="6" applyNumberFormat="1" applyFont="1" applyFill="1" applyBorder="1" applyAlignment="1" applyProtection="1">
      <alignment horizontal="right" vertical="center"/>
      <protection locked="0"/>
    </xf>
    <xf numFmtId="4" fontId="5" fillId="0" borderId="4042" xfId="6" applyNumberFormat="1" applyFont="1" applyFill="1" applyBorder="1" applyAlignment="1" applyProtection="1">
      <alignment horizontal="right" vertical="center"/>
      <protection locked="0"/>
    </xf>
    <xf numFmtId="3" fontId="8" fillId="0" borderId="4043" xfId="6" applyNumberFormat="1" applyFont="1" applyFill="1" applyBorder="1" applyAlignment="1" applyProtection="1">
      <alignment horizontal="center" vertical="center"/>
      <protection locked="0"/>
    </xf>
    <xf numFmtId="3" fontId="5" fillId="0" borderId="4043" xfId="6" applyNumberFormat="1" applyFont="1" applyFill="1" applyBorder="1" applyAlignment="1" applyProtection="1">
      <alignment horizontal="center" vertical="center"/>
      <protection locked="0"/>
    </xf>
    <xf numFmtId="0" fontId="5" fillId="0" borderId="4043" xfId="6" applyNumberFormat="1" applyFont="1" applyFill="1" applyBorder="1" applyAlignment="1" applyProtection="1">
      <alignment horizontal="center" vertical="center"/>
      <protection locked="0"/>
    </xf>
    <xf numFmtId="0" fontId="5" fillId="0" borderId="4043" xfId="6" applyNumberFormat="1" applyFont="1" applyFill="1" applyBorder="1" applyAlignment="1" applyProtection="1">
      <alignment horizontal="left" vertical="center"/>
      <protection locked="0"/>
    </xf>
    <xf numFmtId="0" fontId="71" fillId="0" borderId="4043" xfId="6" applyNumberFormat="1" applyFont="1" applyFill="1" applyBorder="1" applyAlignment="1" applyProtection="1">
      <alignment horizontal="left" vertical="center"/>
      <protection locked="0"/>
    </xf>
    <xf numFmtId="49" fontId="71" fillId="18" borderId="404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04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46" xfId="6" applyNumberFormat="1" applyFont="1" applyFill="1" applyBorder="1" applyAlignment="1" applyProtection="1">
      <alignment horizontal="right" vertical="center"/>
      <protection locked="0"/>
    </xf>
    <xf numFmtId="3" fontId="8" fillId="0" borderId="4047" xfId="6" applyNumberFormat="1" applyFont="1" applyFill="1" applyBorder="1" applyAlignment="1" applyProtection="1">
      <alignment horizontal="center" vertical="center"/>
      <protection locked="0"/>
    </xf>
    <xf numFmtId="3" fontId="5" fillId="0" borderId="4047" xfId="6" applyNumberFormat="1" applyFont="1" applyFill="1" applyBorder="1" applyAlignment="1" applyProtection="1">
      <alignment horizontal="center" vertical="center"/>
      <protection locked="0"/>
    </xf>
    <xf numFmtId="0" fontId="5" fillId="0" borderId="4047" xfId="6" applyNumberFormat="1" applyFont="1" applyFill="1" applyBorder="1" applyAlignment="1" applyProtection="1">
      <alignment horizontal="center" vertical="center"/>
      <protection locked="0"/>
    </xf>
    <xf numFmtId="0" fontId="5" fillId="0" borderId="4047" xfId="6" applyNumberFormat="1" applyFont="1" applyFill="1" applyBorder="1" applyAlignment="1" applyProtection="1">
      <alignment horizontal="left" vertical="center"/>
      <protection locked="0"/>
    </xf>
    <xf numFmtId="0" fontId="71" fillId="0" borderId="4047" xfId="6" applyNumberFormat="1" applyFont="1" applyFill="1" applyBorder="1" applyAlignment="1" applyProtection="1">
      <alignment horizontal="left" vertical="center"/>
      <protection locked="0"/>
    </xf>
    <xf numFmtId="3" fontId="5" fillId="0" borderId="4051" xfId="6" applyNumberFormat="1" applyFont="1" applyFill="1" applyBorder="1" applyAlignment="1" applyProtection="1">
      <alignment horizontal="right" vertical="center"/>
      <protection locked="0"/>
    </xf>
    <xf numFmtId="4" fontId="5" fillId="0" borderId="4051" xfId="6" applyNumberFormat="1" applyFont="1" applyFill="1" applyBorder="1" applyAlignment="1" applyProtection="1">
      <alignment horizontal="right" vertical="center"/>
      <protection locked="0"/>
    </xf>
    <xf numFmtId="3" fontId="8" fillId="0" borderId="4052" xfId="6" applyNumberFormat="1" applyFont="1" applyFill="1" applyBorder="1" applyAlignment="1" applyProtection="1">
      <alignment horizontal="center" vertical="center"/>
      <protection locked="0"/>
    </xf>
    <xf numFmtId="3" fontId="5" fillId="0" borderId="4052" xfId="6" applyNumberFormat="1" applyFont="1" applyFill="1" applyBorder="1" applyAlignment="1" applyProtection="1">
      <alignment horizontal="center" vertical="center"/>
      <protection locked="0"/>
    </xf>
    <xf numFmtId="0" fontId="5" fillId="0" borderId="4052" xfId="6" applyNumberFormat="1" applyFont="1" applyFill="1" applyBorder="1" applyAlignment="1" applyProtection="1">
      <alignment horizontal="center" vertical="center"/>
      <protection locked="0"/>
    </xf>
    <xf numFmtId="0" fontId="5" fillId="0" borderId="4052" xfId="6" applyNumberFormat="1" applyFont="1" applyFill="1" applyBorder="1" applyAlignment="1" applyProtection="1">
      <alignment horizontal="left" vertical="center"/>
      <protection locked="0"/>
    </xf>
    <xf numFmtId="0" fontId="71" fillId="0" borderId="4052" xfId="6" applyNumberFormat="1" applyFont="1" applyFill="1" applyBorder="1" applyAlignment="1" applyProtection="1">
      <alignment horizontal="left" vertical="center"/>
      <protection locked="0"/>
    </xf>
    <xf numFmtId="49" fontId="71" fillId="18" borderId="4053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4054" xfId="0" applyNumberFormat="1" applyFont="1" applyBorder="1" applyAlignment="1">
      <alignment vertical="center" wrapText="1"/>
    </xf>
    <xf numFmtId="3" fontId="5" fillId="0" borderId="4055" xfId="6" applyNumberFormat="1" applyFont="1" applyFill="1" applyBorder="1" applyAlignment="1" applyProtection="1">
      <alignment horizontal="right" vertical="center"/>
      <protection locked="0"/>
    </xf>
    <xf numFmtId="3" fontId="8" fillId="0" borderId="4056" xfId="6" applyNumberFormat="1" applyFont="1" applyFill="1" applyBorder="1" applyAlignment="1" applyProtection="1">
      <alignment horizontal="center" vertical="center"/>
      <protection locked="0"/>
    </xf>
    <xf numFmtId="3" fontId="5" fillId="0" borderId="4056" xfId="6" applyNumberFormat="1" applyFont="1" applyFill="1" applyBorder="1" applyAlignment="1" applyProtection="1">
      <alignment horizontal="center" vertical="center"/>
      <protection locked="0"/>
    </xf>
    <xf numFmtId="0" fontId="5" fillId="0" borderId="4056" xfId="6" applyNumberFormat="1" applyFont="1" applyFill="1" applyBorder="1" applyAlignment="1" applyProtection="1">
      <alignment horizontal="center" vertical="center"/>
      <protection locked="0"/>
    </xf>
    <xf numFmtId="0" fontId="5" fillId="0" borderId="4056" xfId="6" applyNumberFormat="1" applyFont="1" applyFill="1" applyBorder="1" applyAlignment="1" applyProtection="1">
      <alignment horizontal="left" vertical="center"/>
      <protection locked="0"/>
    </xf>
    <xf numFmtId="0" fontId="71" fillId="0" borderId="4056" xfId="6" applyNumberFormat="1" applyFont="1" applyFill="1" applyBorder="1" applyAlignment="1" applyProtection="1">
      <alignment horizontal="left" vertical="center"/>
      <protection locked="0"/>
    </xf>
    <xf numFmtId="3" fontId="5" fillId="0" borderId="4058" xfId="6" applyNumberFormat="1" applyFont="1" applyFill="1" applyBorder="1" applyAlignment="1" applyProtection="1">
      <alignment horizontal="right" vertical="center"/>
      <protection locked="0"/>
    </xf>
    <xf numFmtId="4" fontId="5" fillId="0" borderId="4058" xfId="6" applyNumberFormat="1" applyFont="1" applyFill="1" applyBorder="1" applyAlignment="1" applyProtection="1">
      <alignment horizontal="right" vertical="center"/>
      <protection locked="0"/>
    </xf>
    <xf numFmtId="10" fontId="5" fillId="0" borderId="4058" xfId="18" applyNumberFormat="1" applyFont="1" applyFill="1" applyBorder="1" applyAlignment="1" applyProtection="1">
      <alignment horizontal="right" vertical="center"/>
      <protection locked="0"/>
    </xf>
    <xf numFmtId="3" fontId="8" fillId="0" borderId="4059" xfId="6" applyNumberFormat="1" applyFont="1" applyFill="1" applyBorder="1" applyAlignment="1" applyProtection="1">
      <alignment horizontal="center" vertical="center"/>
      <protection locked="0"/>
    </xf>
    <xf numFmtId="3" fontId="5" fillId="0" borderId="4059" xfId="6" applyNumberFormat="1" applyFont="1" applyFill="1" applyBorder="1" applyAlignment="1" applyProtection="1">
      <alignment horizontal="center" vertical="center"/>
      <protection locked="0"/>
    </xf>
    <xf numFmtId="0" fontId="5" fillId="0" borderId="4059" xfId="6" applyNumberFormat="1" applyFont="1" applyFill="1" applyBorder="1" applyAlignment="1" applyProtection="1">
      <alignment horizontal="center" vertical="center"/>
      <protection locked="0"/>
    </xf>
    <xf numFmtId="0" fontId="5" fillId="0" borderId="4059" xfId="6" applyNumberFormat="1" applyFont="1" applyFill="1" applyBorder="1" applyAlignment="1" applyProtection="1">
      <alignment horizontal="left" vertical="center"/>
      <protection locked="0"/>
    </xf>
    <xf numFmtId="0" fontId="71" fillId="0" borderId="4059" xfId="6" applyNumberFormat="1" applyFont="1" applyFill="1" applyBorder="1" applyAlignment="1" applyProtection="1">
      <alignment horizontal="left" vertical="center"/>
      <protection locked="0"/>
    </xf>
    <xf numFmtId="49" fontId="71" fillId="18" borderId="406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06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62" xfId="6" applyNumberFormat="1" applyFont="1" applyFill="1" applyBorder="1" applyAlignment="1" applyProtection="1">
      <alignment horizontal="right" vertical="center"/>
      <protection locked="0"/>
    </xf>
    <xf numFmtId="10" fontId="5" fillId="0" borderId="4062" xfId="18" applyNumberFormat="1" applyFont="1" applyFill="1" applyBorder="1" applyAlignment="1" applyProtection="1">
      <alignment horizontal="right" vertical="center"/>
      <protection locked="0"/>
    </xf>
    <xf numFmtId="3" fontId="8" fillId="0" borderId="4063" xfId="6" applyNumberFormat="1" applyFont="1" applyFill="1" applyBorder="1" applyAlignment="1" applyProtection="1">
      <alignment horizontal="center" vertical="center"/>
      <protection locked="0"/>
    </xf>
    <xf numFmtId="3" fontId="5" fillId="0" borderId="4063" xfId="6" applyNumberFormat="1" applyFont="1" applyFill="1" applyBorder="1" applyAlignment="1" applyProtection="1">
      <alignment horizontal="center" vertical="center"/>
      <protection locked="0"/>
    </xf>
    <xf numFmtId="0" fontId="5" fillId="0" borderId="4063" xfId="6" applyNumberFormat="1" applyFont="1" applyFill="1" applyBorder="1" applyAlignment="1" applyProtection="1">
      <alignment horizontal="center" vertical="center"/>
      <protection locked="0"/>
    </xf>
    <xf numFmtId="0" fontId="5" fillId="0" borderId="4063" xfId="6" applyNumberFormat="1" applyFont="1" applyFill="1" applyBorder="1" applyAlignment="1" applyProtection="1">
      <alignment horizontal="left" vertical="center"/>
      <protection locked="0"/>
    </xf>
    <xf numFmtId="0" fontId="71" fillId="0" borderId="4063" xfId="6" applyNumberFormat="1" applyFont="1" applyFill="1" applyBorder="1" applyAlignment="1" applyProtection="1">
      <alignment horizontal="left" vertical="center"/>
      <protection locked="0"/>
    </xf>
    <xf numFmtId="49" fontId="71" fillId="18" borderId="406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06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66" xfId="6" applyNumberFormat="1" applyFont="1" applyFill="1" applyBorder="1" applyAlignment="1" applyProtection="1">
      <alignment horizontal="right" vertical="center"/>
      <protection locked="0"/>
    </xf>
    <xf numFmtId="10" fontId="5" fillId="0" borderId="4066" xfId="18" applyNumberFormat="1" applyFont="1" applyFill="1" applyBorder="1" applyAlignment="1" applyProtection="1">
      <alignment horizontal="right" vertical="center"/>
      <protection locked="0"/>
    </xf>
    <xf numFmtId="3" fontId="8" fillId="0" borderId="4067" xfId="6" applyNumberFormat="1" applyFont="1" applyFill="1" applyBorder="1" applyAlignment="1" applyProtection="1">
      <alignment horizontal="center" vertical="center"/>
      <protection locked="0"/>
    </xf>
    <xf numFmtId="3" fontId="5" fillId="0" borderId="4067" xfId="6" applyNumberFormat="1" applyFont="1" applyFill="1" applyBorder="1" applyAlignment="1" applyProtection="1">
      <alignment horizontal="center" vertical="center"/>
      <protection locked="0"/>
    </xf>
    <xf numFmtId="0" fontId="5" fillId="0" borderId="4067" xfId="6" applyNumberFormat="1" applyFont="1" applyFill="1" applyBorder="1" applyAlignment="1" applyProtection="1">
      <alignment horizontal="center" vertical="center"/>
      <protection locked="0"/>
    </xf>
    <xf numFmtId="0" fontId="5" fillId="0" borderId="4067" xfId="6" applyNumberFormat="1" applyFont="1" applyFill="1" applyBorder="1" applyAlignment="1" applyProtection="1">
      <alignment horizontal="left" vertical="center"/>
      <protection locked="0"/>
    </xf>
    <xf numFmtId="0" fontId="71" fillId="0" borderId="4067" xfId="6" applyNumberFormat="1" applyFont="1" applyFill="1" applyBorder="1" applyAlignment="1" applyProtection="1">
      <alignment horizontal="left" vertical="center"/>
      <protection locked="0"/>
    </xf>
    <xf numFmtId="3" fontId="5" fillId="0" borderId="4070" xfId="6" applyNumberFormat="1" applyFont="1" applyFill="1" applyBorder="1" applyAlignment="1" applyProtection="1">
      <alignment horizontal="right" vertical="center"/>
      <protection locked="0"/>
    </xf>
    <xf numFmtId="10" fontId="5" fillId="0" borderId="4070" xfId="18" applyNumberFormat="1" applyFont="1" applyFill="1" applyBorder="1" applyAlignment="1" applyProtection="1">
      <alignment horizontal="right" vertical="center"/>
      <protection locked="0"/>
    </xf>
    <xf numFmtId="3" fontId="8" fillId="0" borderId="4071" xfId="6" applyNumberFormat="1" applyFont="1" applyFill="1" applyBorder="1" applyAlignment="1" applyProtection="1">
      <alignment horizontal="center" vertical="center"/>
      <protection locked="0"/>
    </xf>
    <xf numFmtId="3" fontId="5" fillId="0" borderId="4071" xfId="6" applyNumberFormat="1" applyFont="1" applyFill="1" applyBorder="1" applyAlignment="1" applyProtection="1">
      <alignment horizontal="center" vertical="center"/>
      <protection locked="0"/>
    </xf>
    <xf numFmtId="0" fontId="5" fillId="0" borderId="4071" xfId="6" applyNumberFormat="1" applyFont="1" applyFill="1" applyBorder="1" applyAlignment="1" applyProtection="1">
      <alignment horizontal="center" vertical="center"/>
      <protection locked="0"/>
    </xf>
    <xf numFmtId="0" fontId="5" fillId="0" borderId="4071" xfId="6" applyNumberFormat="1" applyFont="1" applyFill="1" applyBorder="1" applyAlignment="1" applyProtection="1">
      <alignment horizontal="left" vertical="center"/>
      <protection locked="0"/>
    </xf>
    <xf numFmtId="0" fontId="71" fillId="0" borderId="4071" xfId="6" applyNumberFormat="1" applyFont="1" applyFill="1" applyBorder="1" applyAlignment="1" applyProtection="1">
      <alignment horizontal="left" vertical="center"/>
      <protection locked="0"/>
    </xf>
    <xf numFmtId="10" fontId="8" fillId="0" borderId="4070" xfId="18" applyNumberFormat="1" applyFont="1" applyFill="1" applyBorder="1" applyAlignment="1" applyProtection="1">
      <alignment horizontal="right" vertical="center"/>
      <protection locked="0"/>
    </xf>
    <xf numFmtId="3" fontId="5" fillId="0" borderId="4073" xfId="6" applyNumberFormat="1" applyFont="1" applyFill="1" applyBorder="1" applyAlignment="1" applyProtection="1">
      <alignment horizontal="right" vertical="center"/>
      <protection locked="0"/>
    </xf>
    <xf numFmtId="4" fontId="5" fillId="0" borderId="4073" xfId="6" applyNumberFormat="1" applyFont="1" applyFill="1" applyBorder="1" applyAlignment="1" applyProtection="1">
      <alignment horizontal="right" vertical="center"/>
      <protection locked="0"/>
    </xf>
    <xf numFmtId="10" fontId="5" fillId="0" borderId="4073" xfId="18" applyNumberFormat="1" applyFont="1" applyFill="1" applyBorder="1" applyAlignment="1" applyProtection="1">
      <alignment horizontal="right" vertical="center"/>
      <protection locked="0"/>
    </xf>
    <xf numFmtId="3" fontId="8" fillId="0" borderId="4074" xfId="6" applyNumberFormat="1" applyFont="1" applyFill="1" applyBorder="1" applyAlignment="1" applyProtection="1">
      <alignment horizontal="center" vertical="center"/>
      <protection locked="0"/>
    </xf>
    <xf numFmtId="3" fontId="5" fillId="0" borderId="4074" xfId="6" applyNumberFormat="1" applyFont="1" applyFill="1" applyBorder="1" applyAlignment="1" applyProtection="1">
      <alignment horizontal="center" vertical="center"/>
      <protection locked="0"/>
    </xf>
    <xf numFmtId="0" fontId="5" fillId="0" borderId="4074" xfId="6" applyNumberFormat="1" applyFont="1" applyFill="1" applyBorder="1" applyAlignment="1" applyProtection="1">
      <alignment horizontal="center" vertical="center"/>
      <protection locked="0"/>
    </xf>
    <xf numFmtId="0" fontId="5" fillId="0" borderId="4074" xfId="6" applyNumberFormat="1" applyFont="1" applyFill="1" applyBorder="1" applyAlignment="1" applyProtection="1">
      <alignment horizontal="left" vertical="center"/>
      <protection locked="0"/>
    </xf>
    <xf numFmtId="0" fontId="71" fillId="0" borderId="4074" xfId="6" applyNumberFormat="1" applyFont="1" applyFill="1" applyBorder="1" applyAlignment="1" applyProtection="1">
      <alignment horizontal="left" vertical="center"/>
      <protection locked="0"/>
    </xf>
    <xf numFmtId="49" fontId="71" fillId="18" borderId="4075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4076" xfId="0" applyNumberFormat="1" applyFont="1" applyBorder="1" applyAlignment="1">
      <alignment vertical="center" wrapText="1"/>
    </xf>
    <xf numFmtId="10" fontId="5" fillId="0" borderId="4019" xfId="18" applyNumberFormat="1" applyFont="1" applyFill="1" applyBorder="1" applyAlignment="1" applyProtection="1">
      <alignment horizontal="right" vertical="center"/>
      <protection locked="0"/>
    </xf>
    <xf numFmtId="3" fontId="5" fillId="0" borderId="4077" xfId="6" applyNumberFormat="1" applyFont="1" applyFill="1" applyBorder="1" applyAlignment="1" applyProtection="1">
      <alignment horizontal="center" vertical="center"/>
      <protection locked="0"/>
    </xf>
    <xf numFmtId="3" fontId="5" fillId="0" borderId="4078" xfId="6" applyNumberFormat="1" applyFont="1" applyFill="1" applyBorder="1" applyAlignment="1" applyProtection="1">
      <alignment horizontal="center" vertical="center"/>
      <protection locked="0"/>
    </xf>
    <xf numFmtId="10" fontId="8" fillId="10" borderId="7" xfId="18" applyNumberFormat="1" applyFont="1" applyFill="1" applyBorder="1" applyAlignment="1" applyProtection="1">
      <alignment horizontal="right" vertical="center"/>
      <protection locked="0"/>
    </xf>
    <xf numFmtId="3" fontId="5" fillId="0" borderId="4080" xfId="6" applyNumberFormat="1" applyFont="1" applyFill="1" applyBorder="1" applyAlignment="1" applyProtection="1">
      <alignment horizontal="right" vertical="center"/>
      <protection locked="0"/>
    </xf>
    <xf numFmtId="4" fontId="5" fillId="0" borderId="4080" xfId="6" applyNumberFormat="1" applyFont="1" applyFill="1" applyBorder="1" applyAlignment="1" applyProtection="1">
      <alignment horizontal="right" vertical="center"/>
      <protection locked="0"/>
    </xf>
    <xf numFmtId="10" fontId="5" fillId="0" borderId="4080" xfId="18" applyNumberFormat="1" applyFont="1" applyFill="1" applyBorder="1" applyAlignment="1" applyProtection="1">
      <alignment horizontal="right" vertical="center"/>
      <protection locked="0"/>
    </xf>
    <xf numFmtId="3" fontId="8" fillId="0" borderId="4081" xfId="6" applyNumberFormat="1" applyFont="1" applyFill="1" applyBorder="1" applyAlignment="1" applyProtection="1">
      <alignment horizontal="center" vertical="center"/>
      <protection locked="0"/>
    </xf>
    <xf numFmtId="3" fontId="5" fillId="0" borderId="4081" xfId="6" applyNumberFormat="1" applyFont="1" applyFill="1" applyBorder="1" applyAlignment="1" applyProtection="1">
      <alignment horizontal="center" vertical="center"/>
      <protection locked="0"/>
    </xf>
    <xf numFmtId="0" fontId="5" fillId="0" borderId="4081" xfId="6" applyNumberFormat="1" applyFont="1" applyFill="1" applyBorder="1" applyAlignment="1" applyProtection="1">
      <alignment horizontal="center" vertical="center"/>
      <protection locked="0"/>
    </xf>
    <xf numFmtId="0" fontId="5" fillId="0" borderId="4081" xfId="6" applyNumberFormat="1" applyFont="1" applyFill="1" applyBorder="1" applyAlignment="1" applyProtection="1">
      <alignment horizontal="left" vertical="center"/>
      <protection locked="0"/>
    </xf>
    <xf numFmtId="0" fontId="71" fillId="0" borderId="4081" xfId="6" applyNumberFormat="1" applyFont="1" applyFill="1" applyBorder="1" applyAlignment="1" applyProtection="1">
      <alignment horizontal="left" vertical="center"/>
      <protection locked="0"/>
    </xf>
    <xf numFmtId="49" fontId="71" fillId="18" borderId="408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08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84" xfId="6" applyNumberFormat="1" applyFont="1" applyFill="1" applyBorder="1" applyAlignment="1" applyProtection="1">
      <alignment horizontal="right" vertical="center"/>
      <protection locked="0"/>
    </xf>
    <xf numFmtId="10" fontId="5" fillId="0" borderId="4084" xfId="18" applyNumberFormat="1" applyFont="1" applyFill="1" applyBorder="1" applyAlignment="1" applyProtection="1">
      <alignment horizontal="right" vertical="center"/>
      <protection locked="0"/>
    </xf>
    <xf numFmtId="3" fontId="8" fillId="0" borderId="4085" xfId="6" applyNumberFormat="1" applyFont="1" applyFill="1" applyBorder="1" applyAlignment="1" applyProtection="1">
      <alignment horizontal="center" vertical="center"/>
      <protection locked="0"/>
    </xf>
    <xf numFmtId="3" fontId="5" fillId="0" borderId="4085" xfId="6" applyNumberFormat="1" applyFont="1" applyFill="1" applyBorder="1" applyAlignment="1" applyProtection="1">
      <alignment horizontal="center" vertical="center"/>
      <protection locked="0"/>
    </xf>
    <xf numFmtId="0" fontId="5" fillId="0" borderId="4085" xfId="6" applyNumberFormat="1" applyFont="1" applyFill="1" applyBorder="1" applyAlignment="1" applyProtection="1">
      <alignment horizontal="center" vertical="center"/>
      <protection locked="0"/>
    </xf>
    <xf numFmtId="0" fontId="5" fillId="0" borderId="4085" xfId="6" applyNumberFormat="1" applyFont="1" applyFill="1" applyBorder="1" applyAlignment="1" applyProtection="1">
      <alignment horizontal="left" vertical="center"/>
      <protection locked="0"/>
    </xf>
    <xf numFmtId="0" fontId="71" fillId="0" borderId="4085" xfId="6" applyNumberFormat="1" applyFont="1" applyFill="1" applyBorder="1" applyAlignment="1" applyProtection="1">
      <alignment horizontal="left" vertical="center"/>
      <protection locked="0"/>
    </xf>
    <xf numFmtId="49" fontId="71" fillId="18" borderId="408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08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88" xfId="6" applyNumberFormat="1" applyFont="1" applyFill="1" applyBorder="1" applyAlignment="1" applyProtection="1">
      <alignment horizontal="right" vertical="center"/>
      <protection locked="0"/>
    </xf>
    <xf numFmtId="10" fontId="5" fillId="0" borderId="4088" xfId="18" applyNumberFormat="1" applyFont="1" applyFill="1" applyBorder="1" applyAlignment="1" applyProtection="1">
      <alignment horizontal="right" vertical="center"/>
      <protection locked="0"/>
    </xf>
    <xf numFmtId="3" fontId="8" fillId="0" borderId="4089" xfId="6" applyNumberFormat="1" applyFont="1" applyFill="1" applyBorder="1" applyAlignment="1" applyProtection="1">
      <alignment horizontal="center" vertical="center"/>
      <protection locked="0"/>
    </xf>
    <xf numFmtId="3" fontId="5" fillId="0" borderId="4089" xfId="6" applyNumberFormat="1" applyFont="1" applyFill="1" applyBorder="1" applyAlignment="1" applyProtection="1">
      <alignment horizontal="center" vertical="center"/>
      <protection locked="0"/>
    </xf>
    <xf numFmtId="0" fontId="5" fillId="0" borderId="4089" xfId="6" applyNumberFormat="1" applyFont="1" applyFill="1" applyBorder="1" applyAlignment="1" applyProtection="1">
      <alignment horizontal="center" vertical="center"/>
      <protection locked="0"/>
    </xf>
    <xf numFmtId="0" fontId="5" fillId="0" borderId="4089" xfId="6" applyNumberFormat="1" applyFont="1" applyFill="1" applyBorder="1" applyAlignment="1" applyProtection="1">
      <alignment horizontal="left" vertical="center"/>
      <protection locked="0"/>
    </xf>
    <xf numFmtId="0" fontId="71" fillId="0" borderId="4089" xfId="6" applyNumberFormat="1" applyFont="1" applyFill="1" applyBorder="1" applyAlignment="1" applyProtection="1">
      <alignment horizontal="left" vertical="center"/>
      <protection locked="0"/>
    </xf>
    <xf numFmtId="49" fontId="71" fillId="18" borderId="409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09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92" xfId="6" applyNumberFormat="1" applyFont="1" applyFill="1" applyBorder="1" applyAlignment="1" applyProtection="1">
      <alignment horizontal="right" vertical="center"/>
      <protection locked="0"/>
    </xf>
    <xf numFmtId="10" fontId="5" fillId="0" borderId="4092" xfId="18" applyNumberFormat="1" applyFont="1" applyFill="1" applyBorder="1" applyAlignment="1" applyProtection="1">
      <alignment horizontal="right" vertical="center"/>
      <protection locked="0"/>
    </xf>
    <xf numFmtId="3" fontId="8" fillId="0" borderId="4093" xfId="6" applyNumberFormat="1" applyFont="1" applyFill="1" applyBorder="1" applyAlignment="1" applyProtection="1">
      <alignment horizontal="center" vertical="center"/>
      <protection locked="0"/>
    </xf>
    <xf numFmtId="3" fontId="5" fillId="0" borderId="4093" xfId="6" applyNumberFormat="1" applyFont="1" applyFill="1" applyBorder="1" applyAlignment="1" applyProtection="1">
      <alignment horizontal="center" vertical="center"/>
      <protection locked="0"/>
    </xf>
    <xf numFmtId="0" fontId="5" fillId="0" borderId="4093" xfId="6" applyNumberFormat="1" applyFont="1" applyFill="1" applyBorder="1" applyAlignment="1" applyProtection="1">
      <alignment horizontal="center" vertical="center"/>
      <protection locked="0"/>
    </xf>
    <xf numFmtId="0" fontId="5" fillId="0" borderId="4093" xfId="6" applyNumberFormat="1" applyFont="1" applyFill="1" applyBorder="1" applyAlignment="1" applyProtection="1">
      <alignment horizontal="left" vertical="center"/>
      <protection locked="0"/>
    </xf>
    <xf numFmtId="0" fontId="71" fillId="0" borderId="4093" xfId="6" applyNumberFormat="1" applyFont="1" applyFill="1" applyBorder="1" applyAlignment="1" applyProtection="1">
      <alignment horizontal="left" vertical="center"/>
      <protection locked="0"/>
    </xf>
    <xf numFmtId="10" fontId="8" fillId="0" borderId="4092" xfId="18" applyNumberFormat="1" applyFont="1" applyFill="1" applyBorder="1" applyAlignment="1" applyProtection="1">
      <alignment horizontal="right" vertical="center"/>
      <protection locked="0"/>
    </xf>
    <xf numFmtId="49" fontId="71" fillId="18" borderId="4094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4095" xfId="0" applyNumberFormat="1" applyFont="1" applyBorder="1" applyAlignment="1">
      <alignment vertical="center" wrapText="1"/>
    </xf>
    <xf numFmtId="3" fontId="5" fillId="0" borderId="4096" xfId="6" applyNumberFormat="1" applyFont="1" applyFill="1" applyBorder="1" applyAlignment="1" applyProtection="1">
      <alignment horizontal="right" vertical="center"/>
      <protection locked="0"/>
    </xf>
    <xf numFmtId="10" fontId="5" fillId="0" borderId="4096" xfId="18" applyNumberFormat="1" applyFont="1" applyFill="1" applyBorder="1" applyAlignment="1" applyProtection="1">
      <alignment horizontal="right" vertical="center"/>
      <protection locked="0"/>
    </xf>
    <xf numFmtId="3" fontId="8" fillId="0" borderId="4097" xfId="6" applyNumberFormat="1" applyFont="1" applyFill="1" applyBorder="1" applyAlignment="1" applyProtection="1">
      <alignment horizontal="center" vertical="center"/>
      <protection locked="0"/>
    </xf>
    <xf numFmtId="3" fontId="5" fillId="0" borderId="4097" xfId="6" applyNumberFormat="1" applyFont="1" applyFill="1" applyBorder="1" applyAlignment="1" applyProtection="1">
      <alignment horizontal="center" vertical="center"/>
      <protection locked="0"/>
    </xf>
    <xf numFmtId="0" fontId="5" fillId="0" borderId="4097" xfId="6" applyNumberFormat="1" applyFont="1" applyFill="1" applyBorder="1" applyAlignment="1" applyProtection="1">
      <alignment horizontal="center" vertical="center"/>
      <protection locked="0"/>
    </xf>
    <xf numFmtId="0" fontId="5" fillId="0" borderId="4097" xfId="6" applyNumberFormat="1" applyFont="1" applyFill="1" applyBorder="1" applyAlignment="1" applyProtection="1">
      <alignment horizontal="left" vertical="center"/>
      <protection locked="0"/>
    </xf>
    <xf numFmtId="0" fontId="71" fillId="0" borderId="4097" xfId="6" applyNumberFormat="1" applyFont="1" applyFill="1" applyBorder="1" applyAlignment="1" applyProtection="1">
      <alignment horizontal="left" vertical="center"/>
      <protection locked="0"/>
    </xf>
    <xf numFmtId="49" fontId="71" fillId="0" borderId="4098" xfId="0" applyNumberFormat="1" applyFont="1" applyBorder="1" applyAlignment="1">
      <alignment vertical="center" wrapText="1"/>
    </xf>
    <xf numFmtId="3" fontId="5" fillId="0" borderId="4099" xfId="6" applyNumberFormat="1" applyFont="1" applyFill="1" applyBorder="1" applyAlignment="1" applyProtection="1">
      <alignment horizontal="right" vertical="center"/>
      <protection locked="0"/>
    </xf>
    <xf numFmtId="10" fontId="5" fillId="0" borderId="4100" xfId="18" applyNumberFormat="1" applyFont="1" applyFill="1" applyBorder="1" applyAlignment="1" applyProtection="1">
      <alignment horizontal="right" vertical="center"/>
      <protection locked="0"/>
    </xf>
    <xf numFmtId="3" fontId="8" fillId="0" borderId="4101" xfId="6" applyNumberFormat="1" applyFont="1" applyFill="1" applyBorder="1" applyAlignment="1" applyProtection="1">
      <alignment horizontal="center" vertical="center"/>
      <protection locked="0"/>
    </xf>
    <xf numFmtId="3" fontId="5" fillId="0" borderId="4101" xfId="6" applyNumberFormat="1" applyFont="1" applyFill="1" applyBorder="1" applyAlignment="1" applyProtection="1">
      <alignment horizontal="center" vertical="center"/>
      <protection locked="0"/>
    </xf>
    <xf numFmtId="0" fontId="5" fillId="0" borderId="4101" xfId="6" applyNumberFormat="1" applyFont="1" applyFill="1" applyBorder="1" applyAlignment="1" applyProtection="1">
      <alignment horizontal="center" vertical="center"/>
      <protection locked="0"/>
    </xf>
    <xf numFmtId="0" fontId="5" fillId="0" borderId="4101" xfId="6" applyNumberFormat="1" applyFont="1" applyFill="1" applyBorder="1" applyAlignment="1" applyProtection="1">
      <alignment horizontal="left" vertical="center"/>
      <protection locked="0"/>
    </xf>
    <xf numFmtId="0" fontId="71" fillId="0" borderId="4101" xfId="6" applyNumberFormat="1" applyFont="1" applyFill="1" applyBorder="1" applyAlignment="1" applyProtection="1">
      <alignment horizontal="left" vertical="center"/>
      <protection locked="0"/>
    </xf>
    <xf numFmtId="3" fontId="5" fillId="0" borderId="4103" xfId="6" applyNumberFormat="1" applyFont="1" applyFill="1" applyBorder="1" applyAlignment="1" applyProtection="1">
      <alignment horizontal="right" vertical="center"/>
      <protection locked="0"/>
    </xf>
    <xf numFmtId="4" fontId="5" fillId="0" borderId="4103" xfId="6" applyNumberFormat="1" applyFont="1" applyFill="1" applyBorder="1" applyAlignment="1" applyProtection="1">
      <alignment horizontal="right" vertical="center"/>
      <protection locked="0"/>
    </xf>
    <xf numFmtId="10" fontId="5" fillId="0" borderId="4103" xfId="18" applyNumberFormat="1" applyFont="1" applyFill="1" applyBorder="1" applyAlignment="1" applyProtection="1">
      <alignment horizontal="right" vertical="center"/>
      <protection locked="0"/>
    </xf>
    <xf numFmtId="3" fontId="8" fillId="0" borderId="4104" xfId="6" applyNumberFormat="1" applyFont="1" applyFill="1" applyBorder="1" applyAlignment="1" applyProtection="1">
      <alignment horizontal="center" vertical="center"/>
      <protection locked="0"/>
    </xf>
    <xf numFmtId="3" fontId="5" fillId="0" borderId="4104" xfId="6" applyNumberFormat="1" applyFont="1" applyFill="1" applyBorder="1" applyAlignment="1" applyProtection="1">
      <alignment horizontal="center" vertical="center"/>
      <protection locked="0"/>
    </xf>
    <xf numFmtId="0" fontId="5" fillId="0" borderId="4104" xfId="6" applyNumberFormat="1" applyFont="1" applyFill="1" applyBorder="1" applyAlignment="1" applyProtection="1">
      <alignment horizontal="center" vertical="center"/>
      <protection locked="0"/>
    </xf>
    <xf numFmtId="0" fontId="5" fillId="0" borderId="4104" xfId="6" applyNumberFormat="1" applyFont="1" applyFill="1" applyBorder="1" applyAlignment="1" applyProtection="1">
      <alignment horizontal="left" vertical="center"/>
      <protection locked="0"/>
    </xf>
    <xf numFmtId="0" fontId="71" fillId="0" borderId="4104" xfId="6" applyNumberFormat="1" applyFont="1" applyFill="1" applyBorder="1" applyAlignment="1" applyProtection="1">
      <alignment horizontal="left" vertical="center"/>
      <protection locked="0"/>
    </xf>
    <xf numFmtId="49" fontId="71" fillId="18" borderId="410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10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07" xfId="6" applyNumberFormat="1" applyFont="1" applyFill="1" applyBorder="1" applyAlignment="1" applyProtection="1">
      <alignment horizontal="right" vertical="center"/>
      <protection locked="0"/>
    </xf>
    <xf numFmtId="10" fontId="5" fillId="0" borderId="4107" xfId="18" applyNumberFormat="1" applyFont="1" applyFill="1" applyBorder="1" applyAlignment="1" applyProtection="1">
      <alignment horizontal="right" vertical="center"/>
      <protection locked="0"/>
    </xf>
    <xf numFmtId="3" fontId="8" fillId="0" borderId="4108" xfId="6" applyNumberFormat="1" applyFont="1" applyFill="1" applyBorder="1" applyAlignment="1" applyProtection="1">
      <alignment horizontal="center" vertical="center"/>
      <protection locked="0"/>
    </xf>
    <xf numFmtId="3" fontId="5" fillId="0" borderId="4108" xfId="6" applyNumberFormat="1" applyFont="1" applyFill="1" applyBorder="1" applyAlignment="1" applyProtection="1">
      <alignment horizontal="center" vertical="center"/>
      <protection locked="0"/>
    </xf>
    <xf numFmtId="0" fontId="5" fillId="0" borderId="4108" xfId="6" applyNumberFormat="1" applyFont="1" applyFill="1" applyBorder="1" applyAlignment="1" applyProtection="1">
      <alignment horizontal="center" vertical="center"/>
      <protection locked="0"/>
    </xf>
    <xf numFmtId="0" fontId="5" fillId="0" borderId="4108" xfId="6" applyNumberFormat="1" applyFont="1" applyFill="1" applyBorder="1" applyAlignment="1" applyProtection="1">
      <alignment horizontal="left" vertical="center"/>
      <protection locked="0"/>
    </xf>
    <xf numFmtId="0" fontId="71" fillId="0" borderId="4108" xfId="6" applyNumberFormat="1" applyFont="1" applyFill="1" applyBorder="1" applyAlignment="1" applyProtection="1">
      <alignment horizontal="left" vertical="center"/>
      <protection locked="0"/>
    </xf>
    <xf numFmtId="49" fontId="71" fillId="18" borderId="410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11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11" xfId="6" applyNumberFormat="1" applyFont="1" applyFill="1" applyBorder="1" applyAlignment="1" applyProtection="1">
      <alignment horizontal="right" vertical="center"/>
      <protection locked="0"/>
    </xf>
    <xf numFmtId="10" fontId="5" fillId="0" borderId="4111" xfId="18" applyNumberFormat="1" applyFont="1" applyFill="1" applyBorder="1" applyAlignment="1" applyProtection="1">
      <alignment horizontal="right" vertical="center"/>
      <protection locked="0"/>
    </xf>
    <xf numFmtId="3" fontId="8" fillId="0" borderId="4112" xfId="6" applyNumberFormat="1" applyFont="1" applyFill="1" applyBorder="1" applyAlignment="1" applyProtection="1">
      <alignment horizontal="center" vertical="center"/>
      <protection locked="0"/>
    </xf>
    <xf numFmtId="3" fontId="5" fillId="0" borderId="4112" xfId="6" applyNumberFormat="1" applyFont="1" applyFill="1" applyBorder="1" applyAlignment="1" applyProtection="1">
      <alignment horizontal="center" vertical="center"/>
      <protection locked="0"/>
    </xf>
    <xf numFmtId="0" fontId="5" fillId="0" borderId="4112" xfId="6" applyNumberFormat="1" applyFont="1" applyFill="1" applyBorder="1" applyAlignment="1" applyProtection="1">
      <alignment horizontal="center" vertical="center"/>
      <protection locked="0"/>
    </xf>
    <xf numFmtId="0" fontId="5" fillId="0" borderId="4112" xfId="6" applyNumberFormat="1" applyFont="1" applyFill="1" applyBorder="1" applyAlignment="1" applyProtection="1">
      <alignment horizontal="left" vertical="center"/>
      <protection locked="0"/>
    </xf>
    <xf numFmtId="0" fontId="71" fillId="0" borderId="4112" xfId="6" applyNumberFormat="1" applyFont="1" applyFill="1" applyBorder="1" applyAlignment="1" applyProtection="1">
      <alignment horizontal="left" vertical="center"/>
      <protection locked="0"/>
    </xf>
    <xf numFmtId="10" fontId="8" fillId="0" borderId="4111" xfId="18" applyNumberFormat="1" applyFont="1" applyFill="1" applyBorder="1" applyAlignment="1" applyProtection="1">
      <alignment horizontal="right" vertical="center"/>
      <protection locked="0"/>
    </xf>
    <xf numFmtId="4" fontId="5" fillId="0" borderId="4111" xfId="6" applyNumberFormat="1" applyFont="1" applyFill="1" applyBorder="1" applyAlignment="1" applyProtection="1">
      <alignment horizontal="right" vertical="center"/>
      <protection locked="0"/>
    </xf>
    <xf numFmtId="49" fontId="71" fillId="0" borderId="4114" xfId="0" applyNumberFormat="1" applyFont="1" applyBorder="1" applyAlignment="1">
      <alignment vertical="center" wrapText="1"/>
    </xf>
    <xf numFmtId="3" fontId="5" fillId="0" borderId="4115" xfId="6" applyNumberFormat="1" applyFont="1" applyFill="1" applyBorder="1" applyAlignment="1" applyProtection="1">
      <alignment horizontal="right" vertical="center"/>
      <protection locked="0"/>
    </xf>
    <xf numFmtId="4" fontId="5" fillId="0" borderId="4115" xfId="6" applyNumberFormat="1" applyFont="1" applyFill="1" applyBorder="1" applyAlignment="1" applyProtection="1">
      <alignment horizontal="right" vertical="center"/>
      <protection locked="0"/>
    </xf>
    <xf numFmtId="10" fontId="5" fillId="0" borderId="4116" xfId="18" applyNumberFormat="1" applyFont="1" applyFill="1" applyBorder="1" applyAlignment="1" applyProtection="1">
      <alignment horizontal="right" vertical="center"/>
      <protection locked="0"/>
    </xf>
    <xf numFmtId="3" fontId="5" fillId="0" borderId="4117" xfId="6" applyNumberFormat="1" applyFont="1" applyFill="1" applyBorder="1" applyAlignment="1" applyProtection="1">
      <alignment horizontal="center" vertical="center"/>
      <protection locked="0"/>
    </xf>
    <xf numFmtId="3" fontId="5" fillId="0" borderId="4118" xfId="6" applyNumberFormat="1" applyFont="1" applyFill="1" applyBorder="1" applyAlignment="1" applyProtection="1">
      <alignment horizontal="center" vertical="center"/>
      <protection locked="0"/>
    </xf>
    <xf numFmtId="3" fontId="5" fillId="0" borderId="4120" xfId="6" applyNumberFormat="1" applyFont="1" applyFill="1" applyBorder="1" applyAlignment="1" applyProtection="1">
      <alignment horizontal="right" vertical="center"/>
      <protection locked="0"/>
    </xf>
    <xf numFmtId="4" fontId="5" fillId="0" borderId="4120" xfId="6" applyNumberFormat="1" applyFont="1" applyFill="1" applyBorder="1" applyAlignment="1" applyProtection="1">
      <alignment horizontal="right" vertical="center"/>
      <protection locked="0"/>
    </xf>
    <xf numFmtId="10" fontId="5" fillId="0" borderId="4120" xfId="18" applyNumberFormat="1" applyFont="1" applyFill="1" applyBorder="1" applyAlignment="1" applyProtection="1">
      <alignment horizontal="right" vertical="center"/>
      <protection locked="0"/>
    </xf>
    <xf numFmtId="3" fontId="8" fillId="0" borderId="4121" xfId="6" applyNumberFormat="1" applyFont="1" applyFill="1" applyBorder="1" applyAlignment="1" applyProtection="1">
      <alignment horizontal="center" vertical="center"/>
      <protection locked="0"/>
    </xf>
    <xf numFmtId="3" fontId="5" fillId="0" borderId="4121" xfId="6" applyNumberFormat="1" applyFont="1" applyFill="1" applyBorder="1" applyAlignment="1" applyProtection="1">
      <alignment horizontal="center" vertical="center"/>
      <protection locked="0"/>
    </xf>
    <xf numFmtId="0" fontId="5" fillId="0" borderId="4121" xfId="6" applyNumberFormat="1" applyFont="1" applyFill="1" applyBorder="1" applyAlignment="1" applyProtection="1">
      <alignment horizontal="center" vertical="center"/>
      <protection locked="0"/>
    </xf>
    <xf numFmtId="0" fontId="5" fillId="0" borderId="4121" xfId="6" applyNumberFormat="1" applyFont="1" applyFill="1" applyBorder="1" applyAlignment="1" applyProtection="1">
      <alignment horizontal="left" vertical="center"/>
      <protection locked="0"/>
    </xf>
    <xf numFmtId="0" fontId="71" fillId="0" borderId="4121" xfId="6" applyNumberFormat="1" applyFont="1" applyFill="1" applyBorder="1" applyAlignment="1" applyProtection="1">
      <alignment horizontal="left" vertical="center"/>
      <protection locked="0"/>
    </xf>
    <xf numFmtId="49" fontId="71" fillId="18" borderId="412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12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24" xfId="6" applyNumberFormat="1" applyFont="1" applyFill="1" applyBorder="1" applyAlignment="1" applyProtection="1">
      <alignment horizontal="right" vertical="center"/>
      <protection locked="0"/>
    </xf>
    <xf numFmtId="4" fontId="5" fillId="0" borderId="4125" xfId="6" applyNumberFormat="1" applyFont="1" applyFill="1" applyBorder="1" applyAlignment="1" applyProtection="1">
      <alignment horizontal="right" vertical="center"/>
      <protection locked="0"/>
    </xf>
    <xf numFmtId="10" fontId="5" fillId="0" borderId="4124" xfId="18" applyNumberFormat="1" applyFont="1" applyFill="1" applyBorder="1" applyAlignment="1" applyProtection="1">
      <alignment horizontal="right" vertical="center"/>
      <protection locked="0"/>
    </xf>
    <xf numFmtId="3" fontId="8" fillId="0" borderId="4126" xfId="6" applyNumberFormat="1" applyFont="1" applyFill="1" applyBorder="1" applyAlignment="1" applyProtection="1">
      <alignment horizontal="center" vertical="center"/>
      <protection locked="0"/>
    </xf>
    <xf numFmtId="3" fontId="5" fillId="0" borderId="4126" xfId="6" applyNumberFormat="1" applyFont="1" applyFill="1" applyBorder="1" applyAlignment="1" applyProtection="1">
      <alignment horizontal="center" vertical="center"/>
      <protection locked="0"/>
    </xf>
    <xf numFmtId="0" fontId="5" fillId="0" borderId="4126" xfId="6" applyNumberFormat="1" applyFont="1" applyFill="1" applyBorder="1" applyAlignment="1" applyProtection="1">
      <alignment horizontal="center" vertical="center"/>
      <protection locked="0"/>
    </xf>
    <xf numFmtId="0" fontId="5" fillId="0" borderId="4126" xfId="6" applyNumberFormat="1" applyFont="1" applyFill="1" applyBorder="1" applyAlignment="1" applyProtection="1">
      <alignment horizontal="left" vertical="center"/>
      <protection locked="0"/>
    </xf>
    <xf numFmtId="0" fontId="71" fillId="0" borderId="4126" xfId="6" applyNumberFormat="1" applyFont="1" applyFill="1" applyBorder="1" applyAlignment="1" applyProtection="1">
      <alignment horizontal="left" vertical="center"/>
      <protection locked="0"/>
    </xf>
    <xf numFmtId="49" fontId="71" fillId="18" borderId="4127" xfId="6" applyNumberFormat="1" applyFont="1" applyFill="1" applyBorder="1" applyAlignment="1" applyProtection="1">
      <alignment vertical="center" wrapText="1"/>
      <protection locked="0"/>
    </xf>
    <xf numFmtId="49" fontId="71" fillId="18" borderId="3420" xfId="6" applyNumberFormat="1" applyFont="1" applyFill="1" applyBorder="1" applyAlignment="1" applyProtection="1">
      <alignment vertical="center" wrapText="1"/>
      <protection locked="0"/>
    </xf>
    <xf numFmtId="3" fontId="5" fillId="0" borderId="4128" xfId="6" applyNumberFormat="1" applyFont="1" applyFill="1" applyBorder="1" applyAlignment="1" applyProtection="1">
      <alignment horizontal="right" vertical="center"/>
      <protection locked="0"/>
    </xf>
    <xf numFmtId="10" fontId="5" fillId="0" borderId="4128" xfId="18" applyNumberFormat="1" applyFont="1" applyFill="1" applyBorder="1" applyAlignment="1" applyProtection="1">
      <alignment horizontal="right" vertical="center"/>
      <protection locked="0"/>
    </xf>
    <xf numFmtId="10" fontId="8" fillId="0" borderId="4128" xfId="18" applyNumberFormat="1" applyFont="1" applyFill="1" applyBorder="1" applyAlignment="1" applyProtection="1">
      <alignment horizontal="right" vertical="center"/>
      <protection locked="0"/>
    </xf>
    <xf numFmtId="4" fontId="5" fillId="0" borderId="4128" xfId="6" applyNumberFormat="1" applyFont="1" applyFill="1" applyBorder="1" applyAlignment="1" applyProtection="1">
      <alignment horizontal="right" vertical="center"/>
      <protection locked="0"/>
    </xf>
    <xf numFmtId="49" fontId="71" fillId="18" borderId="412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13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31" xfId="6" applyNumberFormat="1" applyFont="1" applyFill="1" applyBorder="1" applyAlignment="1" applyProtection="1">
      <alignment horizontal="right" vertical="center"/>
      <protection locked="0"/>
    </xf>
    <xf numFmtId="4" fontId="5" fillId="0" borderId="4131" xfId="6" applyNumberFormat="1" applyFont="1" applyFill="1" applyBorder="1" applyAlignment="1" applyProtection="1">
      <alignment horizontal="right" vertical="center"/>
      <protection locked="0"/>
    </xf>
    <xf numFmtId="10" fontId="5" fillId="0" borderId="4132" xfId="18" applyNumberFormat="1" applyFont="1" applyFill="1" applyBorder="1" applyAlignment="1" applyProtection="1">
      <alignment horizontal="right" vertical="center"/>
      <protection locked="0"/>
    </xf>
    <xf numFmtId="3" fontId="5" fillId="0" borderId="4133" xfId="6" applyNumberFormat="1" applyFont="1" applyFill="1" applyBorder="1" applyAlignment="1" applyProtection="1">
      <alignment horizontal="center" vertical="center"/>
      <protection locked="0"/>
    </xf>
    <xf numFmtId="3" fontId="5" fillId="0" borderId="4134" xfId="6" applyNumberFormat="1" applyFont="1" applyFill="1" applyBorder="1" applyAlignment="1" applyProtection="1">
      <alignment horizontal="center" vertical="center"/>
      <protection locked="0"/>
    </xf>
    <xf numFmtId="3" fontId="5" fillId="0" borderId="4138" xfId="6" applyNumberFormat="1" applyFont="1" applyFill="1" applyBorder="1" applyAlignment="1" applyProtection="1">
      <alignment horizontal="right" vertical="center"/>
      <protection locked="0"/>
    </xf>
    <xf numFmtId="4" fontId="5" fillId="0" borderId="4138" xfId="6" applyNumberFormat="1" applyFont="1" applyFill="1" applyBorder="1" applyAlignment="1" applyProtection="1">
      <alignment horizontal="right" vertical="center"/>
      <protection locked="0"/>
    </xf>
    <xf numFmtId="10" fontId="5" fillId="0" borderId="4138" xfId="18" applyNumberFormat="1" applyFont="1" applyFill="1" applyBorder="1" applyAlignment="1" applyProtection="1">
      <alignment horizontal="right" vertical="center"/>
      <protection locked="0"/>
    </xf>
    <xf numFmtId="3" fontId="8" fillId="0" borderId="4139" xfId="6" applyNumberFormat="1" applyFont="1" applyFill="1" applyBorder="1" applyAlignment="1" applyProtection="1">
      <alignment horizontal="center" vertical="center"/>
      <protection locked="0"/>
    </xf>
    <xf numFmtId="3" fontId="5" fillId="0" borderId="4139" xfId="6" applyNumberFormat="1" applyFont="1" applyFill="1" applyBorder="1" applyAlignment="1" applyProtection="1">
      <alignment horizontal="center" vertical="center"/>
      <protection locked="0"/>
    </xf>
    <xf numFmtId="0" fontId="5" fillId="0" borderId="4139" xfId="6" applyNumberFormat="1" applyFont="1" applyFill="1" applyBorder="1" applyAlignment="1" applyProtection="1">
      <alignment horizontal="center" vertical="center"/>
      <protection locked="0"/>
    </xf>
    <xf numFmtId="0" fontId="5" fillId="0" borderId="4139" xfId="6" applyNumberFormat="1" applyFont="1" applyFill="1" applyBorder="1" applyAlignment="1" applyProtection="1">
      <alignment horizontal="left" vertical="center"/>
      <protection locked="0"/>
    </xf>
    <xf numFmtId="0" fontId="71" fillId="0" borderId="4139" xfId="6" applyNumberFormat="1" applyFont="1" applyFill="1" applyBorder="1" applyAlignment="1" applyProtection="1">
      <alignment horizontal="left" vertical="center"/>
      <protection locked="0"/>
    </xf>
    <xf numFmtId="49" fontId="71" fillId="18" borderId="414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14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42" xfId="6" applyNumberFormat="1" applyFont="1" applyFill="1" applyBorder="1" applyAlignment="1" applyProtection="1">
      <alignment horizontal="right" vertical="center"/>
      <protection locked="0"/>
    </xf>
    <xf numFmtId="3" fontId="5" fillId="0" borderId="4143" xfId="6" applyNumberFormat="1" applyFont="1" applyFill="1" applyBorder="1" applyAlignment="1" applyProtection="1">
      <alignment horizontal="right" vertical="center"/>
      <protection locked="0"/>
    </xf>
    <xf numFmtId="4" fontId="5" fillId="0" borderId="4143" xfId="6" applyNumberFormat="1" applyFont="1" applyFill="1" applyBorder="1" applyAlignment="1" applyProtection="1">
      <alignment horizontal="right" vertical="center"/>
      <protection locked="0"/>
    </xf>
    <xf numFmtId="10" fontId="5" fillId="0" borderId="4142" xfId="18" applyNumberFormat="1" applyFont="1" applyFill="1" applyBorder="1" applyAlignment="1" applyProtection="1">
      <alignment horizontal="right" vertical="center"/>
      <protection locked="0"/>
    </xf>
    <xf numFmtId="3" fontId="8" fillId="0" borderId="4144" xfId="6" applyNumberFormat="1" applyFont="1" applyFill="1" applyBorder="1" applyAlignment="1" applyProtection="1">
      <alignment horizontal="center" vertical="center"/>
      <protection locked="0"/>
    </xf>
    <xf numFmtId="3" fontId="5" fillId="0" borderId="4144" xfId="6" applyNumberFormat="1" applyFont="1" applyFill="1" applyBorder="1" applyAlignment="1" applyProtection="1">
      <alignment horizontal="center" vertical="center"/>
      <protection locked="0"/>
    </xf>
    <xf numFmtId="0" fontId="5" fillId="0" borderId="4144" xfId="6" applyNumberFormat="1" applyFont="1" applyFill="1" applyBorder="1" applyAlignment="1" applyProtection="1">
      <alignment horizontal="center" vertical="center"/>
      <protection locked="0"/>
    </xf>
    <xf numFmtId="0" fontId="5" fillId="0" borderId="4144" xfId="6" applyNumberFormat="1" applyFont="1" applyFill="1" applyBorder="1" applyAlignment="1" applyProtection="1">
      <alignment horizontal="left" vertical="center"/>
      <protection locked="0"/>
    </xf>
    <xf numFmtId="0" fontId="71" fillId="0" borderId="4144" xfId="6" applyNumberFormat="1" applyFont="1" applyFill="1" applyBorder="1" applyAlignment="1" applyProtection="1">
      <alignment horizontal="left" vertical="center"/>
      <protection locked="0"/>
    </xf>
    <xf numFmtId="49" fontId="71" fillId="18" borderId="414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14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47" xfId="6" applyNumberFormat="1" applyFont="1" applyFill="1" applyBorder="1" applyAlignment="1" applyProtection="1">
      <alignment horizontal="right" vertical="center"/>
      <protection locked="0"/>
    </xf>
    <xf numFmtId="10" fontId="5" fillId="0" borderId="4147" xfId="18" applyNumberFormat="1" applyFont="1" applyFill="1" applyBorder="1" applyAlignment="1" applyProtection="1">
      <alignment horizontal="right" vertical="center"/>
      <protection locked="0"/>
    </xf>
    <xf numFmtId="3" fontId="8" fillId="0" borderId="4148" xfId="6" applyNumberFormat="1" applyFont="1" applyFill="1" applyBorder="1" applyAlignment="1" applyProtection="1">
      <alignment horizontal="center" vertical="center"/>
      <protection locked="0"/>
    </xf>
    <xf numFmtId="3" fontId="5" fillId="0" borderId="4148" xfId="6" applyNumberFormat="1" applyFont="1" applyFill="1" applyBorder="1" applyAlignment="1" applyProtection="1">
      <alignment horizontal="center" vertical="center"/>
      <protection locked="0"/>
    </xf>
    <xf numFmtId="0" fontId="5" fillId="0" borderId="4148" xfId="6" applyNumberFormat="1" applyFont="1" applyFill="1" applyBorder="1" applyAlignment="1" applyProtection="1">
      <alignment horizontal="center" vertical="center"/>
      <protection locked="0"/>
    </xf>
    <xf numFmtId="0" fontId="5" fillId="0" borderId="4148" xfId="6" applyNumberFormat="1" applyFont="1" applyFill="1" applyBorder="1" applyAlignment="1" applyProtection="1">
      <alignment horizontal="left" vertical="center"/>
      <protection locked="0"/>
    </xf>
    <xf numFmtId="0" fontId="71" fillId="0" borderId="4148" xfId="6" applyNumberFormat="1" applyFont="1" applyFill="1" applyBorder="1" applyAlignment="1" applyProtection="1">
      <alignment horizontal="left" vertical="center"/>
      <protection locked="0"/>
    </xf>
    <xf numFmtId="10" fontId="8" fillId="0" borderId="4147" xfId="18" applyNumberFormat="1" applyFont="1" applyFill="1" applyBorder="1" applyAlignment="1" applyProtection="1">
      <alignment horizontal="right" vertical="center"/>
      <protection locked="0"/>
    </xf>
    <xf numFmtId="4" fontId="5" fillId="0" borderId="4147" xfId="6" applyNumberFormat="1" applyFont="1" applyFill="1" applyBorder="1" applyAlignment="1" applyProtection="1">
      <alignment horizontal="right" vertical="center"/>
      <protection locked="0"/>
    </xf>
    <xf numFmtId="49" fontId="71" fillId="18" borderId="415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15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52" xfId="6" applyNumberFormat="1" applyFont="1" applyFill="1" applyBorder="1" applyAlignment="1" applyProtection="1">
      <alignment horizontal="right" vertical="center"/>
      <protection locked="0"/>
    </xf>
    <xf numFmtId="4" fontId="5" fillId="0" borderId="4152" xfId="6" applyNumberFormat="1" applyFont="1" applyFill="1" applyBorder="1" applyAlignment="1" applyProtection="1">
      <alignment horizontal="right" vertical="center"/>
      <protection locked="0"/>
    </xf>
    <xf numFmtId="10" fontId="5" fillId="0" borderId="14" xfId="18" applyNumberFormat="1" applyFont="1" applyFill="1" applyBorder="1" applyAlignment="1" applyProtection="1">
      <alignment horizontal="right" vertical="center"/>
      <protection locked="0"/>
    </xf>
    <xf numFmtId="0" fontId="14" fillId="0" borderId="4148" xfId="6" applyNumberFormat="1" applyFont="1" applyFill="1" applyBorder="1" applyAlignment="1" applyProtection="1">
      <alignment horizontal="left" vertical="center"/>
      <protection locked="0"/>
    </xf>
    <xf numFmtId="3" fontId="5" fillId="0" borderId="4154" xfId="6" applyNumberFormat="1" applyFont="1" applyFill="1" applyBorder="1" applyAlignment="1" applyProtection="1">
      <alignment horizontal="right" vertical="center"/>
      <protection locked="0"/>
    </xf>
    <xf numFmtId="4" fontId="5" fillId="0" borderId="4154" xfId="6" applyNumberFormat="1" applyFont="1" applyFill="1" applyBorder="1" applyAlignment="1" applyProtection="1">
      <alignment horizontal="right" vertical="center"/>
      <protection locked="0"/>
    </xf>
    <xf numFmtId="3" fontId="8" fillId="0" borderId="4155" xfId="6" applyNumberFormat="1" applyFont="1" applyFill="1" applyBorder="1" applyAlignment="1" applyProtection="1">
      <alignment horizontal="center" vertical="center"/>
      <protection locked="0"/>
    </xf>
    <xf numFmtId="3" fontId="5" fillId="0" borderId="4155" xfId="6" applyNumberFormat="1" applyFont="1" applyFill="1" applyBorder="1" applyAlignment="1" applyProtection="1">
      <alignment horizontal="center" vertical="center"/>
      <protection locked="0"/>
    </xf>
    <xf numFmtId="0" fontId="5" fillId="0" borderId="4155" xfId="6" applyNumberFormat="1" applyFont="1" applyFill="1" applyBorder="1" applyAlignment="1" applyProtection="1">
      <alignment horizontal="center" vertical="center"/>
      <protection locked="0"/>
    </xf>
    <xf numFmtId="0" fontId="5" fillId="0" borderId="4155" xfId="6" applyNumberFormat="1" applyFont="1" applyFill="1" applyBorder="1" applyAlignment="1" applyProtection="1">
      <alignment horizontal="left" vertical="center"/>
      <protection locked="0"/>
    </xf>
    <xf numFmtId="0" fontId="71" fillId="0" borderId="4155" xfId="6" applyNumberFormat="1" applyFont="1" applyFill="1" applyBorder="1" applyAlignment="1" applyProtection="1">
      <alignment horizontal="left" vertical="center"/>
      <protection locked="0"/>
    </xf>
    <xf numFmtId="49" fontId="71" fillId="0" borderId="4156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415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58" xfId="6" applyNumberFormat="1" applyFont="1" applyFill="1" applyBorder="1" applyAlignment="1" applyProtection="1">
      <alignment horizontal="right" vertical="center"/>
      <protection locked="0"/>
    </xf>
    <xf numFmtId="3" fontId="8" fillId="0" borderId="4159" xfId="6" applyNumberFormat="1" applyFont="1" applyFill="1" applyBorder="1" applyAlignment="1" applyProtection="1">
      <alignment horizontal="center" vertical="center"/>
      <protection locked="0"/>
    </xf>
    <xf numFmtId="3" fontId="5" fillId="0" borderId="4159" xfId="6" applyNumberFormat="1" applyFont="1" applyFill="1" applyBorder="1" applyAlignment="1" applyProtection="1">
      <alignment horizontal="center" vertical="center"/>
      <protection locked="0"/>
    </xf>
    <xf numFmtId="0" fontId="5" fillId="0" borderId="4159" xfId="6" applyNumberFormat="1" applyFont="1" applyFill="1" applyBorder="1" applyAlignment="1" applyProtection="1">
      <alignment horizontal="center" vertical="center"/>
      <protection locked="0"/>
    </xf>
    <xf numFmtId="0" fontId="5" fillId="0" borderId="4159" xfId="6" applyNumberFormat="1" applyFont="1" applyFill="1" applyBorder="1" applyAlignment="1" applyProtection="1">
      <alignment horizontal="left" vertical="center"/>
      <protection locked="0"/>
    </xf>
    <xf numFmtId="0" fontId="71" fillId="0" borderId="4159" xfId="6" applyNumberFormat="1" applyFont="1" applyFill="1" applyBorder="1" applyAlignment="1" applyProtection="1">
      <alignment horizontal="left" vertical="center"/>
      <protection locked="0"/>
    </xf>
    <xf numFmtId="49" fontId="71" fillId="18" borderId="416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16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62" xfId="6" applyNumberFormat="1" applyFont="1" applyFill="1" applyBorder="1" applyAlignment="1" applyProtection="1">
      <alignment horizontal="right" vertical="center"/>
      <protection locked="0"/>
    </xf>
    <xf numFmtId="3" fontId="5" fillId="0" borderId="4163" xfId="6" applyNumberFormat="1" applyFont="1" applyFill="1" applyBorder="1" applyAlignment="1" applyProtection="1">
      <alignment horizontal="right" vertical="center"/>
      <protection locked="0"/>
    </xf>
    <xf numFmtId="4" fontId="5" fillId="0" borderId="4163" xfId="6" applyNumberFormat="1" applyFont="1" applyFill="1" applyBorder="1" applyAlignment="1" applyProtection="1">
      <alignment horizontal="right" vertical="center"/>
      <protection locked="0"/>
    </xf>
    <xf numFmtId="3" fontId="8" fillId="0" borderId="4164" xfId="6" applyNumberFormat="1" applyFont="1" applyFill="1" applyBorder="1" applyAlignment="1" applyProtection="1">
      <alignment horizontal="center" vertical="center"/>
      <protection locked="0"/>
    </xf>
    <xf numFmtId="3" fontId="5" fillId="0" borderId="4164" xfId="6" applyNumberFormat="1" applyFont="1" applyFill="1" applyBorder="1" applyAlignment="1" applyProtection="1">
      <alignment horizontal="center" vertical="center"/>
      <protection locked="0"/>
    </xf>
    <xf numFmtId="0" fontId="5" fillId="0" borderId="4164" xfId="6" applyNumberFormat="1" applyFont="1" applyFill="1" applyBorder="1" applyAlignment="1" applyProtection="1">
      <alignment horizontal="center" vertical="center"/>
      <protection locked="0"/>
    </xf>
    <xf numFmtId="0" fontId="5" fillId="0" borderId="4164" xfId="6" applyNumberFormat="1" applyFont="1" applyFill="1" applyBorder="1" applyAlignment="1" applyProtection="1">
      <alignment horizontal="left" vertical="center"/>
      <protection locked="0"/>
    </xf>
    <xf numFmtId="0" fontId="71" fillId="0" borderId="4164" xfId="6" applyNumberFormat="1" applyFont="1" applyFill="1" applyBorder="1" applyAlignment="1" applyProtection="1">
      <alignment horizontal="left" vertical="center"/>
      <protection locked="0"/>
    </xf>
    <xf numFmtId="3" fontId="8" fillId="0" borderId="4165" xfId="6" applyNumberFormat="1" applyFont="1" applyFill="1" applyBorder="1" applyAlignment="1" applyProtection="1">
      <alignment horizontal="right" vertical="center"/>
      <protection locked="0"/>
    </xf>
    <xf numFmtId="4" fontId="8" fillId="0" borderId="4165" xfId="6" applyNumberFormat="1" applyFont="1" applyFill="1" applyBorder="1" applyAlignment="1" applyProtection="1">
      <alignment horizontal="right" vertical="center"/>
      <protection locked="0"/>
    </xf>
    <xf numFmtId="10" fontId="8" fillId="0" borderId="4165" xfId="18" applyNumberFormat="1" applyFont="1" applyFill="1" applyBorder="1" applyAlignment="1" applyProtection="1">
      <alignment horizontal="right" vertical="center"/>
      <protection locked="0"/>
    </xf>
    <xf numFmtId="3" fontId="5" fillId="0" borderId="4168" xfId="6" applyNumberFormat="1" applyFont="1" applyFill="1" applyBorder="1" applyAlignment="1" applyProtection="1">
      <alignment horizontal="right" vertical="center"/>
      <protection locked="0"/>
    </xf>
    <xf numFmtId="4" fontId="5" fillId="0" borderId="4168" xfId="6" applyNumberFormat="1" applyFont="1" applyFill="1" applyBorder="1" applyAlignment="1" applyProtection="1">
      <alignment horizontal="right" vertical="center"/>
      <protection locked="0"/>
    </xf>
    <xf numFmtId="10" fontId="5" fillId="0" borderId="4165" xfId="18" applyNumberFormat="1" applyFont="1" applyFill="1" applyBorder="1" applyAlignment="1" applyProtection="1">
      <alignment horizontal="right" vertical="center"/>
      <protection locked="0"/>
    </xf>
    <xf numFmtId="3" fontId="8" fillId="0" borderId="4169" xfId="6" applyNumberFormat="1" applyFont="1" applyFill="1" applyBorder="1" applyAlignment="1" applyProtection="1">
      <alignment horizontal="center" vertical="center"/>
      <protection locked="0"/>
    </xf>
    <xf numFmtId="3" fontId="5" fillId="0" borderId="4169" xfId="6" applyNumberFormat="1" applyFont="1" applyFill="1" applyBorder="1" applyAlignment="1" applyProtection="1">
      <alignment horizontal="center" vertical="center"/>
      <protection locked="0"/>
    </xf>
    <xf numFmtId="0" fontId="5" fillId="0" borderId="4169" xfId="6" applyNumberFormat="1" applyFont="1" applyFill="1" applyBorder="1" applyAlignment="1" applyProtection="1">
      <alignment horizontal="center" vertical="center"/>
      <protection locked="0"/>
    </xf>
    <xf numFmtId="0" fontId="5" fillId="0" borderId="4169" xfId="6" applyNumberFormat="1" applyFont="1" applyFill="1" applyBorder="1" applyAlignment="1" applyProtection="1">
      <alignment horizontal="left" vertical="center"/>
      <protection locked="0"/>
    </xf>
    <xf numFmtId="0" fontId="71" fillId="0" borderId="4169" xfId="6" applyNumberFormat="1" applyFont="1" applyFill="1" applyBorder="1" applyAlignment="1" applyProtection="1">
      <alignment horizontal="left" vertical="center"/>
      <protection locked="0"/>
    </xf>
    <xf numFmtId="49" fontId="71" fillId="0" borderId="4170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417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72" xfId="6" applyNumberFormat="1" applyFont="1" applyFill="1" applyBorder="1" applyAlignment="1" applyProtection="1">
      <alignment horizontal="right" vertical="center"/>
      <protection locked="0"/>
    </xf>
    <xf numFmtId="3" fontId="8" fillId="0" borderId="4173" xfId="6" applyNumberFormat="1" applyFont="1" applyFill="1" applyBorder="1" applyAlignment="1" applyProtection="1">
      <alignment horizontal="center" vertical="center"/>
      <protection locked="0"/>
    </xf>
    <xf numFmtId="3" fontId="5" fillId="0" borderId="4173" xfId="6" applyNumberFormat="1" applyFont="1" applyFill="1" applyBorder="1" applyAlignment="1" applyProtection="1">
      <alignment horizontal="center" vertical="center"/>
      <protection locked="0"/>
    </xf>
    <xf numFmtId="0" fontId="5" fillId="0" borderId="4173" xfId="6" applyNumberFormat="1" applyFont="1" applyFill="1" applyBorder="1" applyAlignment="1" applyProtection="1">
      <alignment horizontal="center" vertical="center"/>
      <protection locked="0"/>
    </xf>
    <xf numFmtId="0" fontId="5" fillId="0" borderId="4173" xfId="6" applyNumberFormat="1" applyFont="1" applyFill="1" applyBorder="1" applyAlignment="1" applyProtection="1">
      <alignment horizontal="left" vertical="center"/>
      <protection locked="0"/>
    </xf>
    <xf numFmtId="0" fontId="71" fillId="0" borderId="4173" xfId="6" applyNumberFormat="1" applyFont="1" applyFill="1" applyBorder="1" applyAlignment="1" applyProtection="1">
      <alignment horizontal="left" vertical="center"/>
      <protection locked="0"/>
    </xf>
    <xf numFmtId="3" fontId="71" fillId="0" borderId="4175" xfId="6" applyNumberFormat="1" applyFont="1" applyFill="1" applyBorder="1" applyAlignment="1" applyProtection="1">
      <alignment horizontal="right" vertical="center"/>
      <protection locked="0"/>
    </xf>
    <xf numFmtId="4" fontId="71" fillId="0" borderId="4175" xfId="6" applyNumberFormat="1" applyFont="1" applyFill="1" applyBorder="1" applyAlignment="1" applyProtection="1">
      <alignment horizontal="right" vertical="center"/>
      <protection locked="0"/>
    </xf>
    <xf numFmtId="3" fontId="8" fillId="0" borderId="4176" xfId="6" applyNumberFormat="1" applyFont="1" applyFill="1" applyBorder="1" applyAlignment="1" applyProtection="1">
      <alignment horizontal="center" vertical="center"/>
      <protection locked="0"/>
    </xf>
    <xf numFmtId="3" fontId="5" fillId="0" borderId="4176" xfId="6" applyNumberFormat="1" applyFont="1" applyFill="1" applyBorder="1" applyAlignment="1" applyProtection="1">
      <alignment horizontal="center" vertical="center"/>
      <protection locked="0"/>
    </xf>
    <xf numFmtId="0" fontId="5" fillId="0" borderId="4176" xfId="6" applyNumberFormat="1" applyFont="1" applyFill="1" applyBorder="1" applyAlignment="1" applyProtection="1">
      <alignment horizontal="center" vertical="center"/>
      <protection locked="0"/>
    </xf>
    <xf numFmtId="0" fontId="5" fillId="0" borderId="4176" xfId="6" applyNumberFormat="1" applyFont="1" applyFill="1" applyBorder="1" applyAlignment="1" applyProtection="1">
      <alignment horizontal="left" vertical="center"/>
      <protection locked="0"/>
    </xf>
    <xf numFmtId="0" fontId="71" fillId="0" borderId="4176" xfId="6" applyNumberFormat="1" applyFont="1" applyFill="1" applyBorder="1" applyAlignment="1" applyProtection="1">
      <alignment horizontal="left" vertical="center"/>
      <protection locked="0"/>
    </xf>
    <xf numFmtId="49" fontId="71" fillId="18" borderId="417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17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79" xfId="6" applyNumberFormat="1" applyFont="1" applyFill="1" applyBorder="1" applyAlignment="1" applyProtection="1">
      <alignment horizontal="right" vertical="center"/>
      <protection locked="0"/>
    </xf>
    <xf numFmtId="3" fontId="8" fillId="0" borderId="4180" xfId="6" applyNumberFormat="1" applyFont="1" applyFill="1" applyBorder="1" applyAlignment="1" applyProtection="1">
      <alignment horizontal="center" vertical="center"/>
      <protection locked="0"/>
    </xf>
    <xf numFmtId="3" fontId="5" fillId="0" borderId="4180" xfId="6" applyNumberFormat="1" applyFont="1" applyFill="1" applyBorder="1" applyAlignment="1" applyProtection="1">
      <alignment horizontal="center" vertical="center"/>
      <protection locked="0"/>
    </xf>
    <xf numFmtId="0" fontId="5" fillId="0" borderId="4180" xfId="6" applyNumberFormat="1" applyFont="1" applyFill="1" applyBorder="1" applyAlignment="1" applyProtection="1">
      <alignment horizontal="center" vertical="center"/>
      <protection locked="0"/>
    </xf>
    <xf numFmtId="0" fontId="5" fillId="0" borderId="4180" xfId="6" applyNumberFormat="1" applyFont="1" applyFill="1" applyBorder="1" applyAlignment="1" applyProtection="1">
      <alignment horizontal="left" vertical="center"/>
      <protection locked="0"/>
    </xf>
    <xf numFmtId="0" fontId="71" fillId="0" borderId="4180" xfId="6" applyNumberFormat="1" applyFont="1" applyFill="1" applyBorder="1" applyAlignment="1" applyProtection="1">
      <alignment horizontal="left" vertical="center"/>
      <protection locked="0"/>
    </xf>
    <xf numFmtId="49" fontId="71" fillId="18" borderId="418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18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83" xfId="6" applyNumberFormat="1" applyFont="1" applyFill="1" applyBorder="1" applyAlignment="1" applyProtection="1">
      <alignment horizontal="right" vertical="center"/>
      <protection locked="0"/>
    </xf>
    <xf numFmtId="3" fontId="8" fillId="0" borderId="4184" xfId="6" applyNumberFormat="1" applyFont="1" applyFill="1" applyBorder="1" applyAlignment="1" applyProtection="1">
      <alignment horizontal="center" vertical="center"/>
      <protection locked="0"/>
    </xf>
    <xf numFmtId="3" fontId="5" fillId="0" borderId="4184" xfId="6" applyNumberFormat="1" applyFont="1" applyFill="1" applyBorder="1" applyAlignment="1" applyProtection="1">
      <alignment horizontal="center" vertical="center"/>
      <protection locked="0"/>
    </xf>
    <xf numFmtId="0" fontId="5" fillId="0" borderId="4184" xfId="6" applyNumberFormat="1" applyFont="1" applyFill="1" applyBorder="1" applyAlignment="1" applyProtection="1">
      <alignment horizontal="center" vertical="center"/>
      <protection locked="0"/>
    </xf>
    <xf numFmtId="0" fontId="5" fillId="0" borderId="4184" xfId="6" applyNumberFormat="1" applyFont="1" applyFill="1" applyBorder="1" applyAlignment="1" applyProtection="1">
      <alignment horizontal="left" vertical="center"/>
      <protection locked="0"/>
    </xf>
    <xf numFmtId="0" fontId="71" fillId="0" borderId="4184" xfId="6" applyNumberFormat="1" applyFont="1" applyFill="1" applyBorder="1" applyAlignment="1" applyProtection="1">
      <alignment horizontal="left" vertical="center"/>
      <protection locked="0"/>
    </xf>
    <xf numFmtId="49" fontId="71" fillId="18" borderId="418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88" xfId="6" applyNumberFormat="1" applyFont="1" applyFill="1" applyBorder="1" applyAlignment="1" applyProtection="1">
      <alignment horizontal="right" vertical="center"/>
      <protection locked="0"/>
    </xf>
    <xf numFmtId="3" fontId="8" fillId="0" borderId="4189" xfId="6" applyNumberFormat="1" applyFont="1" applyFill="1" applyBorder="1" applyAlignment="1" applyProtection="1">
      <alignment horizontal="center" vertical="center"/>
      <protection locked="0"/>
    </xf>
    <xf numFmtId="3" fontId="5" fillId="0" borderId="4189" xfId="6" applyNumberFormat="1" applyFont="1" applyFill="1" applyBorder="1" applyAlignment="1" applyProtection="1">
      <alignment horizontal="center" vertical="center"/>
      <protection locked="0"/>
    </xf>
    <xf numFmtId="0" fontId="5" fillId="0" borderId="4189" xfId="6" applyNumberFormat="1" applyFont="1" applyFill="1" applyBorder="1" applyAlignment="1" applyProtection="1">
      <alignment horizontal="center" vertical="center"/>
      <protection locked="0"/>
    </xf>
    <xf numFmtId="0" fontId="5" fillId="0" borderId="4189" xfId="6" applyNumberFormat="1" applyFont="1" applyFill="1" applyBorder="1" applyAlignment="1" applyProtection="1">
      <alignment horizontal="left" vertical="center"/>
      <protection locked="0"/>
    </xf>
    <xf numFmtId="0" fontId="71" fillId="0" borderId="4189" xfId="6" applyNumberFormat="1" applyFont="1" applyFill="1" applyBorder="1" applyAlignment="1" applyProtection="1">
      <alignment horizontal="left" vertical="center"/>
      <protection locked="0"/>
    </xf>
    <xf numFmtId="3" fontId="71" fillId="0" borderId="4191" xfId="6" applyNumberFormat="1" applyFont="1" applyFill="1" applyBorder="1" applyAlignment="1" applyProtection="1">
      <alignment horizontal="right" vertical="center"/>
      <protection locked="0"/>
    </xf>
    <xf numFmtId="4" fontId="71" fillId="0" borderId="4191" xfId="6" applyNumberFormat="1" applyFont="1" applyFill="1" applyBorder="1" applyAlignment="1" applyProtection="1">
      <alignment horizontal="right" vertical="center"/>
      <protection locked="0"/>
    </xf>
    <xf numFmtId="3" fontId="8" fillId="0" borderId="4192" xfId="6" applyNumberFormat="1" applyFont="1" applyFill="1" applyBorder="1" applyAlignment="1" applyProtection="1">
      <alignment horizontal="center" vertical="center"/>
      <protection locked="0"/>
    </xf>
    <xf numFmtId="3" fontId="5" fillId="0" borderId="4192" xfId="6" applyNumberFormat="1" applyFont="1" applyFill="1" applyBorder="1" applyAlignment="1" applyProtection="1">
      <alignment horizontal="center" vertical="center"/>
      <protection locked="0"/>
    </xf>
    <xf numFmtId="0" fontId="5" fillId="0" borderId="4192" xfId="6" applyNumberFormat="1" applyFont="1" applyFill="1" applyBorder="1" applyAlignment="1" applyProtection="1">
      <alignment horizontal="center" vertical="center"/>
      <protection locked="0"/>
    </xf>
    <xf numFmtId="0" fontId="5" fillId="0" borderId="4192" xfId="6" applyNumberFormat="1" applyFont="1" applyFill="1" applyBorder="1" applyAlignment="1" applyProtection="1">
      <alignment horizontal="left" vertical="center"/>
      <protection locked="0"/>
    </xf>
    <xf numFmtId="0" fontId="71" fillId="0" borderId="4192" xfId="6" applyNumberFormat="1" applyFont="1" applyFill="1" applyBorder="1" applyAlignment="1" applyProtection="1">
      <alignment horizontal="left" vertical="center"/>
      <protection locked="0"/>
    </xf>
    <xf numFmtId="49" fontId="71" fillId="18" borderId="4193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19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91" xfId="6" applyNumberFormat="1" applyFont="1" applyFill="1" applyBorder="1" applyAlignment="1" applyProtection="1">
      <alignment horizontal="right" vertical="center"/>
      <protection locked="0"/>
    </xf>
    <xf numFmtId="3" fontId="10" fillId="0" borderId="4189" xfId="6" applyNumberFormat="1" applyFont="1" applyFill="1" applyBorder="1" applyAlignment="1" applyProtection="1">
      <alignment horizontal="center" vertical="center"/>
      <protection locked="0"/>
    </xf>
    <xf numFmtId="3" fontId="14" fillId="0" borderId="4189" xfId="6" applyNumberFormat="1" applyFont="1" applyFill="1" applyBorder="1" applyAlignment="1" applyProtection="1">
      <alignment horizontal="center" vertical="center"/>
      <protection locked="0"/>
    </xf>
    <xf numFmtId="3" fontId="14" fillId="0" borderId="3734" xfId="6" applyNumberFormat="1" applyFont="1" applyFill="1" applyBorder="1" applyAlignment="1" applyProtection="1">
      <alignment horizontal="center" vertical="center"/>
      <protection locked="0"/>
    </xf>
    <xf numFmtId="0" fontId="14" fillId="0" borderId="4189" xfId="6" applyNumberFormat="1" applyFont="1" applyFill="1" applyBorder="1" applyAlignment="1" applyProtection="1">
      <alignment horizontal="center" vertical="center"/>
      <protection locked="0"/>
    </xf>
    <xf numFmtId="0" fontId="14" fillId="0" borderId="4189" xfId="6" applyNumberFormat="1" applyFont="1" applyFill="1" applyBorder="1" applyAlignment="1" applyProtection="1">
      <alignment horizontal="left" vertical="center"/>
      <protection locked="0"/>
    </xf>
    <xf numFmtId="3" fontId="58" fillId="0" borderId="4196" xfId="6" applyNumberFormat="1" applyFont="1" applyFill="1" applyBorder="1" applyAlignment="1" applyProtection="1">
      <alignment horizontal="right" vertical="center"/>
      <protection locked="0"/>
    </xf>
    <xf numFmtId="4" fontId="58" fillId="0" borderId="4196" xfId="6" applyNumberFormat="1" applyFont="1" applyFill="1" applyBorder="1" applyAlignment="1" applyProtection="1">
      <alignment horizontal="right" vertical="center"/>
      <protection locked="0"/>
    </xf>
    <xf numFmtId="10" fontId="5" fillId="0" borderId="4191" xfId="18" applyNumberFormat="1" applyFont="1" applyFill="1" applyBorder="1" applyAlignment="1" applyProtection="1">
      <alignment horizontal="right" vertical="center"/>
      <protection locked="0"/>
    </xf>
    <xf numFmtId="3" fontId="10" fillId="0" borderId="4192" xfId="6" applyNumberFormat="1" applyFont="1" applyFill="1" applyBorder="1" applyAlignment="1" applyProtection="1">
      <alignment horizontal="center" vertical="center"/>
      <protection locked="0"/>
    </xf>
    <xf numFmtId="3" fontId="14" fillId="0" borderId="4192" xfId="6" applyNumberFormat="1" applyFont="1" applyFill="1" applyBorder="1" applyAlignment="1" applyProtection="1">
      <alignment horizontal="center" vertical="center"/>
      <protection locked="0"/>
    </xf>
    <xf numFmtId="0" fontId="14" fillId="0" borderId="4192" xfId="6" applyNumberFormat="1" applyFont="1" applyFill="1" applyBorder="1" applyAlignment="1" applyProtection="1">
      <alignment horizontal="center" vertical="center"/>
      <protection locked="0"/>
    </xf>
    <xf numFmtId="0" fontId="14" fillId="0" borderId="4192" xfId="6" applyNumberFormat="1" applyFont="1" applyFill="1" applyBorder="1" applyAlignment="1" applyProtection="1">
      <alignment horizontal="left" vertical="center"/>
      <protection locked="0"/>
    </xf>
    <xf numFmtId="49" fontId="5" fillId="18" borderId="419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19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25" xfId="6" applyNumberFormat="1" applyFont="1" applyFill="1" applyBorder="1" applyAlignment="1" applyProtection="1">
      <alignment horizontal="right" vertical="center"/>
      <protection locked="0"/>
    </xf>
    <xf numFmtId="49" fontId="71" fillId="22" borderId="14" xfId="6" applyNumberFormat="1" applyFont="1" applyFill="1" applyBorder="1" applyAlignment="1" applyProtection="1">
      <alignment vertical="center" wrapText="1"/>
      <protection locked="0"/>
    </xf>
    <xf numFmtId="3" fontId="5" fillId="0" borderId="4200" xfId="6" applyNumberFormat="1" applyFont="1" applyFill="1" applyBorder="1" applyAlignment="1" applyProtection="1">
      <alignment horizontal="right" vertical="center"/>
      <protection locked="0"/>
    </xf>
    <xf numFmtId="4" fontId="5" fillId="0" borderId="4200" xfId="6" applyNumberFormat="1" applyFont="1" applyFill="1" applyBorder="1" applyAlignment="1" applyProtection="1">
      <alignment horizontal="right" vertical="center"/>
      <protection locked="0"/>
    </xf>
    <xf numFmtId="3" fontId="8" fillId="0" borderId="4201" xfId="6" applyNumberFormat="1" applyFont="1" applyFill="1" applyBorder="1" applyAlignment="1" applyProtection="1">
      <alignment horizontal="center" vertical="center"/>
      <protection locked="0"/>
    </xf>
    <xf numFmtId="3" fontId="5" fillId="0" borderId="4201" xfId="6" applyNumberFormat="1" applyFont="1" applyFill="1" applyBorder="1" applyAlignment="1" applyProtection="1">
      <alignment horizontal="center" vertical="center"/>
      <protection locked="0"/>
    </xf>
    <xf numFmtId="0" fontId="5" fillId="0" borderId="4201" xfId="6" applyNumberFormat="1" applyFont="1" applyFill="1" applyBorder="1" applyAlignment="1" applyProtection="1">
      <alignment horizontal="center" vertical="center"/>
      <protection locked="0"/>
    </xf>
    <xf numFmtId="0" fontId="5" fillId="0" borderId="4201" xfId="6" applyNumberFormat="1" applyFont="1" applyFill="1" applyBorder="1" applyAlignment="1" applyProtection="1">
      <alignment horizontal="left" vertical="center"/>
      <protection locked="0"/>
    </xf>
    <xf numFmtId="0" fontId="71" fillId="0" borderId="4201" xfId="6" applyNumberFormat="1" applyFont="1" applyFill="1" applyBorder="1" applyAlignment="1" applyProtection="1">
      <alignment horizontal="left" vertical="center"/>
      <protection locked="0"/>
    </xf>
    <xf numFmtId="3" fontId="58" fillId="0" borderId="4200" xfId="6" applyNumberFormat="1" applyFont="1" applyFill="1" applyBorder="1" applyAlignment="1" applyProtection="1">
      <alignment horizontal="right" vertical="center"/>
      <protection locked="0"/>
    </xf>
    <xf numFmtId="4" fontId="58" fillId="0" borderId="4200" xfId="6" applyNumberFormat="1" applyFont="1" applyFill="1" applyBorder="1" applyAlignment="1" applyProtection="1">
      <alignment horizontal="right" vertical="center"/>
      <protection locked="0"/>
    </xf>
    <xf numFmtId="49" fontId="71" fillId="18" borderId="420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20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04" xfId="6" applyNumberFormat="1" applyFont="1" applyFill="1" applyBorder="1" applyAlignment="1" applyProtection="1">
      <alignment horizontal="right" vertical="center"/>
      <protection locked="0"/>
    </xf>
    <xf numFmtId="3" fontId="8" fillId="0" borderId="4205" xfId="6" applyNumberFormat="1" applyFont="1" applyFill="1" applyBorder="1" applyAlignment="1" applyProtection="1">
      <alignment horizontal="center" vertical="center"/>
      <protection locked="0"/>
    </xf>
    <xf numFmtId="3" fontId="5" fillId="0" borderId="4205" xfId="6" applyNumberFormat="1" applyFont="1" applyFill="1" applyBorder="1" applyAlignment="1" applyProtection="1">
      <alignment horizontal="center" vertical="center"/>
      <protection locked="0"/>
    </xf>
    <xf numFmtId="0" fontId="5" fillId="0" borderId="4205" xfId="6" applyNumberFormat="1" applyFont="1" applyFill="1" applyBorder="1" applyAlignment="1" applyProtection="1">
      <alignment horizontal="center" vertical="center"/>
      <protection locked="0"/>
    </xf>
    <xf numFmtId="0" fontId="5" fillId="0" borderId="4205" xfId="6" applyNumberFormat="1" applyFont="1" applyFill="1" applyBorder="1" applyAlignment="1" applyProtection="1">
      <alignment horizontal="left" vertical="center"/>
      <protection locked="0"/>
    </xf>
    <xf numFmtId="0" fontId="71" fillId="0" borderId="4205" xfId="6" applyNumberFormat="1" applyFont="1" applyFill="1" applyBorder="1" applyAlignment="1" applyProtection="1">
      <alignment horizontal="left" vertical="center"/>
      <protection locked="0"/>
    </xf>
    <xf numFmtId="49" fontId="71" fillId="18" borderId="420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20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08" xfId="6" applyNumberFormat="1" applyFont="1" applyFill="1" applyBorder="1" applyAlignment="1" applyProtection="1">
      <alignment horizontal="right" vertical="center"/>
      <protection locked="0"/>
    </xf>
    <xf numFmtId="3" fontId="8" fillId="0" borderId="4209" xfId="6" applyNumberFormat="1" applyFont="1" applyFill="1" applyBorder="1" applyAlignment="1" applyProtection="1">
      <alignment horizontal="center" vertical="center"/>
      <protection locked="0"/>
    </xf>
    <xf numFmtId="3" fontId="5" fillId="0" borderId="4209" xfId="6" applyNumberFormat="1" applyFont="1" applyFill="1" applyBorder="1" applyAlignment="1" applyProtection="1">
      <alignment horizontal="center" vertical="center"/>
      <protection locked="0"/>
    </xf>
    <xf numFmtId="0" fontId="5" fillId="0" borderId="4209" xfId="6" applyNumberFormat="1" applyFont="1" applyFill="1" applyBorder="1" applyAlignment="1" applyProtection="1">
      <alignment horizontal="center" vertical="center"/>
      <protection locked="0"/>
    </xf>
    <xf numFmtId="0" fontId="5" fillId="0" borderId="4209" xfId="6" applyNumberFormat="1" applyFont="1" applyFill="1" applyBorder="1" applyAlignment="1" applyProtection="1">
      <alignment horizontal="left" vertical="center"/>
      <protection locked="0"/>
    </xf>
    <xf numFmtId="0" fontId="71" fillId="0" borderId="4209" xfId="6" applyNumberFormat="1" applyFont="1" applyFill="1" applyBorder="1" applyAlignment="1" applyProtection="1">
      <alignment horizontal="left" vertical="center"/>
      <protection locked="0"/>
    </xf>
    <xf numFmtId="49" fontId="71" fillId="18" borderId="4210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21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12" xfId="6" applyNumberFormat="1" applyFont="1" applyFill="1" applyBorder="1" applyAlignment="1" applyProtection="1">
      <alignment horizontal="right" vertical="center"/>
      <protection locked="0"/>
    </xf>
    <xf numFmtId="3" fontId="8" fillId="0" borderId="4213" xfId="6" applyNumberFormat="1" applyFont="1" applyFill="1" applyBorder="1" applyAlignment="1" applyProtection="1">
      <alignment horizontal="center" vertical="center"/>
      <protection locked="0"/>
    </xf>
    <xf numFmtId="3" fontId="5" fillId="0" borderId="4213" xfId="6" applyNumberFormat="1" applyFont="1" applyFill="1" applyBorder="1" applyAlignment="1" applyProtection="1">
      <alignment horizontal="center" vertical="center"/>
      <protection locked="0"/>
    </xf>
    <xf numFmtId="0" fontId="5" fillId="0" borderId="4213" xfId="6" applyNumberFormat="1" applyFont="1" applyFill="1" applyBorder="1" applyAlignment="1" applyProtection="1">
      <alignment horizontal="center" vertical="center"/>
      <protection locked="0"/>
    </xf>
    <xf numFmtId="0" fontId="5" fillId="0" borderId="4213" xfId="6" applyNumberFormat="1" applyFont="1" applyFill="1" applyBorder="1" applyAlignment="1" applyProtection="1">
      <alignment horizontal="left" vertical="center"/>
      <protection locked="0"/>
    </xf>
    <xf numFmtId="0" fontId="71" fillId="0" borderId="4213" xfId="6" applyNumberFormat="1" applyFont="1" applyFill="1" applyBorder="1" applyAlignment="1" applyProtection="1">
      <alignment horizontal="left" vertical="center"/>
      <protection locked="0"/>
    </xf>
    <xf numFmtId="49" fontId="71" fillId="0" borderId="3679" xfId="6" applyNumberFormat="1" applyFont="1" applyFill="1" applyBorder="1" applyAlignment="1" applyProtection="1">
      <alignment horizontal="left" vertical="center" wrapText="1"/>
      <protection locked="0"/>
    </xf>
    <xf numFmtId="3" fontId="58" fillId="0" borderId="4215" xfId="6" applyNumberFormat="1" applyFont="1" applyFill="1" applyBorder="1" applyAlignment="1" applyProtection="1">
      <alignment horizontal="right" vertical="center"/>
      <protection locked="0"/>
    </xf>
    <xf numFmtId="4" fontId="58" fillId="0" borderId="4215" xfId="6" applyNumberFormat="1" applyFont="1" applyFill="1" applyBorder="1" applyAlignment="1" applyProtection="1">
      <alignment horizontal="right" vertical="center"/>
      <protection locked="0"/>
    </xf>
    <xf numFmtId="3" fontId="8" fillId="0" borderId="4216" xfId="6" applyNumberFormat="1" applyFont="1" applyFill="1" applyBorder="1" applyAlignment="1" applyProtection="1">
      <alignment horizontal="center" vertical="center"/>
      <protection locked="0"/>
    </xf>
    <xf numFmtId="3" fontId="5" fillId="0" borderId="4216" xfId="6" applyNumberFormat="1" applyFont="1" applyFill="1" applyBorder="1" applyAlignment="1" applyProtection="1">
      <alignment horizontal="center" vertical="center"/>
      <protection locked="0"/>
    </xf>
    <xf numFmtId="0" fontId="5" fillId="0" borderId="4216" xfId="6" applyNumberFormat="1" applyFont="1" applyFill="1" applyBorder="1" applyAlignment="1" applyProtection="1">
      <alignment horizontal="center" vertical="center"/>
      <protection locked="0"/>
    </xf>
    <xf numFmtId="0" fontId="5" fillId="0" borderId="4216" xfId="6" applyNumberFormat="1" applyFont="1" applyFill="1" applyBorder="1" applyAlignment="1" applyProtection="1">
      <alignment horizontal="left" vertical="center"/>
      <protection locked="0"/>
    </xf>
    <xf numFmtId="0" fontId="71" fillId="0" borderId="4216" xfId="6" applyNumberFormat="1" applyFont="1" applyFill="1" applyBorder="1" applyAlignment="1" applyProtection="1">
      <alignment horizontal="left" vertical="center"/>
      <protection locked="0"/>
    </xf>
    <xf numFmtId="49" fontId="71" fillId="18" borderId="421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21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19" xfId="6" applyNumberFormat="1" applyFont="1" applyFill="1" applyBorder="1" applyAlignment="1" applyProtection="1">
      <alignment horizontal="right" vertical="center"/>
      <protection locked="0"/>
    </xf>
    <xf numFmtId="3" fontId="8" fillId="0" borderId="4220" xfId="6" applyNumberFormat="1" applyFont="1" applyFill="1" applyBorder="1" applyAlignment="1" applyProtection="1">
      <alignment horizontal="center" vertical="center"/>
      <protection locked="0"/>
    </xf>
    <xf numFmtId="3" fontId="5" fillId="0" borderId="4220" xfId="6" applyNumberFormat="1" applyFont="1" applyFill="1" applyBorder="1" applyAlignment="1" applyProtection="1">
      <alignment horizontal="center" vertical="center"/>
      <protection locked="0"/>
    </xf>
    <xf numFmtId="0" fontId="5" fillId="0" borderId="4220" xfId="6" applyNumberFormat="1" applyFont="1" applyFill="1" applyBorder="1" applyAlignment="1" applyProtection="1">
      <alignment horizontal="center" vertical="center"/>
      <protection locked="0"/>
    </xf>
    <xf numFmtId="0" fontId="5" fillId="0" borderId="4220" xfId="6" applyNumberFormat="1" applyFont="1" applyFill="1" applyBorder="1" applyAlignment="1" applyProtection="1">
      <alignment horizontal="left" vertical="center"/>
      <protection locked="0"/>
    </xf>
    <xf numFmtId="0" fontId="71" fillId="0" borderId="4220" xfId="6" applyNumberFormat="1" applyFont="1" applyFill="1" applyBorder="1" applyAlignment="1" applyProtection="1">
      <alignment horizontal="left" vertical="center"/>
      <protection locked="0"/>
    </xf>
    <xf numFmtId="49" fontId="71" fillId="18" borderId="422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222" xfId="6" applyNumberFormat="1" applyFont="1" applyFill="1" applyBorder="1" applyAlignment="1" applyProtection="1">
      <alignment horizontal="left" vertical="center" wrapText="1"/>
      <protection locked="0"/>
    </xf>
    <xf numFmtId="4" fontId="5" fillId="0" borderId="4223" xfId="6" applyNumberFormat="1" applyFont="1" applyFill="1" applyBorder="1" applyAlignment="1" applyProtection="1">
      <alignment horizontal="right" vertical="center"/>
      <protection locked="0"/>
    </xf>
    <xf numFmtId="3" fontId="5" fillId="0" borderId="4224" xfId="6" applyNumberFormat="1" applyFont="1" applyFill="1" applyBorder="1" applyAlignment="1" applyProtection="1">
      <alignment horizontal="center" vertical="center"/>
      <protection locked="0"/>
    </xf>
    <xf numFmtId="49" fontId="71" fillId="22" borderId="1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01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22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22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27" xfId="6" applyNumberFormat="1" applyFont="1" applyFill="1" applyBorder="1" applyAlignment="1" applyProtection="1">
      <alignment horizontal="right" vertical="center"/>
      <protection locked="0"/>
    </xf>
    <xf numFmtId="3" fontId="5" fillId="0" borderId="4223" xfId="6" applyNumberFormat="1" applyFont="1" applyFill="1" applyBorder="1" applyAlignment="1" applyProtection="1">
      <alignment horizontal="right" vertical="center"/>
      <protection locked="0"/>
    </xf>
    <xf numFmtId="3" fontId="8" fillId="0" borderId="4228" xfId="6" applyNumberFormat="1" applyFont="1" applyFill="1" applyBorder="1" applyAlignment="1" applyProtection="1">
      <alignment horizontal="center" vertical="center"/>
      <protection locked="0"/>
    </xf>
    <xf numFmtId="3" fontId="5" fillId="0" borderId="4228" xfId="6" applyNumberFormat="1" applyFont="1" applyFill="1" applyBorder="1" applyAlignment="1" applyProtection="1">
      <alignment horizontal="center" vertical="center"/>
      <protection locked="0"/>
    </xf>
    <xf numFmtId="0" fontId="5" fillId="0" borderId="4228" xfId="6" applyNumberFormat="1" applyFont="1" applyFill="1" applyBorder="1" applyAlignment="1" applyProtection="1">
      <alignment horizontal="center" vertical="center"/>
      <protection locked="0"/>
    </xf>
    <xf numFmtId="0" fontId="5" fillId="0" borderId="4228" xfId="6" applyNumberFormat="1" applyFont="1" applyFill="1" applyBorder="1" applyAlignment="1" applyProtection="1">
      <alignment horizontal="left" vertical="center"/>
      <protection locked="0"/>
    </xf>
    <xf numFmtId="0" fontId="71" fillId="0" borderId="4228" xfId="6" applyNumberFormat="1" applyFont="1" applyFill="1" applyBorder="1" applyAlignment="1" applyProtection="1">
      <alignment horizontal="left" vertical="center"/>
      <protection locked="0"/>
    </xf>
    <xf numFmtId="49" fontId="71" fillId="18" borderId="422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23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31" xfId="6" applyNumberFormat="1" applyFont="1" applyFill="1" applyBorder="1" applyAlignment="1" applyProtection="1">
      <alignment horizontal="right" vertical="center"/>
      <protection locked="0"/>
    </xf>
    <xf numFmtId="3" fontId="8" fillId="0" borderId="4232" xfId="6" applyNumberFormat="1" applyFont="1" applyFill="1" applyBorder="1" applyAlignment="1" applyProtection="1">
      <alignment horizontal="center" vertical="center"/>
      <protection locked="0"/>
    </xf>
    <xf numFmtId="3" fontId="5" fillId="0" borderId="4232" xfId="6" applyNumberFormat="1" applyFont="1" applyFill="1" applyBorder="1" applyAlignment="1" applyProtection="1">
      <alignment horizontal="center" vertical="center"/>
      <protection locked="0"/>
    </xf>
    <xf numFmtId="0" fontId="5" fillId="0" borderId="4232" xfId="6" applyNumberFormat="1" applyFont="1" applyFill="1" applyBorder="1" applyAlignment="1" applyProtection="1">
      <alignment horizontal="center" vertical="center"/>
      <protection locked="0"/>
    </xf>
    <xf numFmtId="0" fontId="5" fillId="0" borderId="4232" xfId="6" applyNumberFormat="1" applyFont="1" applyFill="1" applyBorder="1" applyAlignment="1" applyProtection="1">
      <alignment horizontal="left" vertical="center"/>
      <protection locked="0"/>
    </xf>
    <xf numFmtId="0" fontId="71" fillId="0" borderId="4232" xfId="6" applyNumberFormat="1" applyFont="1" applyFill="1" applyBorder="1" applyAlignment="1" applyProtection="1">
      <alignment horizontal="left" vertical="center"/>
      <protection locked="0"/>
    </xf>
    <xf numFmtId="49" fontId="71" fillId="18" borderId="367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79" xfId="6" applyNumberFormat="1" applyFont="1" applyFill="1" applyBorder="1" applyAlignment="1" applyProtection="1">
      <alignment horizontal="left" vertical="center" wrapText="1"/>
      <protection locked="0"/>
    </xf>
    <xf numFmtId="3" fontId="8" fillId="0" borderId="4234" xfId="6" applyNumberFormat="1" applyFont="1" applyFill="1" applyBorder="1" applyAlignment="1" applyProtection="1">
      <alignment horizontal="right" vertical="center"/>
      <protection locked="0"/>
    </xf>
    <xf numFmtId="4" fontId="8" fillId="0" borderId="4234" xfId="6" applyNumberFormat="1" applyFont="1" applyFill="1" applyBorder="1" applyAlignment="1" applyProtection="1">
      <alignment horizontal="right" vertical="center"/>
      <protection locked="0"/>
    </xf>
    <xf numFmtId="3" fontId="8" fillId="0" borderId="4235" xfId="6" applyNumberFormat="1" applyFont="1" applyFill="1" applyBorder="1" applyAlignment="1" applyProtection="1">
      <alignment horizontal="center" vertical="center"/>
      <protection locked="0"/>
    </xf>
    <xf numFmtId="3" fontId="5" fillId="0" borderId="4235" xfId="6" applyNumberFormat="1" applyFont="1" applyFill="1" applyBorder="1" applyAlignment="1" applyProtection="1">
      <alignment horizontal="center" vertical="center"/>
      <protection locked="0"/>
    </xf>
    <xf numFmtId="0" fontId="5" fillId="0" borderId="4235" xfId="6" applyNumberFormat="1" applyFont="1" applyFill="1" applyBorder="1" applyAlignment="1" applyProtection="1">
      <alignment horizontal="center" vertical="center"/>
      <protection locked="0"/>
    </xf>
    <xf numFmtId="0" fontId="5" fillId="0" borderId="4235" xfId="6" applyNumberFormat="1" applyFont="1" applyFill="1" applyBorder="1" applyAlignment="1" applyProtection="1">
      <alignment horizontal="left" vertical="center"/>
      <protection locked="0"/>
    </xf>
    <xf numFmtId="0" fontId="71" fillId="0" borderId="4235" xfId="6" applyNumberFormat="1" applyFont="1" applyFill="1" applyBorder="1" applyAlignment="1" applyProtection="1">
      <alignment horizontal="left" vertical="center"/>
      <protection locked="0"/>
    </xf>
    <xf numFmtId="3" fontId="8" fillId="0" borderId="4238" xfId="6" applyNumberFormat="1" applyFont="1" applyFill="1" applyBorder="1" applyAlignment="1" applyProtection="1">
      <alignment horizontal="right" vertical="center"/>
      <protection locked="0"/>
    </xf>
    <xf numFmtId="4" fontId="8" fillId="0" borderId="4238" xfId="6" applyNumberFormat="1" applyFont="1" applyFill="1" applyBorder="1" applyAlignment="1" applyProtection="1">
      <alignment horizontal="right" vertical="center"/>
      <protection locked="0"/>
    </xf>
    <xf numFmtId="3" fontId="8" fillId="0" borderId="4239" xfId="6" applyNumberFormat="1" applyFont="1" applyFill="1" applyBorder="1" applyAlignment="1" applyProtection="1">
      <alignment horizontal="center" vertical="center"/>
      <protection locked="0"/>
    </xf>
    <xf numFmtId="3" fontId="5" fillId="0" borderId="4239" xfId="6" applyNumberFormat="1" applyFont="1" applyFill="1" applyBorder="1" applyAlignment="1" applyProtection="1">
      <alignment horizontal="center" vertical="center"/>
      <protection locked="0"/>
    </xf>
    <xf numFmtId="0" fontId="5" fillId="0" borderId="4239" xfId="6" applyNumberFormat="1" applyFont="1" applyFill="1" applyBorder="1" applyAlignment="1" applyProtection="1">
      <alignment horizontal="center" vertical="center"/>
      <protection locked="0"/>
    </xf>
    <xf numFmtId="0" fontId="5" fillId="0" borderId="4239" xfId="6" applyNumberFormat="1" applyFont="1" applyFill="1" applyBorder="1" applyAlignment="1" applyProtection="1">
      <alignment horizontal="left" vertical="center"/>
      <protection locked="0"/>
    </xf>
    <xf numFmtId="0" fontId="71" fillId="0" borderId="4239" xfId="6" applyNumberFormat="1" applyFont="1" applyFill="1" applyBorder="1" applyAlignment="1" applyProtection="1">
      <alignment horizontal="left" vertical="center"/>
      <protection locked="0"/>
    </xf>
    <xf numFmtId="3" fontId="5" fillId="0" borderId="4238" xfId="6" applyNumberFormat="1" applyFont="1" applyFill="1" applyBorder="1" applyAlignment="1" applyProtection="1">
      <alignment horizontal="right" vertical="center"/>
      <protection locked="0"/>
    </xf>
    <xf numFmtId="3" fontId="5" fillId="0" borderId="4241" xfId="6" applyNumberFormat="1" applyFont="1" applyFill="1" applyBorder="1" applyAlignment="1" applyProtection="1">
      <alignment horizontal="right" vertical="center"/>
      <protection locked="0"/>
    </xf>
    <xf numFmtId="4" fontId="5" fillId="0" borderId="4241" xfId="6" applyNumberFormat="1" applyFont="1" applyFill="1" applyBorder="1" applyAlignment="1" applyProtection="1">
      <alignment horizontal="right" vertical="center"/>
      <protection locked="0"/>
    </xf>
    <xf numFmtId="3" fontId="8" fillId="0" borderId="4242" xfId="6" applyNumberFormat="1" applyFont="1" applyFill="1" applyBorder="1" applyAlignment="1" applyProtection="1">
      <alignment horizontal="center" vertical="center"/>
      <protection locked="0"/>
    </xf>
    <xf numFmtId="3" fontId="5" fillId="0" borderId="4242" xfId="6" applyNumberFormat="1" applyFont="1" applyFill="1" applyBorder="1" applyAlignment="1" applyProtection="1">
      <alignment horizontal="center" vertical="center"/>
      <protection locked="0"/>
    </xf>
    <xf numFmtId="0" fontId="5" fillId="0" borderId="4242" xfId="6" applyNumberFormat="1" applyFont="1" applyFill="1" applyBorder="1" applyAlignment="1" applyProtection="1">
      <alignment horizontal="center" vertical="center"/>
      <protection locked="0"/>
    </xf>
    <xf numFmtId="0" fontId="5" fillId="0" borderId="4242" xfId="6" applyNumberFormat="1" applyFont="1" applyFill="1" applyBorder="1" applyAlignment="1" applyProtection="1">
      <alignment horizontal="left" vertical="center"/>
      <protection locked="0"/>
    </xf>
    <xf numFmtId="3" fontId="58" fillId="0" borderId="4241" xfId="6" applyNumberFormat="1" applyFont="1" applyFill="1" applyBorder="1" applyAlignment="1" applyProtection="1">
      <alignment horizontal="right" vertical="center"/>
      <protection locked="0"/>
    </xf>
    <xf numFmtId="4" fontId="58" fillId="0" borderId="4241" xfId="6" applyNumberFormat="1" applyFont="1" applyFill="1" applyBorder="1" applyAlignment="1" applyProtection="1">
      <alignment horizontal="right" vertical="center"/>
      <protection locked="0"/>
    </xf>
    <xf numFmtId="49" fontId="5" fillId="18" borderId="424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4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45" xfId="6" applyNumberFormat="1" applyFont="1" applyFill="1" applyBorder="1" applyAlignment="1" applyProtection="1">
      <alignment horizontal="right" vertical="center"/>
      <protection locked="0"/>
    </xf>
    <xf numFmtId="3" fontId="5" fillId="0" borderId="4246" xfId="6" applyNumberFormat="1" applyFont="1" applyFill="1" applyBorder="1" applyAlignment="1" applyProtection="1">
      <alignment horizontal="right" vertical="center"/>
      <protection locked="0"/>
    </xf>
    <xf numFmtId="4" fontId="5" fillId="0" borderId="4246" xfId="6" applyNumberFormat="1" applyFont="1" applyFill="1" applyBorder="1" applyAlignment="1" applyProtection="1">
      <alignment horizontal="right" vertical="center"/>
      <protection locked="0"/>
    </xf>
    <xf numFmtId="3" fontId="8" fillId="0" borderId="4247" xfId="6" applyNumberFormat="1" applyFont="1" applyFill="1" applyBorder="1" applyAlignment="1" applyProtection="1">
      <alignment horizontal="center" vertical="center"/>
      <protection locked="0"/>
    </xf>
    <xf numFmtId="3" fontId="5" fillId="0" borderId="4247" xfId="6" applyNumberFormat="1" applyFont="1" applyFill="1" applyBorder="1" applyAlignment="1" applyProtection="1">
      <alignment horizontal="center" vertical="center"/>
      <protection locked="0"/>
    </xf>
    <xf numFmtId="0" fontId="5" fillId="0" borderId="4247" xfId="6" applyNumberFormat="1" applyFont="1" applyFill="1" applyBorder="1" applyAlignment="1" applyProtection="1">
      <alignment horizontal="center" vertical="center"/>
      <protection locked="0"/>
    </xf>
    <xf numFmtId="0" fontId="5" fillId="0" borderId="4247" xfId="6" applyNumberFormat="1" applyFont="1" applyFill="1" applyBorder="1" applyAlignment="1" applyProtection="1">
      <alignment horizontal="left" vertical="center"/>
      <protection locked="0"/>
    </xf>
    <xf numFmtId="3" fontId="5" fillId="0" borderId="4165" xfId="6" applyNumberFormat="1" applyFont="1" applyFill="1" applyBorder="1" applyAlignment="1" applyProtection="1">
      <alignment horizontal="right" vertical="center"/>
      <protection locked="0"/>
    </xf>
    <xf numFmtId="49" fontId="5" fillId="18" borderId="424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4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50" xfId="6" applyNumberFormat="1" applyFont="1" applyFill="1" applyBorder="1" applyAlignment="1" applyProtection="1">
      <alignment horizontal="right" vertical="center"/>
      <protection locked="0"/>
    </xf>
    <xf numFmtId="3" fontId="8" fillId="0" borderId="4251" xfId="6" applyNumberFormat="1" applyFont="1" applyFill="1" applyBorder="1" applyAlignment="1" applyProtection="1">
      <alignment horizontal="center" vertical="center"/>
      <protection locked="0"/>
    </xf>
    <xf numFmtId="3" fontId="5" fillId="0" borderId="4251" xfId="6" applyNumberFormat="1" applyFont="1" applyFill="1" applyBorder="1" applyAlignment="1" applyProtection="1">
      <alignment horizontal="center" vertical="center"/>
      <protection locked="0"/>
    </xf>
    <xf numFmtId="0" fontId="5" fillId="0" borderId="4251" xfId="6" applyNumberFormat="1" applyFont="1" applyFill="1" applyBorder="1" applyAlignment="1" applyProtection="1">
      <alignment horizontal="center" vertical="center"/>
      <protection locked="0"/>
    </xf>
    <xf numFmtId="0" fontId="5" fillId="0" borderId="4251" xfId="6" applyNumberFormat="1" applyFont="1" applyFill="1" applyBorder="1" applyAlignment="1" applyProtection="1">
      <alignment horizontal="left" vertical="center"/>
      <protection locked="0"/>
    </xf>
    <xf numFmtId="49" fontId="5" fillId="18" borderId="425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5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54" xfId="6" applyNumberFormat="1" applyFont="1" applyFill="1" applyBorder="1" applyAlignment="1" applyProtection="1">
      <alignment horizontal="right" vertical="center"/>
      <protection locked="0"/>
    </xf>
    <xf numFmtId="3" fontId="8" fillId="0" borderId="4255" xfId="6" applyNumberFormat="1" applyFont="1" applyFill="1" applyBorder="1" applyAlignment="1" applyProtection="1">
      <alignment horizontal="center" vertical="center"/>
      <protection locked="0"/>
    </xf>
    <xf numFmtId="3" fontId="5" fillId="0" borderId="4255" xfId="6" applyNumberFormat="1" applyFont="1" applyFill="1" applyBorder="1" applyAlignment="1" applyProtection="1">
      <alignment horizontal="center" vertical="center"/>
      <protection locked="0"/>
    </xf>
    <xf numFmtId="0" fontId="5" fillId="0" borderId="4255" xfId="6" applyNumberFormat="1" applyFont="1" applyFill="1" applyBorder="1" applyAlignment="1" applyProtection="1">
      <alignment horizontal="center" vertical="center"/>
      <protection locked="0"/>
    </xf>
    <xf numFmtId="0" fontId="5" fillId="0" borderId="4255" xfId="6" applyNumberFormat="1" applyFont="1" applyFill="1" applyBorder="1" applyAlignment="1" applyProtection="1">
      <alignment horizontal="left" vertical="center"/>
      <protection locked="0"/>
    </xf>
    <xf numFmtId="49" fontId="5" fillId="18" borderId="425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5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58" xfId="6" applyNumberFormat="1" applyFont="1" applyFill="1" applyBorder="1" applyAlignment="1" applyProtection="1">
      <alignment horizontal="right" vertical="center"/>
      <protection locked="0"/>
    </xf>
    <xf numFmtId="3" fontId="8" fillId="0" borderId="4259" xfId="6" applyNumberFormat="1" applyFont="1" applyFill="1" applyBorder="1" applyAlignment="1" applyProtection="1">
      <alignment horizontal="center" vertical="center"/>
      <protection locked="0"/>
    </xf>
    <xf numFmtId="3" fontId="5" fillId="0" borderId="4259" xfId="6" applyNumberFormat="1" applyFont="1" applyFill="1" applyBorder="1" applyAlignment="1" applyProtection="1">
      <alignment horizontal="center" vertical="center"/>
      <protection locked="0"/>
    </xf>
    <xf numFmtId="0" fontId="5" fillId="0" borderId="4259" xfId="6" applyNumberFormat="1" applyFont="1" applyFill="1" applyBorder="1" applyAlignment="1" applyProtection="1">
      <alignment horizontal="center" vertical="center"/>
      <protection locked="0"/>
    </xf>
    <xf numFmtId="0" fontId="5" fillId="0" borderId="4259" xfId="6" applyNumberFormat="1" applyFont="1" applyFill="1" applyBorder="1" applyAlignment="1" applyProtection="1">
      <alignment horizontal="left" vertical="center"/>
      <protection locked="0"/>
    </xf>
    <xf numFmtId="49" fontId="5" fillId="18" borderId="426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6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62" xfId="6" applyNumberFormat="1" applyFont="1" applyFill="1" applyBorder="1" applyAlignment="1" applyProtection="1">
      <alignment horizontal="right" vertical="center"/>
      <protection locked="0"/>
    </xf>
    <xf numFmtId="3" fontId="8" fillId="0" borderId="4263" xfId="6" applyNumberFormat="1" applyFont="1" applyFill="1" applyBorder="1" applyAlignment="1" applyProtection="1">
      <alignment horizontal="center" vertical="center"/>
      <protection locked="0"/>
    </xf>
    <xf numFmtId="3" fontId="5" fillId="0" borderId="4263" xfId="6" applyNumberFormat="1" applyFont="1" applyFill="1" applyBorder="1" applyAlignment="1" applyProtection="1">
      <alignment horizontal="center" vertical="center"/>
      <protection locked="0"/>
    </xf>
    <xf numFmtId="0" fontId="5" fillId="0" borderId="4263" xfId="6" applyNumberFormat="1" applyFont="1" applyFill="1" applyBorder="1" applyAlignment="1" applyProtection="1">
      <alignment horizontal="center" vertical="center"/>
      <protection locked="0"/>
    </xf>
    <xf numFmtId="0" fontId="5" fillId="0" borderId="4263" xfId="6" applyNumberFormat="1" applyFont="1" applyFill="1" applyBorder="1" applyAlignment="1" applyProtection="1">
      <alignment horizontal="left" vertical="center"/>
      <protection locked="0"/>
    </xf>
    <xf numFmtId="49" fontId="5" fillId="18" borderId="426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4265" xfId="0" applyNumberFormat="1" applyFont="1" applyBorder="1" applyAlignment="1">
      <alignment vertical="center" wrapText="1"/>
    </xf>
    <xf numFmtId="3" fontId="5" fillId="0" borderId="4265" xfId="6" applyNumberFormat="1" applyFont="1" applyFill="1" applyBorder="1" applyAlignment="1" applyProtection="1">
      <alignment horizontal="center" vertical="center"/>
      <protection locked="0"/>
    </xf>
    <xf numFmtId="49" fontId="5" fillId="18" borderId="426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6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6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69" xfId="6" applyNumberFormat="1" applyFont="1" applyFill="1" applyBorder="1" applyAlignment="1" applyProtection="1">
      <alignment horizontal="right" vertical="center"/>
      <protection locked="0"/>
    </xf>
    <xf numFmtId="3" fontId="8" fillId="0" borderId="4270" xfId="6" applyNumberFormat="1" applyFont="1" applyFill="1" applyBorder="1" applyAlignment="1" applyProtection="1">
      <alignment horizontal="center" vertical="center"/>
      <protection locked="0"/>
    </xf>
    <xf numFmtId="3" fontId="5" fillId="0" borderId="4270" xfId="6" applyNumberFormat="1" applyFont="1" applyFill="1" applyBorder="1" applyAlignment="1" applyProtection="1">
      <alignment horizontal="center" vertical="center"/>
      <protection locked="0"/>
    </xf>
    <xf numFmtId="0" fontId="5" fillId="0" borderId="4270" xfId="6" applyNumberFormat="1" applyFont="1" applyFill="1" applyBorder="1" applyAlignment="1" applyProtection="1">
      <alignment horizontal="center" vertical="center"/>
      <protection locked="0"/>
    </xf>
    <xf numFmtId="0" fontId="5" fillId="0" borderId="4270" xfId="6" applyNumberFormat="1" applyFont="1" applyFill="1" applyBorder="1" applyAlignment="1" applyProtection="1">
      <alignment horizontal="left" vertical="center"/>
      <protection locked="0"/>
    </xf>
    <xf numFmtId="49" fontId="5" fillId="18" borderId="427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7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73" xfId="6" applyNumberFormat="1" applyFont="1" applyFill="1" applyBorder="1" applyAlignment="1" applyProtection="1">
      <alignment horizontal="right" vertical="center"/>
      <protection locked="0"/>
    </xf>
    <xf numFmtId="3" fontId="8" fillId="0" borderId="4274" xfId="6" applyNumberFormat="1" applyFont="1" applyFill="1" applyBorder="1" applyAlignment="1" applyProtection="1">
      <alignment horizontal="center" vertical="center"/>
      <protection locked="0"/>
    </xf>
    <xf numFmtId="3" fontId="5" fillId="0" borderId="4274" xfId="6" applyNumberFormat="1" applyFont="1" applyFill="1" applyBorder="1" applyAlignment="1" applyProtection="1">
      <alignment horizontal="center" vertical="center"/>
      <protection locked="0"/>
    </xf>
    <xf numFmtId="0" fontId="5" fillId="0" borderId="4274" xfId="6" applyNumberFormat="1" applyFont="1" applyFill="1" applyBorder="1" applyAlignment="1" applyProtection="1">
      <alignment horizontal="center" vertical="center"/>
      <protection locked="0"/>
    </xf>
    <xf numFmtId="0" fontId="5" fillId="0" borderId="4274" xfId="6" applyNumberFormat="1" applyFont="1" applyFill="1" applyBorder="1" applyAlignment="1" applyProtection="1">
      <alignment horizontal="left" vertical="center"/>
      <protection locked="0"/>
    </xf>
    <xf numFmtId="49" fontId="5" fillId="18" borderId="427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7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77" xfId="6" applyNumberFormat="1" applyFont="1" applyFill="1" applyBorder="1" applyAlignment="1" applyProtection="1">
      <alignment horizontal="right" vertical="center"/>
      <protection locked="0"/>
    </xf>
    <xf numFmtId="3" fontId="8" fillId="0" borderId="4278" xfId="6" applyNumberFormat="1" applyFont="1" applyFill="1" applyBorder="1" applyAlignment="1" applyProtection="1">
      <alignment horizontal="center" vertical="center"/>
      <protection locked="0"/>
    </xf>
    <xf numFmtId="3" fontId="5" fillId="0" borderId="4278" xfId="6" applyNumberFormat="1" applyFont="1" applyFill="1" applyBorder="1" applyAlignment="1" applyProtection="1">
      <alignment horizontal="center" vertical="center"/>
      <protection locked="0"/>
    </xf>
    <xf numFmtId="0" fontId="5" fillId="0" borderId="4278" xfId="6" applyNumberFormat="1" applyFont="1" applyFill="1" applyBorder="1" applyAlignment="1" applyProtection="1">
      <alignment horizontal="center" vertical="center"/>
      <protection locked="0"/>
    </xf>
    <xf numFmtId="0" fontId="5" fillId="0" borderId="4278" xfId="6" applyNumberFormat="1" applyFont="1" applyFill="1" applyBorder="1" applyAlignment="1" applyProtection="1">
      <alignment horizontal="left" vertical="center"/>
      <protection locked="0"/>
    </xf>
    <xf numFmtId="49" fontId="5" fillId="18" borderId="427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8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81" xfId="6" applyNumberFormat="1" applyFont="1" applyFill="1" applyBorder="1" applyAlignment="1" applyProtection="1">
      <alignment horizontal="right" vertical="center"/>
      <protection locked="0"/>
    </xf>
    <xf numFmtId="3" fontId="8" fillId="0" borderId="4282" xfId="6" applyNumberFormat="1" applyFont="1" applyFill="1" applyBorder="1" applyAlignment="1" applyProtection="1">
      <alignment horizontal="center" vertical="center"/>
      <protection locked="0"/>
    </xf>
    <xf numFmtId="3" fontId="5" fillId="0" borderId="4282" xfId="6" applyNumberFormat="1" applyFont="1" applyFill="1" applyBorder="1" applyAlignment="1" applyProtection="1">
      <alignment horizontal="center" vertical="center"/>
      <protection locked="0"/>
    </xf>
    <xf numFmtId="0" fontId="5" fillId="0" borderId="4282" xfId="6" applyNumberFormat="1" applyFont="1" applyFill="1" applyBorder="1" applyAlignment="1" applyProtection="1">
      <alignment horizontal="center" vertical="center"/>
      <protection locked="0"/>
    </xf>
    <xf numFmtId="0" fontId="5" fillId="0" borderId="4282" xfId="6" applyNumberFormat="1" applyFont="1" applyFill="1" applyBorder="1" applyAlignment="1" applyProtection="1">
      <alignment horizontal="left" vertical="center"/>
      <protection locked="0"/>
    </xf>
    <xf numFmtId="49" fontId="5" fillId="18" borderId="428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8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85" xfId="6" applyNumberFormat="1" applyFont="1" applyFill="1" applyBorder="1" applyAlignment="1" applyProtection="1">
      <alignment horizontal="right" vertical="center"/>
      <protection locked="0"/>
    </xf>
    <xf numFmtId="3" fontId="8" fillId="0" borderId="4286" xfId="6" applyNumberFormat="1" applyFont="1" applyFill="1" applyBorder="1" applyAlignment="1" applyProtection="1">
      <alignment horizontal="center" vertical="center"/>
      <protection locked="0"/>
    </xf>
    <xf numFmtId="3" fontId="5" fillId="0" borderId="4286" xfId="6" applyNumberFormat="1" applyFont="1" applyFill="1" applyBorder="1" applyAlignment="1" applyProtection="1">
      <alignment horizontal="center" vertical="center"/>
      <protection locked="0"/>
    </xf>
    <xf numFmtId="0" fontId="5" fillId="0" borderId="4286" xfId="6" applyNumberFormat="1" applyFont="1" applyFill="1" applyBorder="1" applyAlignment="1" applyProtection="1">
      <alignment horizontal="center" vertical="center"/>
      <protection locked="0"/>
    </xf>
    <xf numFmtId="0" fontId="5" fillId="0" borderId="4286" xfId="6" applyNumberFormat="1" applyFont="1" applyFill="1" applyBorder="1" applyAlignment="1" applyProtection="1">
      <alignment horizontal="left" vertical="center"/>
      <protection locked="0"/>
    </xf>
    <xf numFmtId="49" fontId="5" fillId="18" borderId="428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8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89" xfId="6" applyNumberFormat="1" applyFont="1" applyFill="1" applyBorder="1" applyAlignment="1" applyProtection="1">
      <alignment horizontal="right" vertical="center"/>
      <protection locked="0"/>
    </xf>
    <xf numFmtId="3" fontId="8" fillId="0" borderId="4290" xfId="6" applyNumberFormat="1" applyFont="1" applyFill="1" applyBorder="1" applyAlignment="1" applyProtection="1">
      <alignment horizontal="center" vertical="center"/>
      <protection locked="0"/>
    </xf>
    <xf numFmtId="3" fontId="5" fillId="0" borderId="4290" xfId="6" applyNumberFormat="1" applyFont="1" applyFill="1" applyBorder="1" applyAlignment="1" applyProtection="1">
      <alignment horizontal="center" vertical="center"/>
      <protection locked="0"/>
    </xf>
    <xf numFmtId="0" fontId="5" fillId="0" borderId="4290" xfId="6" applyNumberFormat="1" applyFont="1" applyFill="1" applyBorder="1" applyAlignment="1" applyProtection="1">
      <alignment horizontal="center" vertical="center"/>
      <protection locked="0"/>
    </xf>
    <xf numFmtId="0" fontId="5" fillId="0" borderId="4290" xfId="6" applyNumberFormat="1" applyFont="1" applyFill="1" applyBorder="1" applyAlignment="1" applyProtection="1">
      <alignment horizontal="left" vertical="center"/>
      <protection locked="0"/>
    </xf>
    <xf numFmtId="49" fontId="5" fillId="18" borderId="429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9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93" xfId="6" applyNumberFormat="1" applyFont="1" applyFill="1" applyBorder="1" applyAlignment="1" applyProtection="1">
      <alignment horizontal="right" vertical="center"/>
      <protection locked="0"/>
    </xf>
    <xf numFmtId="3" fontId="8" fillId="0" borderId="4294" xfId="6" applyNumberFormat="1" applyFont="1" applyFill="1" applyBorder="1" applyAlignment="1" applyProtection="1">
      <alignment horizontal="center" vertical="center"/>
      <protection locked="0"/>
    </xf>
    <xf numFmtId="3" fontId="5" fillId="0" borderId="4294" xfId="6" applyNumberFormat="1" applyFont="1" applyFill="1" applyBorder="1" applyAlignment="1" applyProtection="1">
      <alignment horizontal="center" vertical="center"/>
      <protection locked="0"/>
    </xf>
    <xf numFmtId="0" fontId="5" fillId="0" borderId="4294" xfId="6" applyNumberFormat="1" applyFont="1" applyFill="1" applyBorder="1" applyAlignment="1" applyProtection="1">
      <alignment horizontal="center" vertical="center"/>
      <protection locked="0"/>
    </xf>
    <xf numFmtId="0" fontId="5" fillId="0" borderId="4294" xfId="6" applyNumberFormat="1" applyFont="1" applyFill="1" applyBorder="1" applyAlignment="1" applyProtection="1">
      <alignment horizontal="left" vertical="center"/>
      <protection locked="0"/>
    </xf>
    <xf numFmtId="49" fontId="5" fillId="18" borderId="429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29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97" xfId="6" applyNumberFormat="1" applyFont="1" applyFill="1" applyBorder="1" applyAlignment="1" applyProtection="1">
      <alignment horizontal="right" vertical="center"/>
      <protection locked="0"/>
    </xf>
    <xf numFmtId="3" fontId="8" fillId="0" borderId="4298" xfId="6" applyNumberFormat="1" applyFont="1" applyFill="1" applyBorder="1" applyAlignment="1" applyProtection="1">
      <alignment horizontal="center" vertical="center"/>
      <protection locked="0"/>
    </xf>
    <xf numFmtId="3" fontId="5" fillId="0" borderId="4298" xfId="6" applyNumberFormat="1" applyFont="1" applyFill="1" applyBorder="1" applyAlignment="1" applyProtection="1">
      <alignment horizontal="center" vertical="center"/>
      <protection locked="0"/>
    </xf>
    <xf numFmtId="0" fontId="5" fillId="0" borderId="4298" xfId="6" applyNumberFormat="1" applyFont="1" applyFill="1" applyBorder="1" applyAlignment="1" applyProtection="1">
      <alignment horizontal="center" vertical="center"/>
      <protection locked="0"/>
    </xf>
    <xf numFmtId="0" fontId="5" fillId="0" borderId="4298" xfId="6" applyNumberFormat="1" applyFont="1" applyFill="1" applyBorder="1" applyAlignment="1" applyProtection="1">
      <alignment horizontal="left" vertical="center"/>
      <protection locked="0"/>
    </xf>
    <xf numFmtId="49" fontId="5" fillId="18" borderId="429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0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01" xfId="6" applyNumberFormat="1" applyFont="1" applyFill="1" applyBorder="1" applyAlignment="1" applyProtection="1">
      <alignment horizontal="right" vertical="center"/>
      <protection locked="0"/>
    </xf>
    <xf numFmtId="3" fontId="8" fillId="0" borderId="4302" xfId="6" applyNumberFormat="1" applyFont="1" applyFill="1" applyBorder="1" applyAlignment="1" applyProtection="1">
      <alignment horizontal="center" vertical="center"/>
      <protection locked="0"/>
    </xf>
    <xf numFmtId="3" fontId="5" fillId="0" borderId="4302" xfId="6" applyNumberFormat="1" applyFont="1" applyFill="1" applyBorder="1" applyAlignment="1" applyProtection="1">
      <alignment horizontal="center" vertical="center"/>
      <protection locked="0"/>
    </xf>
    <xf numFmtId="0" fontId="5" fillId="0" borderId="4302" xfId="6" applyNumberFormat="1" applyFont="1" applyFill="1" applyBorder="1" applyAlignment="1" applyProtection="1">
      <alignment horizontal="center" vertical="center"/>
      <protection locked="0"/>
    </xf>
    <xf numFmtId="0" fontId="5" fillId="0" borderId="4302" xfId="6" applyNumberFormat="1" applyFont="1" applyFill="1" applyBorder="1" applyAlignment="1" applyProtection="1">
      <alignment horizontal="left" vertical="center"/>
      <protection locked="0"/>
    </xf>
    <xf numFmtId="49" fontId="5" fillId="18" borderId="430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0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05" xfId="6" applyNumberFormat="1" applyFont="1" applyFill="1" applyBorder="1" applyAlignment="1" applyProtection="1">
      <alignment horizontal="right" vertical="center"/>
      <protection locked="0"/>
    </xf>
    <xf numFmtId="3" fontId="8" fillId="0" borderId="4306" xfId="6" applyNumberFormat="1" applyFont="1" applyFill="1" applyBorder="1" applyAlignment="1" applyProtection="1">
      <alignment horizontal="center" vertical="center"/>
      <protection locked="0"/>
    </xf>
    <xf numFmtId="3" fontId="5" fillId="0" borderId="4306" xfId="6" applyNumberFormat="1" applyFont="1" applyFill="1" applyBorder="1" applyAlignment="1" applyProtection="1">
      <alignment horizontal="center" vertical="center"/>
      <protection locked="0"/>
    </xf>
    <xf numFmtId="0" fontId="5" fillId="0" borderId="4306" xfId="6" applyNumberFormat="1" applyFont="1" applyFill="1" applyBorder="1" applyAlignment="1" applyProtection="1">
      <alignment horizontal="center" vertical="center"/>
      <protection locked="0"/>
    </xf>
    <xf numFmtId="0" fontId="5" fillId="0" borderId="4306" xfId="6" applyNumberFormat="1" applyFont="1" applyFill="1" applyBorder="1" applyAlignment="1" applyProtection="1">
      <alignment horizontal="left" vertical="center"/>
      <protection locked="0"/>
    </xf>
    <xf numFmtId="49" fontId="5" fillId="18" borderId="4016" xfId="6" applyNumberFormat="1" applyFont="1" applyFill="1" applyBorder="1" applyAlignment="1" applyProtection="1">
      <alignment vertical="center" wrapText="1"/>
      <protection locked="0"/>
    </xf>
    <xf numFmtId="49" fontId="5" fillId="18" borderId="4307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08" xfId="6" applyNumberFormat="1" applyFont="1" applyFill="1" applyBorder="1" applyAlignment="1" applyProtection="1">
      <alignment horizontal="left" vertical="center" wrapText="1"/>
      <protection locked="0"/>
    </xf>
    <xf numFmtId="49" fontId="14" fillId="18" borderId="0" xfId="6" applyNumberFormat="1" applyFont="1" applyFill="1" applyBorder="1" applyAlignment="1" applyProtection="1">
      <alignment horizontal="center" vertical="center" wrapText="1"/>
      <protection locked="0"/>
    </xf>
    <xf numFmtId="49" fontId="14" fillId="18" borderId="0" xfId="6" applyNumberFormat="1" applyFont="1" applyFill="1" applyBorder="1" applyAlignment="1" applyProtection="1">
      <alignment horizontal="left" vertical="center" wrapText="1"/>
      <protection locked="0"/>
    </xf>
    <xf numFmtId="0" fontId="14" fillId="0" borderId="4306" xfId="6" applyNumberFormat="1" applyFont="1" applyFill="1" applyBorder="1" applyAlignment="1" applyProtection="1">
      <alignment horizontal="left" vertical="center"/>
      <protection locked="0"/>
    </xf>
    <xf numFmtId="3" fontId="8" fillId="6" borderId="4305" xfId="6" applyNumberFormat="1" applyFont="1" applyFill="1" applyBorder="1" applyAlignment="1" applyProtection="1">
      <alignment horizontal="right" vertical="center"/>
      <protection locked="0"/>
    </xf>
    <xf numFmtId="4" fontId="8" fillId="6" borderId="4305" xfId="6" applyNumberFormat="1" applyFont="1" applyFill="1" applyBorder="1" applyAlignment="1" applyProtection="1">
      <alignment horizontal="right" vertical="center"/>
      <protection locked="0"/>
    </xf>
    <xf numFmtId="3" fontId="5" fillId="0" borderId="4311" xfId="6" applyNumberFormat="1" applyFont="1" applyFill="1" applyBorder="1" applyAlignment="1" applyProtection="1">
      <alignment horizontal="center" vertical="center"/>
      <protection locked="0"/>
    </xf>
    <xf numFmtId="3" fontId="5" fillId="6" borderId="4305" xfId="6" applyNumberFormat="1" applyFont="1" applyFill="1" applyBorder="1" applyAlignment="1" applyProtection="1">
      <alignment horizontal="right" vertical="center"/>
      <protection locked="0"/>
    </xf>
    <xf numFmtId="4" fontId="5" fillId="6" borderId="4305" xfId="6" applyNumberFormat="1" applyFont="1" applyFill="1" applyBorder="1" applyAlignment="1" applyProtection="1">
      <alignment horizontal="right" vertical="center"/>
      <protection locked="0"/>
    </xf>
    <xf numFmtId="49" fontId="14" fillId="22" borderId="8" xfId="6" applyNumberFormat="1" applyFont="1" applyFill="1" applyBorder="1" applyAlignment="1" applyProtection="1">
      <alignment horizontal="center" vertical="center" wrapText="1"/>
      <protection locked="0"/>
    </xf>
    <xf numFmtId="3" fontId="5" fillId="6" borderId="7" xfId="6" applyNumberFormat="1" applyFont="1" applyFill="1" applyBorder="1" applyAlignment="1" applyProtection="1">
      <alignment horizontal="right" vertical="center"/>
      <protection locked="0"/>
    </xf>
    <xf numFmtId="3" fontId="5" fillId="6" borderId="10" xfId="6" applyNumberFormat="1" applyFont="1" applyFill="1" applyBorder="1" applyAlignment="1" applyProtection="1">
      <alignment horizontal="right" vertical="center"/>
      <protection locked="0"/>
    </xf>
    <xf numFmtId="4" fontId="5" fillId="6" borderId="10" xfId="6" applyNumberFormat="1" applyFont="1" applyFill="1" applyBorder="1" applyAlignment="1" applyProtection="1">
      <alignment horizontal="right" vertical="center"/>
      <protection locked="0"/>
    </xf>
    <xf numFmtId="3" fontId="5" fillId="0" borderId="4313" xfId="6" applyNumberFormat="1" applyFont="1" applyFill="1" applyBorder="1" applyAlignment="1" applyProtection="1">
      <alignment horizontal="right" vertical="center"/>
      <protection locked="0"/>
    </xf>
    <xf numFmtId="4" fontId="5" fillId="0" borderId="4313" xfId="6" applyNumberFormat="1" applyFont="1" applyFill="1" applyBorder="1" applyAlignment="1" applyProtection="1">
      <alignment horizontal="right" vertical="center"/>
      <protection locked="0"/>
    </xf>
    <xf numFmtId="3" fontId="8" fillId="0" borderId="4314" xfId="6" applyNumberFormat="1" applyFont="1" applyFill="1" applyBorder="1" applyAlignment="1" applyProtection="1">
      <alignment horizontal="center" vertical="center"/>
      <protection locked="0"/>
    </xf>
    <xf numFmtId="3" fontId="5" fillId="0" borderId="4314" xfId="6" applyNumberFormat="1" applyFont="1" applyFill="1" applyBorder="1" applyAlignment="1" applyProtection="1">
      <alignment horizontal="center" vertical="center"/>
      <protection locked="0"/>
    </xf>
    <xf numFmtId="3" fontId="5" fillId="0" borderId="4315" xfId="6" applyNumberFormat="1" applyFont="1" applyFill="1" applyBorder="1" applyAlignment="1" applyProtection="1">
      <alignment horizontal="center" vertical="center"/>
      <protection locked="0"/>
    </xf>
    <xf numFmtId="0" fontId="5" fillId="0" borderId="4314" xfId="6" applyNumberFormat="1" applyFont="1" applyFill="1" applyBorder="1" applyAlignment="1" applyProtection="1">
      <alignment horizontal="center" vertical="center"/>
      <protection locked="0"/>
    </xf>
    <xf numFmtId="0" fontId="5" fillId="0" borderId="4314" xfId="6" applyNumberFormat="1" applyFont="1" applyFill="1" applyBorder="1" applyAlignment="1" applyProtection="1">
      <alignment horizontal="left" vertical="center"/>
      <protection locked="0"/>
    </xf>
    <xf numFmtId="3" fontId="58" fillId="0" borderId="4317" xfId="6" applyNumberFormat="1" applyFont="1" applyFill="1" applyBorder="1" applyAlignment="1" applyProtection="1">
      <alignment horizontal="right" vertical="center"/>
      <protection locked="0"/>
    </xf>
    <xf numFmtId="4" fontId="58" fillId="0" borderId="4317" xfId="6" applyNumberFormat="1" applyFont="1" applyFill="1" applyBorder="1" applyAlignment="1" applyProtection="1">
      <alignment horizontal="right" vertical="center"/>
      <protection locked="0"/>
    </xf>
    <xf numFmtId="3" fontId="8" fillId="0" borderId="4318" xfId="6" applyNumberFormat="1" applyFont="1" applyFill="1" applyBorder="1" applyAlignment="1" applyProtection="1">
      <alignment horizontal="center" vertical="center"/>
      <protection locked="0"/>
    </xf>
    <xf numFmtId="3" fontId="5" fillId="0" borderId="4318" xfId="6" applyNumberFormat="1" applyFont="1" applyFill="1" applyBorder="1" applyAlignment="1" applyProtection="1">
      <alignment horizontal="center" vertical="center"/>
      <protection locked="0"/>
    </xf>
    <xf numFmtId="0" fontId="5" fillId="0" borderId="4318" xfId="6" applyNumberFormat="1" applyFont="1" applyFill="1" applyBorder="1" applyAlignment="1" applyProtection="1">
      <alignment horizontal="center" vertical="center"/>
      <protection locked="0"/>
    </xf>
    <xf numFmtId="0" fontId="5" fillId="0" borderId="4318" xfId="6" applyNumberFormat="1" applyFont="1" applyFill="1" applyBorder="1" applyAlignment="1" applyProtection="1">
      <alignment horizontal="left" vertical="center"/>
      <protection locked="0"/>
    </xf>
    <xf numFmtId="49" fontId="5" fillId="18" borderId="123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4317" xfId="6" applyNumberFormat="1" applyFont="1" applyFill="1" applyBorder="1" applyAlignment="1" applyProtection="1">
      <alignment horizontal="right" vertical="center"/>
      <protection locked="0"/>
    </xf>
    <xf numFmtId="3" fontId="5" fillId="0" borderId="4319" xfId="6" applyNumberFormat="1" applyFont="1" applyFill="1" applyBorder="1" applyAlignment="1" applyProtection="1">
      <alignment horizontal="right" vertical="center"/>
      <protection locked="0"/>
    </xf>
    <xf numFmtId="4" fontId="5" fillId="0" borderId="4319" xfId="6" applyNumberFormat="1" applyFont="1" applyFill="1" applyBorder="1" applyAlignment="1" applyProtection="1">
      <alignment horizontal="right" vertical="center"/>
      <protection locked="0"/>
    </xf>
    <xf numFmtId="49" fontId="5" fillId="18" borderId="432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8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4321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4324" xfId="6" applyNumberFormat="1" applyFont="1" applyFill="1" applyBorder="1" applyAlignment="1" applyProtection="1">
      <alignment horizontal="right" vertical="center"/>
      <protection locked="0"/>
    </xf>
    <xf numFmtId="4" fontId="5" fillId="0" borderId="4324" xfId="6" applyNumberFormat="1" applyFont="1" applyFill="1" applyBorder="1" applyAlignment="1" applyProtection="1">
      <alignment horizontal="right" vertical="center"/>
      <protection locked="0"/>
    </xf>
    <xf numFmtId="3" fontId="8" fillId="0" borderId="4325" xfId="6" applyNumberFormat="1" applyFont="1" applyFill="1" applyBorder="1" applyAlignment="1" applyProtection="1">
      <alignment horizontal="center" vertical="center"/>
      <protection locked="0"/>
    </xf>
    <xf numFmtId="3" fontId="5" fillId="0" borderId="4325" xfId="6" applyNumberFormat="1" applyFont="1" applyFill="1" applyBorder="1" applyAlignment="1" applyProtection="1">
      <alignment horizontal="center" vertical="center"/>
      <protection locked="0"/>
    </xf>
    <xf numFmtId="0" fontId="5" fillId="0" borderId="4325" xfId="6" applyNumberFormat="1" applyFont="1" applyFill="1" applyBorder="1" applyAlignment="1" applyProtection="1">
      <alignment horizontal="center" vertical="center"/>
      <protection locked="0"/>
    </xf>
    <xf numFmtId="0" fontId="5" fillId="0" borderId="4325" xfId="6" applyNumberFormat="1" applyFont="1" applyFill="1" applyBorder="1" applyAlignment="1" applyProtection="1">
      <alignment horizontal="left" vertical="center"/>
      <protection locked="0"/>
    </xf>
    <xf numFmtId="49" fontId="5" fillId="18" borderId="432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2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28" xfId="6" applyNumberFormat="1" applyFont="1" applyFill="1" applyBorder="1" applyAlignment="1" applyProtection="1">
      <alignment horizontal="right" vertical="center"/>
      <protection locked="0"/>
    </xf>
    <xf numFmtId="4" fontId="5" fillId="0" borderId="4328" xfId="6" applyNumberFormat="1" applyFont="1" applyFill="1" applyBorder="1" applyAlignment="1" applyProtection="1">
      <alignment horizontal="right" vertical="center"/>
      <protection locked="0"/>
    </xf>
    <xf numFmtId="3" fontId="5" fillId="0" borderId="4329" xfId="6" applyNumberFormat="1" applyFont="1" applyFill="1" applyBorder="1" applyAlignment="1" applyProtection="1">
      <alignment horizontal="center" vertical="center"/>
      <protection locked="0"/>
    </xf>
    <xf numFmtId="3" fontId="5" fillId="0" borderId="4330" xfId="6" applyNumberFormat="1" applyFont="1" applyFill="1" applyBorder="1" applyAlignment="1" applyProtection="1">
      <alignment horizontal="center" vertical="center"/>
      <protection locked="0"/>
    </xf>
    <xf numFmtId="0" fontId="14" fillId="0" borderId="4325" xfId="6" applyNumberFormat="1" applyFont="1" applyFill="1" applyBorder="1" applyAlignment="1" applyProtection="1">
      <alignment horizontal="left" vertical="center"/>
      <protection locked="0"/>
    </xf>
    <xf numFmtId="49" fontId="10" fillId="22" borderId="24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4332" xfId="6" applyNumberFormat="1" applyFont="1" applyFill="1" applyBorder="1" applyAlignment="1" applyProtection="1">
      <alignment horizontal="right" vertical="center"/>
      <protection locked="0"/>
    </xf>
    <xf numFmtId="4" fontId="5" fillId="0" borderId="4332" xfId="6" applyNumberFormat="1" applyFont="1" applyFill="1" applyBorder="1" applyAlignment="1" applyProtection="1">
      <alignment horizontal="right" vertical="center"/>
      <protection locked="0"/>
    </xf>
    <xf numFmtId="3" fontId="8" fillId="0" borderId="4333" xfId="6" applyNumberFormat="1" applyFont="1" applyFill="1" applyBorder="1" applyAlignment="1" applyProtection="1">
      <alignment horizontal="center" vertical="center"/>
      <protection locked="0"/>
    </xf>
    <xf numFmtId="3" fontId="5" fillId="0" borderId="4333" xfId="6" applyNumberFormat="1" applyFont="1" applyFill="1" applyBorder="1" applyAlignment="1" applyProtection="1">
      <alignment horizontal="center" vertical="center"/>
      <protection locked="0"/>
    </xf>
    <xf numFmtId="0" fontId="5" fillId="0" borderId="4333" xfId="6" applyNumberFormat="1" applyFont="1" applyFill="1" applyBorder="1" applyAlignment="1" applyProtection="1">
      <alignment horizontal="center" vertical="center"/>
      <protection locked="0"/>
    </xf>
    <xf numFmtId="0" fontId="5" fillId="0" borderId="4333" xfId="6" applyNumberFormat="1" applyFont="1" applyFill="1" applyBorder="1" applyAlignment="1" applyProtection="1">
      <alignment horizontal="left" vertical="center"/>
      <protection locked="0"/>
    </xf>
    <xf numFmtId="0" fontId="14" fillId="0" borderId="4333" xfId="6" applyNumberFormat="1" applyFont="1" applyFill="1" applyBorder="1" applyAlignment="1" applyProtection="1">
      <alignment horizontal="left" vertical="center"/>
      <protection locked="0"/>
    </xf>
    <xf numFmtId="49" fontId="5" fillId="18" borderId="433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3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36" xfId="6" applyNumberFormat="1" applyFont="1" applyFill="1" applyBorder="1" applyAlignment="1" applyProtection="1">
      <alignment horizontal="right" vertical="center"/>
      <protection locked="0"/>
    </xf>
    <xf numFmtId="3" fontId="5" fillId="0" borderId="4337" xfId="6" applyNumberFormat="1" applyFont="1" applyFill="1" applyBorder="1" applyAlignment="1" applyProtection="1">
      <alignment horizontal="right" vertical="center"/>
      <protection locked="0"/>
    </xf>
    <xf numFmtId="4" fontId="5" fillId="0" borderId="4337" xfId="6" applyNumberFormat="1" applyFont="1" applyFill="1" applyBorder="1" applyAlignment="1" applyProtection="1">
      <alignment horizontal="right" vertical="center"/>
      <protection locked="0"/>
    </xf>
    <xf numFmtId="3" fontId="8" fillId="0" borderId="4338" xfId="6" applyNumberFormat="1" applyFont="1" applyFill="1" applyBorder="1" applyAlignment="1" applyProtection="1">
      <alignment horizontal="center" vertical="center"/>
      <protection locked="0"/>
    </xf>
    <xf numFmtId="3" fontId="5" fillId="0" borderId="4338" xfId="6" applyNumberFormat="1" applyFont="1" applyFill="1" applyBorder="1" applyAlignment="1" applyProtection="1">
      <alignment horizontal="center" vertical="center"/>
      <protection locked="0"/>
    </xf>
    <xf numFmtId="0" fontId="5" fillId="0" borderId="4338" xfId="6" applyNumberFormat="1" applyFont="1" applyFill="1" applyBorder="1" applyAlignment="1" applyProtection="1">
      <alignment horizontal="center" vertical="center"/>
      <protection locked="0"/>
    </xf>
    <xf numFmtId="0" fontId="5" fillId="0" borderId="4338" xfId="6" applyNumberFormat="1" applyFont="1" applyFill="1" applyBorder="1" applyAlignment="1" applyProtection="1">
      <alignment horizontal="left" vertical="center"/>
      <protection locked="0"/>
    </xf>
    <xf numFmtId="0" fontId="14" fillId="0" borderId="4338" xfId="6" applyNumberFormat="1" applyFont="1" applyFill="1" applyBorder="1" applyAlignment="1" applyProtection="1">
      <alignment horizontal="left" vertical="center"/>
      <protection locked="0"/>
    </xf>
    <xf numFmtId="49" fontId="5" fillId="18" borderId="367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016" xfId="6" applyNumberFormat="1" applyFont="1" applyFill="1" applyBorder="1" applyAlignment="1" applyProtection="1">
      <alignment horizontal="left" vertical="center" wrapText="1"/>
      <protection locked="0"/>
    </xf>
    <xf numFmtId="3" fontId="8" fillId="6" borderId="14" xfId="6" applyNumberFormat="1" applyFont="1" applyFill="1" applyBorder="1" applyAlignment="1" applyProtection="1">
      <alignment horizontal="right" vertical="center"/>
      <protection locked="0"/>
    </xf>
    <xf numFmtId="4" fontId="8" fillId="6" borderId="14" xfId="6" applyNumberFormat="1" applyFont="1" applyFill="1" applyBorder="1" applyAlignment="1" applyProtection="1">
      <alignment horizontal="right" vertical="center"/>
      <protection locked="0"/>
    </xf>
    <xf numFmtId="3" fontId="5" fillId="6" borderId="4341" xfId="6" applyNumberFormat="1" applyFont="1" applyFill="1" applyBorder="1" applyAlignment="1" applyProtection="1">
      <alignment horizontal="right" vertical="center"/>
      <protection locked="0"/>
    </xf>
    <xf numFmtId="4" fontId="5" fillId="6" borderId="4341" xfId="6" applyNumberFormat="1" applyFont="1" applyFill="1" applyBorder="1" applyAlignment="1" applyProtection="1">
      <alignment horizontal="right" vertical="center"/>
      <protection locked="0"/>
    </xf>
    <xf numFmtId="3" fontId="5" fillId="0" borderId="4342" xfId="6" applyNumberFormat="1" applyFont="1" applyFill="1" applyBorder="1" applyAlignment="1" applyProtection="1">
      <alignment horizontal="center" vertical="center"/>
      <protection locked="0"/>
    </xf>
    <xf numFmtId="3" fontId="5" fillId="0" borderId="4343" xfId="6" applyNumberFormat="1" applyFont="1" applyFill="1" applyBorder="1" applyAlignment="1" applyProtection="1">
      <alignment horizontal="center" vertical="center"/>
      <protection locked="0"/>
    </xf>
    <xf numFmtId="49" fontId="10" fillId="22" borderId="1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4344" xfId="6" applyNumberFormat="1" applyFont="1" applyFill="1" applyBorder="1" applyAlignment="1" applyProtection="1">
      <alignment horizontal="center" vertical="center" wrapText="1"/>
      <protection locked="0"/>
    </xf>
    <xf numFmtId="49" fontId="14" fillId="22" borderId="24" xfId="6" applyNumberFormat="1" applyFont="1" applyFill="1" applyBorder="1" applyAlignment="1" applyProtection="1">
      <alignment vertical="center" wrapText="1"/>
      <protection locked="0"/>
    </xf>
    <xf numFmtId="49" fontId="59" fillId="21" borderId="42" xfId="6" applyNumberFormat="1" applyFont="1" applyFill="1" applyBorder="1" applyAlignment="1" applyProtection="1">
      <alignment horizontal="center" vertical="center" wrapText="1"/>
      <protection locked="0"/>
    </xf>
    <xf numFmtId="49" fontId="59" fillId="21" borderId="98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15" xfId="6" applyNumberFormat="1" applyFont="1" applyFill="1" applyBorder="1" applyAlignment="1" applyProtection="1">
      <alignment vertical="center" wrapText="1"/>
      <protection locked="0"/>
    </xf>
    <xf numFmtId="3" fontId="5" fillId="0" borderId="4347" xfId="6" applyNumberFormat="1" applyFont="1" applyFill="1" applyBorder="1" applyAlignment="1" applyProtection="1">
      <alignment horizontal="right" vertical="center"/>
      <protection locked="0"/>
    </xf>
    <xf numFmtId="4" fontId="5" fillId="0" borderId="4347" xfId="6" applyNumberFormat="1" applyFont="1" applyFill="1" applyBorder="1" applyAlignment="1" applyProtection="1">
      <alignment horizontal="right" vertical="center"/>
      <protection locked="0"/>
    </xf>
    <xf numFmtId="3" fontId="8" fillId="0" borderId="4348" xfId="6" applyNumberFormat="1" applyFont="1" applyFill="1" applyBorder="1" applyAlignment="1" applyProtection="1">
      <alignment horizontal="center" vertical="center"/>
      <protection locked="0"/>
    </xf>
    <xf numFmtId="3" fontId="5" fillId="0" borderId="4348" xfId="6" applyNumberFormat="1" applyFont="1" applyFill="1" applyBorder="1" applyAlignment="1" applyProtection="1">
      <alignment horizontal="center" vertical="center"/>
      <protection locked="0"/>
    </xf>
    <xf numFmtId="0" fontId="5" fillId="0" borderId="4348" xfId="6" applyNumberFormat="1" applyFont="1" applyFill="1" applyBorder="1" applyAlignment="1" applyProtection="1">
      <alignment horizontal="center" vertical="center"/>
      <protection locked="0"/>
    </xf>
    <xf numFmtId="0" fontId="5" fillId="0" borderId="4348" xfId="6" applyNumberFormat="1" applyFont="1" applyFill="1" applyBorder="1" applyAlignment="1" applyProtection="1">
      <alignment horizontal="left" vertical="center"/>
      <protection locked="0"/>
    </xf>
    <xf numFmtId="0" fontId="14" fillId="0" borderId="4348" xfId="6" applyNumberFormat="1" applyFont="1" applyFill="1" applyBorder="1" applyAlignment="1" applyProtection="1">
      <alignment horizontal="left" vertical="center"/>
      <protection locked="0"/>
    </xf>
    <xf numFmtId="3" fontId="58" fillId="0" borderId="4351" xfId="6" applyNumberFormat="1" applyFont="1" applyFill="1" applyBorder="1" applyAlignment="1" applyProtection="1">
      <alignment horizontal="right" vertical="center"/>
      <protection locked="0"/>
    </xf>
    <xf numFmtId="4" fontId="58" fillId="0" borderId="4351" xfId="6" applyNumberFormat="1" applyFont="1" applyFill="1" applyBorder="1" applyAlignment="1" applyProtection="1">
      <alignment horizontal="right" vertical="center"/>
      <protection locked="0"/>
    </xf>
    <xf numFmtId="3" fontId="8" fillId="0" borderId="4352" xfId="6" applyNumberFormat="1" applyFont="1" applyFill="1" applyBorder="1" applyAlignment="1" applyProtection="1">
      <alignment horizontal="center" vertical="center"/>
      <protection locked="0"/>
    </xf>
    <xf numFmtId="3" fontId="5" fillId="0" borderId="4352" xfId="6" applyNumberFormat="1" applyFont="1" applyFill="1" applyBorder="1" applyAlignment="1" applyProtection="1">
      <alignment horizontal="center" vertical="center"/>
      <protection locked="0"/>
    </xf>
    <xf numFmtId="0" fontId="5" fillId="0" borderId="4352" xfId="6" applyNumberFormat="1" applyFont="1" applyFill="1" applyBorder="1" applyAlignment="1" applyProtection="1">
      <alignment horizontal="center" vertical="center"/>
      <protection locked="0"/>
    </xf>
    <xf numFmtId="0" fontId="5" fillId="0" borderId="4352" xfId="6" applyNumberFormat="1" applyFont="1" applyFill="1" applyBorder="1" applyAlignment="1" applyProtection="1">
      <alignment horizontal="left" vertical="center"/>
      <protection locked="0"/>
    </xf>
    <xf numFmtId="0" fontId="14" fillId="0" borderId="4352" xfId="6" applyNumberFormat="1" applyFont="1" applyFill="1" applyBorder="1" applyAlignment="1" applyProtection="1">
      <alignment horizontal="left" vertical="center"/>
      <protection locked="0"/>
    </xf>
    <xf numFmtId="49" fontId="5" fillId="18" borderId="435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5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55" xfId="6" applyNumberFormat="1" applyFont="1" applyFill="1" applyBorder="1" applyAlignment="1" applyProtection="1">
      <alignment horizontal="right" vertical="center"/>
      <protection locked="0"/>
    </xf>
    <xf numFmtId="3" fontId="5" fillId="0" borderId="4356" xfId="6" applyNumberFormat="1" applyFont="1" applyFill="1" applyBorder="1" applyAlignment="1" applyProtection="1">
      <alignment horizontal="right" vertical="center"/>
      <protection locked="0"/>
    </xf>
    <xf numFmtId="4" fontId="5" fillId="0" borderId="4356" xfId="6" applyNumberFormat="1" applyFont="1" applyFill="1" applyBorder="1" applyAlignment="1" applyProtection="1">
      <alignment horizontal="right" vertical="center"/>
      <protection locked="0"/>
    </xf>
    <xf numFmtId="3" fontId="8" fillId="0" borderId="4357" xfId="6" applyNumberFormat="1" applyFont="1" applyFill="1" applyBorder="1" applyAlignment="1" applyProtection="1">
      <alignment horizontal="center" vertical="center"/>
      <protection locked="0"/>
    </xf>
    <xf numFmtId="3" fontId="5" fillId="0" borderId="4357" xfId="6" applyNumberFormat="1" applyFont="1" applyFill="1" applyBorder="1" applyAlignment="1" applyProtection="1">
      <alignment horizontal="center" vertical="center"/>
      <protection locked="0"/>
    </xf>
    <xf numFmtId="0" fontId="5" fillId="0" borderId="4357" xfId="6" applyNumberFormat="1" applyFont="1" applyFill="1" applyBorder="1" applyAlignment="1" applyProtection="1">
      <alignment horizontal="center" vertical="center"/>
      <protection locked="0"/>
    </xf>
    <xf numFmtId="0" fontId="5" fillId="0" borderId="4357" xfId="6" applyNumberFormat="1" applyFont="1" applyFill="1" applyBorder="1" applyAlignment="1" applyProtection="1">
      <alignment horizontal="left" vertical="center"/>
      <protection locked="0"/>
    </xf>
    <xf numFmtId="0" fontId="14" fillId="0" borderId="4357" xfId="6" applyNumberFormat="1" applyFont="1" applyFill="1" applyBorder="1" applyAlignment="1" applyProtection="1">
      <alignment horizontal="left" vertical="center"/>
      <protection locked="0"/>
    </xf>
    <xf numFmtId="49" fontId="5" fillId="18" borderId="435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59" xfId="6" applyNumberFormat="1" applyFont="1" applyFill="1" applyBorder="1" applyAlignment="1" applyProtection="1">
      <alignment horizontal="right" vertical="center"/>
      <protection locked="0"/>
    </xf>
    <xf numFmtId="3" fontId="5" fillId="0" borderId="4360" xfId="6" applyNumberFormat="1" applyFont="1" applyFill="1" applyBorder="1" applyAlignment="1" applyProtection="1">
      <alignment horizontal="right" vertical="center"/>
      <protection locked="0"/>
    </xf>
    <xf numFmtId="4" fontId="5" fillId="0" borderId="4360" xfId="6" applyNumberFormat="1" applyFont="1" applyFill="1" applyBorder="1" applyAlignment="1" applyProtection="1">
      <alignment horizontal="right" vertical="center"/>
      <protection locked="0"/>
    </xf>
    <xf numFmtId="3" fontId="8" fillId="0" borderId="4361" xfId="6" applyNumberFormat="1" applyFont="1" applyFill="1" applyBorder="1" applyAlignment="1" applyProtection="1">
      <alignment horizontal="center" vertical="center"/>
      <protection locked="0"/>
    </xf>
    <xf numFmtId="3" fontId="5" fillId="0" borderId="4362" xfId="6" applyNumberFormat="1" applyFont="1" applyFill="1" applyBorder="1" applyAlignment="1" applyProtection="1">
      <alignment horizontal="center" vertical="center"/>
      <protection locked="0"/>
    </xf>
    <xf numFmtId="3" fontId="5" fillId="0" borderId="4361" xfId="6" applyNumberFormat="1" applyFont="1" applyFill="1" applyBorder="1" applyAlignment="1" applyProtection="1">
      <alignment horizontal="center" vertical="center"/>
      <protection locked="0"/>
    </xf>
    <xf numFmtId="3" fontId="5" fillId="0" borderId="4363" xfId="6" applyNumberFormat="1" applyFont="1" applyFill="1" applyBorder="1" applyAlignment="1" applyProtection="1">
      <alignment horizontal="center" vertical="center"/>
      <protection locked="0"/>
    </xf>
    <xf numFmtId="0" fontId="5" fillId="0" borderId="4361" xfId="6" applyNumberFormat="1" applyFont="1" applyFill="1" applyBorder="1" applyAlignment="1" applyProtection="1">
      <alignment horizontal="center" vertical="center"/>
      <protection locked="0"/>
    </xf>
    <xf numFmtId="0" fontId="5" fillId="0" borderId="4361" xfId="6" applyNumberFormat="1" applyFont="1" applyFill="1" applyBorder="1" applyAlignment="1" applyProtection="1">
      <alignment horizontal="left" vertical="center"/>
      <protection locked="0"/>
    </xf>
    <xf numFmtId="0" fontId="14" fillId="0" borderId="4361" xfId="6" applyNumberFormat="1" applyFont="1" applyFill="1" applyBorder="1" applyAlignment="1" applyProtection="1">
      <alignment horizontal="left" vertical="center"/>
      <protection locked="0"/>
    </xf>
    <xf numFmtId="49" fontId="14" fillId="22" borderId="8" xfId="6" applyNumberFormat="1" applyFont="1" applyFill="1" applyBorder="1" applyAlignment="1" applyProtection="1">
      <alignment vertical="center" wrapText="1"/>
      <protection locked="0"/>
    </xf>
    <xf numFmtId="49" fontId="5" fillId="18" borderId="436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6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66" xfId="6" applyNumberFormat="1" applyFont="1" applyFill="1" applyBorder="1" applyAlignment="1" applyProtection="1">
      <alignment horizontal="right" vertical="center"/>
      <protection locked="0"/>
    </xf>
    <xf numFmtId="3" fontId="5" fillId="0" borderId="4367" xfId="6" applyNumberFormat="1" applyFont="1" applyFill="1" applyBorder="1" applyAlignment="1" applyProtection="1">
      <alignment horizontal="right" vertical="center"/>
      <protection locked="0"/>
    </xf>
    <xf numFmtId="4" fontId="5" fillId="0" borderId="4367" xfId="6" applyNumberFormat="1" applyFont="1" applyFill="1" applyBorder="1" applyAlignment="1" applyProtection="1">
      <alignment horizontal="right" vertical="center"/>
      <protection locked="0"/>
    </xf>
    <xf numFmtId="3" fontId="8" fillId="0" borderId="4368" xfId="6" applyNumberFormat="1" applyFont="1" applyFill="1" applyBorder="1" applyAlignment="1" applyProtection="1">
      <alignment horizontal="center" vertical="center"/>
      <protection locked="0"/>
    </xf>
    <xf numFmtId="3" fontId="5" fillId="0" borderId="4368" xfId="6" applyNumberFormat="1" applyFont="1" applyFill="1" applyBorder="1" applyAlignment="1" applyProtection="1">
      <alignment horizontal="center" vertical="center"/>
      <protection locked="0"/>
    </xf>
    <xf numFmtId="0" fontId="5" fillId="0" borderId="4368" xfId="6" applyNumberFormat="1" applyFont="1" applyFill="1" applyBorder="1" applyAlignment="1" applyProtection="1">
      <alignment horizontal="center" vertical="center"/>
      <protection locked="0"/>
    </xf>
    <xf numFmtId="0" fontId="5" fillId="0" borderId="4368" xfId="6" applyNumberFormat="1" applyFont="1" applyFill="1" applyBorder="1" applyAlignment="1" applyProtection="1">
      <alignment horizontal="left" vertical="center"/>
      <protection locked="0"/>
    </xf>
    <xf numFmtId="0" fontId="14" fillId="0" borderId="4368" xfId="6" applyNumberFormat="1" applyFont="1" applyFill="1" applyBorder="1" applyAlignment="1" applyProtection="1">
      <alignment horizontal="left" vertical="center"/>
      <protection locked="0"/>
    </xf>
    <xf numFmtId="49" fontId="5" fillId="18" borderId="436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7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71" xfId="6" applyNumberFormat="1" applyFont="1" applyFill="1" applyBorder="1" applyAlignment="1" applyProtection="1">
      <alignment horizontal="right" vertical="center"/>
      <protection locked="0"/>
    </xf>
    <xf numFmtId="3" fontId="8" fillId="0" borderId="4372" xfId="6" applyNumberFormat="1" applyFont="1" applyFill="1" applyBorder="1" applyAlignment="1" applyProtection="1">
      <alignment horizontal="center" vertical="center"/>
      <protection locked="0"/>
    </xf>
    <xf numFmtId="3" fontId="5" fillId="0" borderId="4372" xfId="6" applyNumberFormat="1" applyFont="1" applyFill="1" applyBorder="1" applyAlignment="1" applyProtection="1">
      <alignment horizontal="center" vertical="center"/>
      <protection locked="0"/>
    </xf>
    <xf numFmtId="0" fontId="5" fillId="0" borderId="4372" xfId="6" applyNumberFormat="1" applyFont="1" applyFill="1" applyBorder="1" applyAlignment="1" applyProtection="1">
      <alignment horizontal="center" vertical="center"/>
      <protection locked="0"/>
    </xf>
    <xf numFmtId="0" fontId="5" fillId="0" borderId="4372" xfId="6" applyNumberFormat="1" applyFont="1" applyFill="1" applyBorder="1" applyAlignment="1" applyProtection="1">
      <alignment horizontal="left" vertical="center"/>
      <protection locked="0"/>
    </xf>
    <xf numFmtId="0" fontId="14" fillId="0" borderId="4372" xfId="6" applyNumberFormat="1" applyFont="1" applyFill="1" applyBorder="1" applyAlignment="1" applyProtection="1">
      <alignment horizontal="left" vertical="center"/>
      <protection locked="0"/>
    </xf>
    <xf numFmtId="49" fontId="5" fillId="18" borderId="437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7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75" xfId="6" applyNumberFormat="1" applyFont="1" applyFill="1" applyBorder="1" applyAlignment="1" applyProtection="1">
      <alignment horizontal="right" vertical="center"/>
      <protection locked="0"/>
    </xf>
    <xf numFmtId="3" fontId="8" fillId="0" borderId="4376" xfId="6" applyNumberFormat="1" applyFont="1" applyFill="1" applyBorder="1" applyAlignment="1" applyProtection="1">
      <alignment horizontal="center" vertical="center"/>
      <protection locked="0"/>
    </xf>
    <xf numFmtId="3" fontId="5" fillId="0" borderId="4376" xfId="6" applyNumberFormat="1" applyFont="1" applyFill="1" applyBorder="1" applyAlignment="1" applyProtection="1">
      <alignment horizontal="center" vertical="center"/>
      <protection locked="0"/>
    </xf>
    <xf numFmtId="0" fontId="5" fillId="0" borderId="4376" xfId="6" applyNumberFormat="1" applyFont="1" applyFill="1" applyBorder="1" applyAlignment="1" applyProtection="1">
      <alignment horizontal="center" vertical="center"/>
      <protection locked="0"/>
    </xf>
    <xf numFmtId="0" fontId="5" fillId="0" borderId="4376" xfId="6" applyNumberFormat="1" applyFont="1" applyFill="1" applyBorder="1" applyAlignment="1" applyProtection="1">
      <alignment horizontal="left" vertical="center"/>
      <protection locked="0"/>
    </xf>
    <xf numFmtId="0" fontId="14" fillId="0" borderId="4376" xfId="6" applyNumberFormat="1" applyFont="1" applyFill="1" applyBorder="1" applyAlignment="1" applyProtection="1">
      <alignment horizontal="left" vertical="center"/>
      <protection locked="0"/>
    </xf>
    <xf numFmtId="49" fontId="14" fillId="22" borderId="14" xfId="6" applyNumberFormat="1" applyFont="1" applyFill="1" applyBorder="1" applyAlignment="1" applyProtection="1">
      <alignment vertical="center" wrapText="1"/>
      <protection locked="0"/>
    </xf>
    <xf numFmtId="49" fontId="14" fillId="18" borderId="4377" xfId="6" applyNumberFormat="1" applyFont="1" applyFill="1" applyBorder="1" applyAlignment="1" applyProtection="1">
      <alignment vertical="center" wrapText="1"/>
      <protection locked="0"/>
    </xf>
    <xf numFmtId="49" fontId="14" fillId="18" borderId="4378" xfId="6" applyNumberFormat="1" applyFont="1" applyFill="1" applyBorder="1" applyAlignment="1" applyProtection="1">
      <alignment vertical="center" wrapText="1"/>
      <protection locked="0"/>
    </xf>
    <xf numFmtId="49" fontId="5" fillId="18" borderId="437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8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81" xfId="6" applyNumberFormat="1" applyFont="1" applyFill="1" applyBorder="1" applyAlignment="1" applyProtection="1">
      <alignment horizontal="right" vertical="center"/>
      <protection locked="0"/>
    </xf>
    <xf numFmtId="3" fontId="8" fillId="0" borderId="4382" xfId="6" applyNumberFormat="1" applyFont="1" applyFill="1" applyBorder="1" applyAlignment="1" applyProtection="1">
      <alignment horizontal="center" vertical="center"/>
      <protection locked="0"/>
    </xf>
    <xf numFmtId="3" fontId="5" fillId="0" borderId="4382" xfId="6" applyNumberFormat="1" applyFont="1" applyFill="1" applyBorder="1" applyAlignment="1" applyProtection="1">
      <alignment horizontal="center" vertical="center"/>
      <protection locked="0"/>
    </xf>
    <xf numFmtId="0" fontId="5" fillId="0" borderId="4382" xfId="6" applyNumberFormat="1" applyFont="1" applyFill="1" applyBorder="1" applyAlignment="1" applyProtection="1">
      <alignment horizontal="center" vertical="center"/>
      <protection locked="0"/>
    </xf>
    <xf numFmtId="0" fontId="5" fillId="0" borderId="4382" xfId="6" applyNumberFormat="1" applyFont="1" applyFill="1" applyBorder="1" applyAlignment="1" applyProtection="1">
      <alignment horizontal="left" vertical="center"/>
      <protection locked="0"/>
    </xf>
    <xf numFmtId="0" fontId="14" fillId="0" borderId="4382" xfId="6" applyNumberFormat="1" applyFont="1" applyFill="1" applyBorder="1" applyAlignment="1" applyProtection="1">
      <alignment horizontal="left" vertical="center"/>
      <protection locked="0"/>
    </xf>
    <xf numFmtId="49" fontId="5" fillId="18" borderId="438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8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85" xfId="6" applyNumberFormat="1" applyFont="1" applyFill="1" applyBorder="1" applyAlignment="1" applyProtection="1">
      <alignment horizontal="right" vertical="center"/>
      <protection locked="0"/>
    </xf>
    <xf numFmtId="3" fontId="8" fillId="0" borderId="4386" xfId="6" applyNumberFormat="1" applyFont="1" applyFill="1" applyBorder="1" applyAlignment="1" applyProtection="1">
      <alignment horizontal="center" vertical="center"/>
      <protection locked="0"/>
    </xf>
    <xf numFmtId="3" fontId="5" fillId="0" borderId="4386" xfId="6" applyNumberFormat="1" applyFont="1" applyFill="1" applyBorder="1" applyAlignment="1" applyProtection="1">
      <alignment horizontal="center" vertical="center"/>
      <protection locked="0"/>
    </xf>
    <xf numFmtId="0" fontId="5" fillId="0" borderId="4386" xfId="6" applyNumberFormat="1" applyFont="1" applyFill="1" applyBorder="1" applyAlignment="1" applyProtection="1">
      <alignment horizontal="center" vertical="center"/>
      <protection locked="0"/>
    </xf>
    <xf numFmtId="0" fontId="5" fillId="0" borderId="4386" xfId="6" applyNumberFormat="1" applyFont="1" applyFill="1" applyBorder="1" applyAlignment="1" applyProtection="1">
      <alignment horizontal="left" vertical="center"/>
      <protection locked="0"/>
    </xf>
    <xf numFmtId="0" fontId="14" fillId="0" borderId="4386" xfId="6" applyNumberFormat="1" applyFont="1" applyFill="1" applyBorder="1" applyAlignment="1" applyProtection="1">
      <alignment horizontal="left" vertical="center"/>
      <protection locked="0"/>
    </xf>
    <xf numFmtId="4" fontId="5" fillId="0" borderId="4385" xfId="6" applyNumberFormat="1" applyFont="1" applyFill="1" applyBorder="1" applyAlignment="1" applyProtection="1">
      <alignment horizontal="right" vertical="center"/>
      <protection locked="0"/>
    </xf>
    <xf numFmtId="49" fontId="5" fillId="18" borderId="4389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9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91" xfId="6" applyNumberFormat="1" applyFont="1" applyFill="1" applyBorder="1" applyAlignment="1" applyProtection="1">
      <alignment horizontal="right" vertical="center"/>
      <protection locked="0"/>
    </xf>
    <xf numFmtId="3" fontId="8" fillId="0" borderId="4392" xfId="6" applyNumberFormat="1" applyFont="1" applyFill="1" applyBorder="1" applyAlignment="1" applyProtection="1">
      <alignment horizontal="center" vertical="center"/>
      <protection locked="0"/>
    </xf>
    <xf numFmtId="3" fontId="5" fillId="0" borderId="4392" xfId="6" applyNumberFormat="1" applyFont="1" applyFill="1" applyBorder="1" applyAlignment="1" applyProtection="1">
      <alignment horizontal="center" vertical="center"/>
      <protection locked="0"/>
    </xf>
    <xf numFmtId="0" fontId="5" fillId="0" borderId="4392" xfId="6" applyNumberFormat="1" applyFont="1" applyFill="1" applyBorder="1" applyAlignment="1" applyProtection="1">
      <alignment horizontal="center" vertical="center"/>
      <protection locked="0"/>
    </xf>
    <xf numFmtId="0" fontId="5" fillId="0" borderId="4392" xfId="6" applyNumberFormat="1" applyFont="1" applyFill="1" applyBorder="1" applyAlignment="1" applyProtection="1">
      <alignment horizontal="left" vertical="center"/>
      <protection locked="0"/>
    </xf>
    <xf numFmtId="0" fontId="14" fillId="0" borderId="4392" xfId="6" applyNumberFormat="1" applyFont="1" applyFill="1" applyBorder="1" applyAlignment="1" applyProtection="1">
      <alignment horizontal="left" vertical="center"/>
      <protection locked="0"/>
    </xf>
    <xf numFmtId="49" fontId="5" fillId="18" borderId="439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94" xfId="6" applyNumberFormat="1" applyFont="1" applyFill="1" applyBorder="1" applyAlignment="1" applyProtection="1">
      <alignment horizontal="left" vertical="center" wrapText="1"/>
      <protection locked="0"/>
    </xf>
    <xf numFmtId="3" fontId="8" fillId="6" borderId="4391" xfId="6" applyNumberFormat="1" applyFont="1" applyFill="1" applyBorder="1" applyAlignment="1" applyProtection="1">
      <alignment horizontal="right" vertical="center"/>
      <protection locked="0"/>
    </xf>
    <xf numFmtId="4" fontId="8" fillId="6" borderId="4391" xfId="6" applyNumberFormat="1" applyFont="1" applyFill="1" applyBorder="1" applyAlignment="1" applyProtection="1">
      <alignment horizontal="right" vertical="center"/>
      <protection locked="0"/>
    </xf>
    <xf numFmtId="3" fontId="5" fillId="0" borderId="4397" xfId="6" applyNumberFormat="1" applyFont="1" applyFill="1" applyBorder="1" applyAlignment="1" applyProtection="1">
      <alignment horizontal="center" vertical="center"/>
      <protection locked="0"/>
    </xf>
    <xf numFmtId="3" fontId="5" fillId="6" borderId="4391" xfId="6" applyNumberFormat="1" applyFont="1" applyFill="1" applyBorder="1" applyAlignment="1" applyProtection="1">
      <alignment horizontal="right" vertical="center"/>
      <protection locked="0"/>
    </xf>
    <xf numFmtId="4" fontId="5" fillId="6" borderId="4391" xfId="6" applyNumberFormat="1" applyFont="1" applyFill="1" applyBorder="1" applyAlignment="1" applyProtection="1">
      <alignment horizontal="right" vertical="center"/>
      <protection locked="0"/>
    </xf>
    <xf numFmtId="49" fontId="5" fillId="18" borderId="3679" xfId="6" applyNumberFormat="1" applyFont="1" applyFill="1" applyBorder="1" applyAlignment="1" applyProtection="1">
      <alignment horizontal="left" vertical="center" wrapText="1"/>
      <protection locked="0"/>
    </xf>
    <xf numFmtId="3" fontId="5" fillId="6" borderId="14" xfId="6" applyNumberFormat="1" applyFont="1" applyFill="1" applyBorder="1" applyAlignment="1" applyProtection="1">
      <alignment horizontal="right" vertical="center"/>
      <protection locked="0"/>
    </xf>
    <xf numFmtId="4" fontId="5" fillId="6" borderId="4360" xfId="6" applyNumberFormat="1" applyFont="1" applyFill="1" applyBorder="1" applyAlignment="1" applyProtection="1">
      <alignment horizontal="right" vertical="center"/>
      <protection locked="0"/>
    </xf>
    <xf numFmtId="49" fontId="5" fillId="18" borderId="4396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4398" xfId="6" applyNumberFormat="1" applyFont="1" applyFill="1" applyBorder="1" applyAlignment="1" applyProtection="1">
      <alignment horizontal="center" vertical="center"/>
      <protection locked="0"/>
    </xf>
    <xf numFmtId="3" fontId="5" fillId="0" borderId="4399" xfId="6" applyNumberFormat="1" applyFont="1" applyFill="1" applyBorder="1" applyAlignment="1" applyProtection="1">
      <alignment horizontal="center" vertical="center"/>
      <protection locked="0"/>
    </xf>
    <xf numFmtId="3" fontId="5" fillId="0" borderId="4401" xfId="6" applyNumberFormat="1" applyFont="1" applyFill="1" applyBorder="1" applyAlignment="1" applyProtection="1">
      <alignment horizontal="right" vertical="center"/>
      <protection locked="0"/>
    </xf>
    <xf numFmtId="4" fontId="5" fillId="0" borderId="4401" xfId="6" applyNumberFormat="1" applyFont="1" applyFill="1" applyBorder="1" applyAlignment="1" applyProtection="1">
      <alignment horizontal="right" vertical="center"/>
      <protection locked="0"/>
    </xf>
    <xf numFmtId="3" fontId="8" fillId="0" borderId="4402" xfId="6" applyNumberFormat="1" applyFont="1" applyFill="1" applyBorder="1" applyAlignment="1" applyProtection="1">
      <alignment horizontal="center" vertical="center"/>
      <protection locked="0"/>
    </xf>
    <xf numFmtId="3" fontId="5" fillId="0" borderId="4402" xfId="6" applyNumberFormat="1" applyFont="1" applyFill="1" applyBorder="1" applyAlignment="1" applyProtection="1">
      <alignment horizontal="center" vertical="center"/>
      <protection locked="0"/>
    </xf>
    <xf numFmtId="0" fontId="5" fillId="0" borderId="4402" xfId="6" applyNumberFormat="1" applyFont="1" applyFill="1" applyBorder="1" applyAlignment="1" applyProtection="1">
      <alignment horizontal="center" vertical="center"/>
      <protection locked="0"/>
    </xf>
    <xf numFmtId="0" fontId="5" fillId="0" borderId="4402" xfId="6" applyNumberFormat="1" applyFont="1" applyFill="1" applyBorder="1" applyAlignment="1" applyProtection="1">
      <alignment horizontal="left" vertical="center"/>
      <protection locked="0"/>
    </xf>
    <xf numFmtId="49" fontId="5" fillId="18" borderId="440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40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405" xfId="6" applyNumberFormat="1" applyFont="1" applyFill="1" applyBorder="1" applyAlignment="1" applyProtection="1">
      <alignment horizontal="right" vertical="center"/>
      <protection locked="0"/>
    </xf>
    <xf numFmtId="4" fontId="5" fillId="0" borderId="4405" xfId="6" applyNumberFormat="1" applyFont="1" applyFill="1" applyBorder="1" applyAlignment="1" applyProtection="1">
      <alignment horizontal="right" vertical="center"/>
      <protection locked="0"/>
    </xf>
    <xf numFmtId="3" fontId="8" fillId="0" borderId="4406" xfId="6" applyNumberFormat="1" applyFont="1" applyFill="1" applyBorder="1" applyAlignment="1" applyProtection="1">
      <alignment horizontal="center" vertical="center"/>
      <protection locked="0"/>
    </xf>
    <xf numFmtId="3" fontId="5" fillId="0" borderId="4406" xfId="6" applyNumberFormat="1" applyFont="1" applyFill="1" applyBorder="1" applyAlignment="1" applyProtection="1">
      <alignment horizontal="center" vertical="center"/>
      <protection locked="0"/>
    </xf>
    <xf numFmtId="3" fontId="5" fillId="0" borderId="4407" xfId="6" applyNumberFormat="1" applyFont="1" applyFill="1" applyBorder="1" applyAlignment="1" applyProtection="1">
      <alignment horizontal="center" vertical="center"/>
      <protection locked="0"/>
    </xf>
    <xf numFmtId="0" fontId="5" fillId="0" borderId="4406" xfId="6" applyNumberFormat="1" applyFont="1" applyFill="1" applyBorder="1" applyAlignment="1" applyProtection="1">
      <alignment horizontal="center" vertical="center"/>
      <protection locked="0"/>
    </xf>
    <xf numFmtId="0" fontId="5" fillId="0" borderId="4406" xfId="6" applyNumberFormat="1" applyFont="1" applyFill="1" applyBorder="1" applyAlignment="1" applyProtection="1">
      <alignment horizontal="left" vertical="center"/>
      <protection locked="0"/>
    </xf>
    <xf numFmtId="3" fontId="5" fillId="0" borderId="4410" xfId="6" applyNumberFormat="1" applyFont="1" applyFill="1" applyBorder="1" applyAlignment="1" applyProtection="1">
      <alignment horizontal="right" vertical="center"/>
      <protection locked="0"/>
    </xf>
    <xf numFmtId="4" fontId="5" fillId="0" borderId="4410" xfId="6" applyNumberFormat="1" applyFont="1" applyFill="1" applyBorder="1" applyAlignment="1" applyProtection="1">
      <alignment horizontal="right" vertical="center"/>
      <protection locked="0"/>
    </xf>
    <xf numFmtId="3" fontId="5" fillId="0" borderId="4411" xfId="6" applyNumberFormat="1" applyFont="1" applyFill="1" applyBorder="1" applyAlignment="1" applyProtection="1">
      <alignment horizontal="center" vertical="center"/>
      <protection locked="0"/>
    </xf>
    <xf numFmtId="3" fontId="5" fillId="0" borderId="4412" xfId="6" applyNumberFormat="1" applyFont="1" applyFill="1" applyBorder="1" applyAlignment="1" applyProtection="1">
      <alignment horizontal="center" vertical="center"/>
      <protection locked="0"/>
    </xf>
    <xf numFmtId="49" fontId="5" fillId="18" borderId="4413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95" xfId="6" applyNumberFormat="1" applyFont="1" applyFill="1" applyBorder="1" applyAlignment="1" applyProtection="1">
      <alignment horizontal="right" vertical="center"/>
      <protection locked="0"/>
    </xf>
    <xf numFmtId="3" fontId="8" fillId="0" borderId="4411" xfId="6" applyNumberFormat="1" applyFont="1" applyFill="1" applyBorder="1" applyAlignment="1" applyProtection="1">
      <alignment horizontal="center" vertical="center"/>
      <protection locked="0"/>
    </xf>
    <xf numFmtId="3" fontId="8" fillId="0" borderId="4412" xfId="6" applyNumberFormat="1" applyFont="1" applyFill="1" applyBorder="1" applyAlignment="1" applyProtection="1">
      <alignment horizontal="center" vertical="center"/>
      <protection locked="0"/>
    </xf>
    <xf numFmtId="0" fontId="8" fillId="0" borderId="4386" xfId="6" applyNumberFormat="1" applyFont="1" applyFill="1" applyBorder="1" applyAlignment="1" applyProtection="1">
      <alignment horizontal="center" vertical="center"/>
      <protection locked="0"/>
    </xf>
    <xf numFmtId="0" fontId="8" fillId="0" borderId="4386" xfId="6" applyNumberFormat="1" applyFont="1" applyFill="1" applyBorder="1" applyAlignment="1" applyProtection="1">
      <alignment horizontal="left" vertical="center"/>
      <protection locked="0"/>
    </xf>
    <xf numFmtId="3" fontId="8" fillId="19" borderId="95" xfId="6" applyNumberFormat="1" applyFont="1" applyFill="1" applyBorder="1" applyAlignment="1" applyProtection="1">
      <alignment vertical="top" wrapText="1"/>
      <protection locked="0"/>
    </xf>
    <xf numFmtId="3" fontId="8" fillId="19" borderId="97" xfId="6" applyNumberFormat="1" applyFont="1" applyFill="1" applyBorder="1" applyAlignment="1" applyProtection="1">
      <alignment vertical="top" wrapText="1"/>
      <protection locked="0"/>
    </xf>
    <xf numFmtId="4" fontId="8" fillId="19" borderId="97" xfId="6" applyNumberFormat="1" applyFont="1" applyFill="1" applyBorder="1" applyAlignment="1" applyProtection="1">
      <alignment vertical="top" wrapText="1"/>
      <protection locked="0"/>
    </xf>
    <xf numFmtId="10" fontId="5" fillId="2" borderId="97" xfId="18" applyNumberFormat="1" applyFont="1" applyFill="1" applyBorder="1" applyAlignment="1" applyProtection="1">
      <alignment horizontal="right" vertical="center"/>
      <protection locked="0"/>
    </xf>
    <xf numFmtId="3" fontId="59" fillId="21" borderId="95" xfId="6" applyNumberFormat="1" applyFont="1" applyFill="1" applyBorder="1" applyAlignment="1" applyProtection="1">
      <alignment horizontal="right" vertical="center" wrapText="1"/>
      <protection locked="0"/>
    </xf>
    <xf numFmtId="4" fontId="59" fillId="21" borderId="95" xfId="6" applyNumberFormat="1" applyFont="1" applyFill="1" applyBorder="1" applyAlignment="1" applyProtection="1">
      <alignment horizontal="right" vertical="center" wrapText="1"/>
      <protection locked="0"/>
    </xf>
    <xf numFmtId="3" fontId="5" fillId="18" borderId="253" xfId="6" applyNumberFormat="1" applyFont="1" applyFill="1" applyBorder="1" applyAlignment="1" applyProtection="1">
      <alignment horizontal="right" vertical="center" wrapText="1"/>
      <protection locked="0"/>
    </xf>
    <xf numFmtId="4" fontId="5" fillId="18" borderId="253" xfId="6" applyNumberFormat="1" applyFont="1" applyFill="1" applyBorder="1" applyAlignment="1" applyProtection="1">
      <alignment horizontal="right" vertical="center" wrapText="1"/>
      <protection locked="0"/>
    </xf>
    <xf numFmtId="10" fontId="5" fillId="0" borderId="311" xfId="18" applyNumberFormat="1" applyFont="1" applyFill="1" applyBorder="1" applyAlignment="1" applyProtection="1">
      <alignment horizontal="right" vertical="center"/>
      <protection locked="0"/>
    </xf>
    <xf numFmtId="3" fontId="14" fillId="0" borderId="0" xfId="6" applyNumberFormat="1" applyFont="1" applyFill="1" applyBorder="1" applyAlignment="1" applyProtection="1">
      <alignment horizontal="left" vertical="center"/>
      <protection locked="0"/>
    </xf>
    <xf numFmtId="3" fontId="58" fillId="18" borderId="4385" xfId="6" applyNumberFormat="1" applyFont="1" applyFill="1" applyBorder="1" applyAlignment="1" applyProtection="1">
      <alignment horizontal="right" vertical="center" wrapText="1"/>
      <protection locked="0"/>
    </xf>
    <xf numFmtId="4" fontId="58" fillId="18" borderId="4385" xfId="6" applyNumberFormat="1" applyFont="1" applyFill="1" applyBorder="1" applyAlignment="1" applyProtection="1">
      <alignment horizontal="right" vertical="center" wrapText="1"/>
      <protection locked="0"/>
    </xf>
    <xf numFmtId="10" fontId="5" fillId="0" borderId="4385" xfId="18" applyNumberFormat="1" applyFont="1" applyFill="1" applyBorder="1" applyAlignment="1" applyProtection="1">
      <alignment horizontal="right" vertical="center"/>
      <protection locked="0"/>
    </xf>
    <xf numFmtId="3" fontId="58" fillId="0" borderId="4385" xfId="6" applyNumberFormat="1" applyFont="1" applyFill="1" applyBorder="1" applyAlignment="1" applyProtection="1">
      <alignment horizontal="right" vertical="center" wrapText="1"/>
      <protection locked="0"/>
    </xf>
    <xf numFmtId="4" fontId="58" fillId="0" borderId="4385" xfId="6" applyNumberFormat="1" applyFont="1" applyFill="1" applyBorder="1" applyAlignment="1" applyProtection="1">
      <alignment horizontal="right" vertical="center" wrapText="1"/>
      <protection locked="0"/>
    </xf>
    <xf numFmtId="3" fontId="5" fillId="0" borderId="4385" xfId="6" applyNumberFormat="1" applyFont="1" applyFill="1" applyBorder="1" applyAlignment="1" applyProtection="1">
      <alignment horizontal="right" vertical="center" wrapText="1"/>
      <protection locked="0"/>
    </xf>
    <xf numFmtId="4" fontId="5" fillId="0" borderId="4385" xfId="6" applyNumberFormat="1" applyFont="1" applyFill="1" applyBorder="1" applyAlignment="1" applyProtection="1">
      <alignment horizontal="right" vertical="center" wrapText="1"/>
      <protection locked="0"/>
    </xf>
    <xf numFmtId="3" fontId="5" fillId="22" borderId="4385" xfId="6" applyNumberFormat="1" applyFont="1" applyFill="1" applyBorder="1" applyAlignment="1" applyProtection="1">
      <alignment horizontal="right" vertical="center" wrapText="1"/>
      <protection locked="0"/>
    </xf>
    <xf numFmtId="4" fontId="5" fillId="22" borderId="4385" xfId="6" applyNumberFormat="1" applyFont="1" applyFill="1" applyBorder="1" applyAlignment="1" applyProtection="1">
      <alignment horizontal="right" vertical="center" wrapText="1"/>
      <protection locked="0"/>
    </xf>
    <xf numFmtId="3" fontId="5" fillId="18" borderId="4385" xfId="6" applyNumberFormat="1" applyFont="1" applyFill="1" applyBorder="1" applyAlignment="1" applyProtection="1">
      <alignment horizontal="right" vertical="center" wrapText="1"/>
      <protection locked="0"/>
    </xf>
    <xf numFmtId="4" fontId="5" fillId="18" borderId="4385" xfId="6" applyNumberFormat="1" applyFont="1" applyFill="1" applyBorder="1" applyAlignment="1" applyProtection="1">
      <alignment horizontal="right" vertical="center" wrapText="1"/>
      <protection locked="0"/>
    </xf>
    <xf numFmtId="3" fontId="5" fillId="18" borderId="4416" xfId="6" applyNumberFormat="1" applyFont="1" applyFill="1" applyBorder="1" applyAlignment="1" applyProtection="1">
      <alignment horizontal="right" vertical="center" wrapText="1"/>
      <protection locked="0"/>
    </xf>
    <xf numFmtId="4" fontId="5" fillId="18" borderId="4416" xfId="6" applyNumberFormat="1" applyFont="1" applyFill="1" applyBorder="1" applyAlignment="1" applyProtection="1">
      <alignment horizontal="right" vertical="center" wrapText="1"/>
      <protection locked="0"/>
    </xf>
    <xf numFmtId="10" fontId="5" fillId="0" borderId="85" xfId="18" applyNumberFormat="1" applyFont="1" applyFill="1" applyBorder="1" applyAlignment="1" applyProtection="1">
      <alignment horizontal="right" vertical="center"/>
      <protection locked="0"/>
    </xf>
    <xf numFmtId="3" fontId="58" fillId="22" borderId="4385" xfId="6" applyNumberFormat="1" applyFont="1" applyFill="1" applyBorder="1" applyAlignment="1" applyProtection="1">
      <alignment horizontal="right" vertical="center" wrapText="1"/>
      <protection locked="0"/>
    </xf>
    <xf numFmtId="4" fontId="58" fillId="22" borderId="4385" xfId="6" applyNumberFormat="1" applyFont="1" applyFill="1" applyBorder="1" applyAlignment="1" applyProtection="1">
      <alignment horizontal="right" vertical="center" wrapText="1"/>
      <protection locked="0"/>
    </xf>
    <xf numFmtId="3" fontId="5" fillId="18" borderId="4124" xfId="6" applyNumberFormat="1" applyFont="1" applyFill="1" applyBorder="1" applyAlignment="1" applyProtection="1">
      <alignment horizontal="right" vertical="center" wrapText="1"/>
      <protection locked="0"/>
    </xf>
    <xf numFmtId="3" fontId="5" fillId="18" borderId="4125" xfId="6" applyNumberFormat="1" applyFont="1" applyFill="1" applyBorder="1" applyAlignment="1" applyProtection="1">
      <alignment horizontal="right" vertical="center" wrapText="1"/>
      <protection locked="0"/>
    </xf>
    <xf numFmtId="4" fontId="5" fillId="18" borderId="4125" xfId="6" applyNumberFormat="1" applyFont="1" applyFill="1" applyBorder="1" applyAlignment="1" applyProtection="1">
      <alignment horizontal="right" vertical="center" wrapText="1"/>
      <protection locked="0"/>
    </xf>
    <xf numFmtId="10" fontId="5" fillId="0" borderId="4125" xfId="18" applyNumberFormat="1" applyFont="1" applyFill="1" applyBorder="1" applyAlignment="1" applyProtection="1">
      <alignment horizontal="right" vertical="center"/>
      <protection locked="0"/>
    </xf>
    <xf numFmtId="49" fontId="98" fillId="18" borderId="0" xfId="6" applyNumberFormat="1" applyFont="1" applyFill="1" applyBorder="1" applyAlignment="1" applyProtection="1">
      <alignment vertical="top" wrapText="1"/>
      <protection locked="0"/>
    </xf>
    <xf numFmtId="3" fontId="62" fillId="18" borderId="0" xfId="6" applyNumberFormat="1" applyFont="1" applyFill="1" applyBorder="1" applyAlignment="1" applyProtection="1">
      <alignment vertical="top" wrapText="1"/>
      <protection locked="0"/>
    </xf>
    <xf numFmtId="4" fontId="62" fillId="18" borderId="0" xfId="6" applyNumberFormat="1" applyFont="1" applyFill="1" applyBorder="1" applyAlignment="1" applyProtection="1">
      <alignment vertical="top" wrapText="1"/>
      <protection locked="0"/>
    </xf>
    <xf numFmtId="10" fontId="5" fillId="0" borderId="4421" xfId="6" applyNumberFormat="1" applyFont="1" applyFill="1" applyBorder="1" applyAlignment="1" applyProtection="1">
      <alignment horizontal="right" vertical="center"/>
      <protection locked="0"/>
    </xf>
    <xf numFmtId="10" fontId="5" fillId="0" borderId="4422" xfId="6" applyNumberFormat="1" applyFont="1" applyFill="1" applyBorder="1" applyAlignment="1" applyProtection="1">
      <alignment horizontal="right" vertical="center"/>
      <protection locked="0"/>
    </xf>
    <xf numFmtId="3" fontId="14" fillId="0" borderId="0" xfId="6" applyNumberFormat="1" applyFont="1" applyFill="1" applyBorder="1" applyAlignment="1" applyProtection="1">
      <alignment horizontal="right" vertical="center"/>
      <protection locked="0"/>
    </xf>
    <xf numFmtId="49" fontId="62" fillId="18" borderId="0" xfId="6" applyNumberFormat="1" applyFont="1" applyFill="1" applyBorder="1" applyAlignment="1" applyProtection="1">
      <alignment vertical="top" wrapText="1"/>
      <protection locked="0"/>
    </xf>
    <xf numFmtId="3" fontId="5" fillId="0" borderId="0" xfId="6" applyNumberFormat="1" applyFont="1" applyFill="1" applyBorder="1" applyAlignment="1" applyProtection="1">
      <alignment horizontal="right" vertical="center"/>
      <protection locked="0"/>
    </xf>
    <xf numFmtId="4" fontId="5" fillId="0" borderId="0" xfId="6" applyNumberFormat="1" applyFont="1" applyFill="1" applyBorder="1" applyAlignment="1" applyProtection="1">
      <alignment horizontal="right" vertical="center"/>
      <protection locked="0"/>
    </xf>
    <xf numFmtId="10" fontId="5" fillId="0" borderId="0" xfId="6" applyNumberFormat="1" applyFont="1" applyFill="1" applyBorder="1" applyAlignment="1" applyProtection="1">
      <alignment horizontal="right" vertical="center"/>
      <protection locked="0"/>
    </xf>
    <xf numFmtId="3" fontId="60" fillId="0" borderId="0" xfId="6" applyNumberFormat="1" applyFont="1" applyFill="1" applyBorder="1" applyAlignment="1" applyProtection="1">
      <alignment horizontal="right" vertical="center"/>
      <protection locked="0"/>
    </xf>
    <xf numFmtId="4" fontId="60" fillId="0" borderId="0" xfId="6" applyNumberFormat="1" applyFont="1" applyFill="1" applyBorder="1" applyAlignment="1" applyProtection="1">
      <alignment horizontal="right" vertical="center"/>
      <protection locked="0"/>
    </xf>
    <xf numFmtId="10" fontId="5" fillId="0" borderId="4386" xfId="6" applyNumberFormat="1" applyFont="1" applyFill="1" applyBorder="1" applyAlignment="1" applyProtection="1">
      <alignment horizontal="right" vertical="center"/>
      <protection locked="0"/>
    </xf>
    <xf numFmtId="49" fontId="47" fillId="6" borderId="14" xfId="4" applyNumberFormat="1" applyFont="1" applyFill="1" applyBorder="1" applyAlignment="1">
      <alignment horizontal="center" vertical="center" wrapText="1"/>
    </xf>
    <xf numFmtId="49" fontId="9" fillId="11" borderId="96" xfId="4" applyNumberFormat="1" applyFont="1" applyFill="1" applyBorder="1" applyAlignment="1">
      <alignment horizontal="center" vertical="center"/>
    </xf>
    <xf numFmtId="49" fontId="47" fillId="0" borderId="7" xfId="4" applyNumberFormat="1" applyFont="1" applyBorder="1" applyAlignment="1">
      <alignment horizontal="center" vertical="center"/>
    </xf>
    <xf numFmtId="49" fontId="52" fillId="0" borderId="24" xfId="4" applyNumberFormat="1" applyFont="1" applyBorder="1" applyAlignment="1">
      <alignment horizontal="center" vertical="center"/>
    </xf>
    <xf numFmtId="3" fontId="50" fillId="6" borderId="14" xfId="4" applyNumberFormat="1" applyFont="1" applyFill="1" applyBorder="1" applyAlignment="1">
      <alignment horizontal="right" vertical="center" wrapText="1"/>
    </xf>
    <xf numFmtId="0" fontId="47" fillId="4" borderId="95" xfId="4" applyFont="1" applyFill="1" applyBorder="1" applyAlignment="1">
      <alignment horizontal="center"/>
    </xf>
    <xf numFmtId="0" fontId="9" fillId="4" borderId="95" xfId="4" applyFont="1" applyFill="1" applyBorder="1" applyAlignment="1">
      <alignment vertical="center" wrapText="1"/>
    </xf>
    <xf numFmtId="0" fontId="47" fillId="4" borderId="98" xfId="4" applyFont="1" applyFill="1" applyBorder="1" applyAlignment="1">
      <alignment horizontal="center"/>
    </xf>
    <xf numFmtId="0" fontId="9" fillId="3" borderId="107" xfId="4" applyFont="1" applyFill="1" applyBorder="1" applyAlignment="1">
      <alignment vertical="center" wrapText="1"/>
    </xf>
    <xf numFmtId="3" fontId="47" fillId="6" borderId="101" xfId="4" applyNumberFormat="1" applyFont="1" applyFill="1" applyBorder="1" applyAlignment="1">
      <alignment vertical="center"/>
    </xf>
    <xf numFmtId="3" fontId="9" fillId="3" borderId="93" xfId="4" applyNumberFormat="1" applyFont="1" applyFill="1" applyBorder="1" applyAlignment="1">
      <alignment horizontal="right" vertical="center"/>
    </xf>
    <xf numFmtId="4" fontId="9" fillId="3" borderId="107" xfId="4" applyNumberFormat="1" applyFont="1" applyFill="1" applyBorder="1" applyAlignment="1">
      <alignment horizontal="right" vertical="center"/>
    </xf>
    <xf numFmtId="4" fontId="47" fillId="6" borderId="48" xfId="4" applyNumberFormat="1" applyFont="1" applyFill="1" applyBorder="1" applyAlignment="1">
      <alignment horizontal="right" vertical="center"/>
    </xf>
    <xf numFmtId="4" fontId="47" fillId="6" borderId="106" xfId="4" applyNumberFormat="1" applyFont="1" applyFill="1" applyBorder="1" applyAlignment="1">
      <alignment horizontal="right" vertical="center"/>
    </xf>
    <xf numFmtId="49" fontId="47" fillId="6" borderId="106" xfId="4" applyNumberFormat="1" applyFont="1" applyFill="1" applyBorder="1" applyAlignment="1">
      <alignment vertical="center"/>
    </xf>
    <xf numFmtId="49" fontId="47" fillId="6" borderId="14" xfId="4" applyNumberFormat="1" applyFont="1" applyFill="1" applyBorder="1" applyAlignment="1">
      <alignment vertical="center"/>
    </xf>
    <xf numFmtId="49" fontId="9" fillId="4" borderId="95" xfId="4" applyNumberFormat="1" applyFont="1" applyFill="1" applyBorder="1" applyAlignment="1">
      <alignment horizontal="center" vertical="center"/>
    </xf>
    <xf numFmtId="49" fontId="9" fillId="0" borderId="110" xfId="4" applyNumberFormat="1" applyFont="1" applyBorder="1" applyAlignment="1">
      <alignment vertical="center"/>
    </xf>
    <xf numFmtId="0" fontId="9" fillId="3" borderId="101" xfId="4" applyFont="1" applyFill="1" applyBorder="1" applyAlignment="1">
      <alignment vertical="center" wrapText="1"/>
    </xf>
    <xf numFmtId="3" fontId="9" fillId="3" borderId="101" xfId="4" applyNumberFormat="1" applyFont="1" applyFill="1" applyBorder="1" applyAlignment="1">
      <alignment horizontal="right" vertical="center"/>
    </xf>
    <xf numFmtId="4" fontId="9" fillId="3" borderId="109" xfId="4" applyNumberFormat="1" applyFont="1" applyFill="1" applyBorder="1" applyAlignment="1">
      <alignment horizontal="right" vertical="center"/>
    </xf>
    <xf numFmtId="0" fontId="9" fillId="3" borderId="112" xfId="4" applyFont="1" applyFill="1" applyBorder="1" applyAlignment="1">
      <alignment vertical="center" wrapText="1"/>
    </xf>
    <xf numFmtId="49" fontId="9" fillId="3" borderId="114" xfId="4" applyNumberFormat="1" applyFont="1" applyFill="1" applyBorder="1" applyAlignment="1">
      <alignment horizontal="center" vertical="center"/>
    </xf>
    <xf numFmtId="4" fontId="9" fillId="3" borderId="114" xfId="4" applyNumberFormat="1" applyFont="1" applyFill="1" applyBorder="1" applyAlignment="1">
      <alignment horizontal="right" vertical="center"/>
    </xf>
    <xf numFmtId="3" fontId="47" fillId="6" borderId="107" xfId="4" applyNumberFormat="1" applyFont="1" applyFill="1" applyBorder="1" applyAlignment="1">
      <alignment horizontal="right" vertical="center"/>
    </xf>
    <xf numFmtId="4" fontId="47" fillId="6" borderId="93" xfId="4" applyNumberFormat="1" applyFont="1" applyFill="1" applyBorder="1" applyAlignment="1">
      <alignment horizontal="right" vertical="center"/>
    </xf>
    <xf numFmtId="0" fontId="9" fillId="6" borderId="14" xfId="4" applyFont="1" applyFill="1" applyBorder="1" applyAlignment="1">
      <alignment horizontal="center" vertical="center" wrapText="1"/>
    </xf>
    <xf numFmtId="3" fontId="47" fillId="6" borderId="48" xfId="4" applyNumberFormat="1" applyFont="1" applyFill="1" applyBorder="1" applyAlignment="1">
      <alignment horizontal="right" vertical="center" wrapText="1"/>
    </xf>
    <xf numFmtId="4" fontId="47" fillId="6" borderId="0" xfId="4" applyNumberFormat="1" applyFont="1" applyFill="1" applyAlignment="1">
      <alignment horizontal="right" vertical="center"/>
    </xf>
    <xf numFmtId="4" fontId="47" fillId="6" borderId="101" xfId="4" applyNumberFormat="1" applyFont="1" applyFill="1" applyBorder="1" applyAlignment="1">
      <alignment horizontal="right" vertical="center"/>
    </xf>
    <xf numFmtId="3" fontId="9" fillId="3" borderId="109" xfId="4" applyNumberFormat="1" applyFont="1" applyFill="1" applyBorder="1" applyAlignment="1">
      <alignment horizontal="right" vertical="center"/>
    </xf>
    <xf numFmtId="4" fontId="9" fillId="3" borderId="101" xfId="4" applyNumberFormat="1" applyFont="1" applyFill="1" applyBorder="1" applyAlignment="1">
      <alignment horizontal="right" vertical="center"/>
    </xf>
    <xf numFmtId="49" fontId="47" fillId="6" borderId="107" xfId="4" applyNumberFormat="1" applyFont="1" applyFill="1" applyBorder="1" applyAlignment="1">
      <alignment horizontal="center" vertical="center"/>
    </xf>
    <xf numFmtId="4" fontId="47" fillId="6" borderId="107" xfId="4" applyNumberFormat="1" applyFont="1" applyFill="1" applyBorder="1" applyAlignment="1">
      <alignment horizontal="right" vertical="center" wrapText="1"/>
    </xf>
    <xf numFmtId="4" fontId="47" fillId="6" borderId="93" xfId="4" applyNumberFormat="1" applyFont="1" applyFill="1" applyBorder="1" applyAlignment="1">
      <alignment horizontal="right" vertical="center" wrapText="1"/>
    </xf>
    <xf numFmtId="3" fontId="9" fillId="3" borderId="114" xfId="4" applyNumberFormat="1" applyFont="1" applyFill="1" applyBorder="1" applyAlignment="1">
      <alignment horizontal="right" vertical="center"/>
    </xf>
    <xf numFmtId="4" fontId="9" fillId="3" borderId="112" xfId="4" applyNumberFormat="1" applyFont="1" applyFill="1" applyBorder="1" applyAlignment="1">
      <alignment vertical="center" wrapText="1"/>
    </xf>
    <xf numFmtId="1" fontId="47" fillId="6" borderId="107" xfId="4" applyNumberFormat="1" applyFont="1" applyFill="1" applyBorder="1" applyAlignment="1">
      <alignment horizontal="center" vertical="center"/>
    </xf>
    <xf numFmtId="3" fontId="47" fillId="6" borderId="93" xfId="4" applyNumberFormat="1" applyFont="1" applyFill="1" applyBorder="1" applyAlignment="1">
      <alignment horizontal="right" vertical="center"/>
    </xf>
    <xf numFmtId="4" fontId="47" fillId="6" borderId="107" xfId="4" applyNumberFormat="1" applyFont="1" applyFill="1" applyBorder="1" applyAlignment="1">
      <alignment vertical="center" wrapText="1"/>
    </xf>
    <xf numFmtId="4" fontId="9" fillId="3" borderId="107" xfId="4" applyNumberFormat="1" applyFont="1" applyFill="1" applyBorder="1" applyAlignment="1">
      <alignment vertical="center" wrapText="1"/>
    </xf>
    <xf numFmtId="49" fontId="47" fillId="6" borderId="4016" xfId="4" applyNumberFormat="1" applyFont="1" applyFill="1" applyBorder="1" applyAlignment="1">
      <alignment horizontal="center" vertical="center"/>
    </xf>
    <xf numFmtId="3" fontId="47" fillId="6" borderId="4165" xfId="4" applyNumberFormat="1" applyFont="1" applyFill="1" applyBorder="1" applyAlignment="1">
      <alignment horizontal="right" vertical="center"/>
    </xf>
    <xf numFmtId="4" fontId="47" fillId="6" borderId="4016" xfId="4" applyNumberFormat="1" applyFont="1" applyFill="1" applyBorder="1" applyAlignment="1">
      <alignment horizontal="right" vertical="center"/>
    </xf>
    <xf numFmtId="1" fontId="47" fillId="6" borderId="4165" xfId="4" applyNumberFormat="1" applyFont="1" applyFill="1" applyBorder="1" applyAlignment="1">
      <alignment horizontal="center" vertical="center"/>
    </xf>
    <xf numFmtId="3" fontId="47" fillId="6" borderId="4016" xfId="4" applyNumberFormat="1" applyFont="1" applyFill="1" applyBorder="1" applyAlignment="1">
      <alignment horizontal="right" vertical="center"/>
    </xf>
    <xf numFmtId="4" fontId="47" fillId="6" borderId="4165" xfId="4" applyNumberFormat="1" applyFont="1" applyFill="1" applyBorder="1" applyAlignment="1">
      <alignment vertical="center" wrapText="1"/>
    </xf>
    <xf numFmtId="4" fontId="47" fillId="6" borderId="4016" xfId="4" applyNumberFormat="1" applyFont="1" applyFill="1" applyBorder="1" applyAlignment="1">
      <alignment horizontal="right" vertical="center" wrapText="1"/>
    </xf>
    <xf numFmtId="4" fontId="47" fillId="6" borderId="4165" xfId="4" applyNumberFormat="1" applyFont="1" applyFill="1" applyBorder="1" applyAlignment="1">
      <alignment horizontal="right" vertical="center" wrapText="1"/>
    </xf>
    <xf numFmtId="3" fontId="9" fillId="11" borderId="95" xfId="4" applyNumberFormat="1" applyFont="1" applyFill="1" applyBorder="1" applyAlignment="1">
      <alignment horizontal="center" vertical="center"/>
    </xf>
    <xf numFmtId="0" fontId="38" fillId="5" borderId="98" xfId="4" applyFont="1" applyFill="1" applyBorder="1" applyAlignment="1">
      <alignment vertical="center" wrapText="1"/>
    </xf>
    <xf numFmtId="3" fontId="47" fillId="6" borderId="93" xfId="4" applyNumberFormat="1" applyFont="1" applyFill="1" applyBorder="1" applyAlignment="1">
      <alignment horizontal="right" vertical="center" wrapText="1"/>
    </xf>
    <xf numFmtId="1" fontId="47" fillId="6" borderId="101" xfId="4" applyNumberFormat="1" applyFont="1" applyFill="1" applyBorder="1" applyAlignment="1">
      <alignment horizontal="center" vertical="center"/>
    </xf>
    <xf numFmtId="49" fontId="9" fillId="10" borderId="98" xfId="4" applyNumberFormat="1" applyFont="1" applyFill="1" applyBorder="1" applyAlignment="1">
      <alignment horizontal="left" vertical="center" wrapText="1"/>
    </xf>
    <xf numFmtId="1" fontId="9" fillId="10" borderId="95" xfId="4" applyNumberFormat="1" applyFont="1" applyFill="1" applyBorder="1" applyAlignment="1">
      <alignment horizontal="center" vertical="center"/>
    </xf>
    <xf numFmtId="49" fontId="9" fillId="5" borderId="7" xfId="4" applyNumberFormat="1" applyFont="1" applyFill="1" applyBorder="1" applyAlignment="1">
      <alignment horizontal="center" vertical="center"/>
    </xf>
    <xf numFmtId="49" fontId="9" fillId="5" borderId="1" xfId="4" applyNumberFormat="1" applyFont="1" applyFill="1" applyBorder="1" applyAlignment="1">
      <alignment horizontal="left" vertical="center" wrapText="1"/>
    </xf>
    <xf numFmtId="1" fontId="9" fillId="5" borderId="7" xfId="4" applyNumberFormat="1" applyFont="1" applyFill="1" applyBorder="1" applyAlignment="1">
      <alignment horizontal="center" vertical="center"/>
    </xf>
    <xf numFmtId="3" fontId="9" fillId="5" borderId="1" xfId="4" applyNumberFormat="1" applyFont="1" applyFill="1" applyBorder="1" applyAlignment="1">
      <alignment horizontal="right" vertical="center" wrapText="1"/>
    </xf>
    <xf numFmtId="4" fontId="9" fillId="5" borderId="7" xfId="4" applyNumberFormat="1" applyFont="1" applyFill="1" applyBorder="1" applyAlignment="1">
      <alignment horizontal="right" vertical="center" wrapText="1"/>
    </xf>
    <xf numFmtId="4" fontId="9" fillId="5" borderId="1" xfId="4" applyNumberFormat="1" applyFont="1" applyFill="1" applyBorder="1" applyAlignment="1">
      <alignment horizontal="right" vertical="center" wrapText="1"/>
    </xf>
    <xf numFmtId="49" fontId="47" fillId="0" borderId="1" xfId="4" applyNumberFormat="1" applyFont="1" applyBorder="1" applyAlignment="1">
      <alignment horizontal="left" vertical="center" wrapText="1"/>
    </xf>
    <xf numFmtId="3" fontId="47" fillId="0" borderId="1" xfId="4" applyNumberFormat="1" applyFont="1" applyBorder="1" applyAlignment="1">
      <alignment horizontal="right" vertical="center" wrapText="1"/>
    </xf>
    <xf numFmtId="4" fontId="47" fillId="0" borderId="1" xfId="4" applyNumberFormat="1" applyFont="1" applyBorder="1" applyAlignment="1">
      <alignment horizontal="right" vertical="center"/>
    </xf>
    <xf numFmtId="4" fontId="47" fillId="0" borderId="7" xfId="4" applyNumberFormat="1" applyFont="1" applyBorder="1" applyAlignment="1">
      <alignment horizontal="right" vertical="center"/>
    </xf>
    <xf numFmtId="49" fontId="48" fillId="5" borderId="1" xfId="4" applyNumberFormat="1" applyFont="1" applyFill="1" applyBorder="1" applyAlignment="1">
      <alignment horizontal="left" vertical="center" wrapText="1"/>
    </xf>
    <xf numFmtId="3" fontId="48" fillId="5" borderId="1" xfId="4" applyNumberFormat="1" applyFont="1" applyFill="1" applyBorder="1" applyAlignment="1">
      <alignment horizontal="right" vertical="center" wrapText="1"/>
    </xf>
    <xf numFmtId="4" fontId="48" fillId="5" borderId="1" xfId="4" applyNumberFormat="1" applyFont="1" applyFill="1" applyBorder="1" applyAlignment="1">
      <alignment horizontal="right" vertical="center" wrapText="1"/>
    </xf>
    <xf numFmtId="4" fontId="48" fillId="5" borderId="7" xfId="4" applyNumberFormat="1" applyFont="1" applyFill="1" applyBorder="1" applyAlignment="1">
      <alignment horizontal="right" vertical="center" wrapText="1"/>
    </xf>
    <xf numFmtId="1" fontId="47" fillId="0" borderId="107" xfId="4" applyNumberFormat="1" applyFont="1" applyBorder="1" applyAlignment="1">
      <alignment horizontal="center" vertical="center"/>
    </xf>
    <xf numFmtId="0" fontId="47" fillId="6" borderId="88" xfId="4" applyFont="1" applyFill="1" applyBorder="1" applyAlignment="1">
      <alignment horizontal="left" vertical="center" wrapText="1"/>
    </xf>
    <xf numFmtId="0" fontId="47" fillId="6" borderId="99" xfId="4" applyFont="1" applyFill="1" applyBorder="1" applyAlignment="1">
      <alignment horizontal="left" vertical="center" wrapText="1"/>
    </xf>
    <xf numFmtId="49" fontId="9" fillId="5" borderId="95" xfId="4" applyNumberFormat="1" applyFont="1" applyFill="1" applyBorder="1" applyAlignment="1">
      <alignment horizontal="center" vertical="center"/>
    </xf>
    <xf numFmtId="49" fontId="9" fillId="5" borderId="98" xfId="4" applyNumberFormat="1" applyFont="1" applyFill="1" applyBorder="1" applyAlignment="1">
      <alignment horizontal="left" vertical="center" wrapText="1"/>
    </xf>
    <xf numFmtId="3" fontId="9" fillId="5" borderId="98" xfId="4" applyNumberFormat="1" applyFont="1" applyFill="1" applyBorder="1" applyAlignment="1">
      <alignment horizontal="right" vertical="center" wrapText="1"/>
    </xf>
    <xf numFmtId="4" fontId="9" fillId="5" borderId="95" xfId="4" applyNumberFormat="1" applyFont="1" applyFill="1" applyBorder="1" applyAlignment="1">
      <alignment horizontal="right" vertical="center" wrapText="1"/>
    </xf>
    <xf numFmtId="4" fontId="9" fillId="5" borderId="98" xfId="4" applyNumberFormat="1" applyFont="1" applyFill="1" applyBorder="1" applyAlignment="1">
      <alignment horizontal="right" vertical="center" wrapText="1"/>
    </xf>
    <xf numFmtId="0" fontId="32" fillId="5" borderId="95" xfId="4" applyFont="1" applyFill="1" applyBorder="1" applyAlignment="1">
      <alignment horizontal="left" vertical="center" wrapText="1"/>
    </xf>
    <xf numFmtId="0" fontId="47" fillId="0" borderId="7" xfId="0" applyFont="1" applyBorder="1" applyAlignment="1">
      <alignment horizontal="left" vertical="center" wrapText="1"/>
    </xf>
    <xf numFmtId="49" fontId="48" fillId="5" borderId="115" xfId="4" applyNumberFormat="1" applyFont="1" applyFill="1" applyBorder="1" applyAlignment="1">
      <alignment horizontal="center" vertical="center"/>
    </xf>
    <xf numFmtId="49" fontId="48" fillId="5" borderId="67" xfId="4" applyNumberFormat="1" applyFont="1" applyFill="1" applyBorder="1" applyAlignment="1">
      <alignment horizontal="left" vertical="center" wrapText="1"/>
    </xf>
    <xf numFmtId="1" fontId="48" fillId="5" borderId="115" xfId="4" applyNumberFormat="1" applyFont="1" applyFill="1" applyBorder="1" applyAlignment="1">
      <alignment horizontal="center" vertical="center"/>
    </xf>
    <xf numFmtId="3" fontId="38" fillId="5" borderId="67" xfId="4" applyNumberFormat="1" applyFont="1" applyFill="1" applyBorder="1" applyAlignment="1">
      <alignment horizontal="right" vertical="center"/>
    </xf>
    <xf numFmtId="4" fontId="38" fillId="5" borderId="115" xfId="4" applyNumberFormat="1" applyFont="1" applyFill="1" applyBorder="1" applyAlignment="1">
      <alignment horizontal="right" vertical="center"/>
    </xf>
    <xf numFmtId="49" fontId="64" fillId="10" borderId="95" xfId="4" applyNumberFormat="1" applyFont="1" applyFill="1" applyBorder="1" applyAlignment="1">
      <alignment horizontal="center" vertical="center"/>
    </xf>
    <xf numFmtId="1" fontId="64" fillId="10" borderId="95" xfId="4" applyNumberFormat="1" applyFont="1" applyFill="1" applyBorder="1" applyAlignment="1">
      <alignment horizontal="center" vertical="center"/>
    </xf>
    <xf numFmtId="49" fontId="9" fillId="0" borderId="115" xfId="4" applyNumberFormat="1" applyFont="1" applyBorder="1" applyAlignment="1">
      <alignment vertical="top"/>
    </xf>
    <xf numFmtId="4" fontId="9" fillId="10" borderId="4424" xfId="4" applyNumberFormat="1" applyFont="1" applyFill="1" applyBorder="1" applyAlignment="1">
      <alignment horizontal="right" vertical="center" wrapText="1"/>
    </xf>
    <xf numFmtId="0" fontId="47" fillId="0" borderId="14" xfId="0" applyFont="1" applyBorder="1" applyAlignment="1">
      <alignment horizontal="left" vertical="top" wrapText="1"/>
    </xf>
    <xf numFmtId="0" fontId="47" fillId="0" borderId="99" xfId="4" applyFont="1" applyBorder="1" applyAlignment="1">
      <alignment horizontal="left" vertical="center" wrapText="1"/>
    </xf>
    <xf numFmtId="0" fontId="52" fillId="10" borderId="95" xfId="4" applyFont="1" applyFill="1" applyBorder="1" applyAlignment="1">
      <alignment horizontal="left" vertical="center"/>
    </xf>
    <xf numFmtId="1" fontId="33" fillId="5" borderId="95" xfId="4" applyNumberFormat="1" applyFont="1" applyFill="1" applyBorder="1"/>
    <xf numFmtId="0" fontId="49" fillId="5" borderId="95" xfId="4" applyFont="1" applyFill="1" applyBorder="1" applyAlignment="1">
      <alignment horizontal="left" vertical="center"/>
    </xf>
    <xf numFmtId="49" fontId="50" fillId="6" borderId="115" xfId="4" applyNumberFormat="1" applyFont="1" applyFill="1" applyBorder="1" applyAlignment="1">
      <alignment vertical="center"/>
    </xf>
    <xf numFmtId="1" fontId="50" fillId="6" borderId="107" xfId="4" applyNumberFormat="1" applyFont="1" applyFill="1" applyBorder="1" applyAlignment="1">
      <alignment horizontal="center" vertical="center"/>
    </xf>
    <xf numFmtId="3" fontId="50" fillId="6" borderId="93" xfId="4" applyNumberFormat="1" applyFont="1" applyFill="1" applyBorder="1" applyAlignment="1">
      <alignment horizontal="right" vertical="center" wrapText="1"/>
    </xf>
    <xf numFmtId="4" fontId="50" fillId="6" borderId="107" xfId="4" applyNumberFormat="1" applyFont="1" applyFill="1" applyBorder="1" applyAlignment="1">
      <alignment horizontal="right" vertical="center" wrapText="1"/>
    </xf>
    <xf numFmtId="4" fontId="50" fillId="6" borderId="93" xfId="4" applyNumberFormat="1" applyFont="1" applyFill="1" applyBorder="1" applyAlignment="1">
      <alignment horizontal="right" vertical="center" wrapText="1"/>
    </xf>
    <xf numFmtId="0" fontId="50" fillId="0" borderId="99" xfId="10" applyFont="1" applyBorder="1" applyAlignment="1">
      <alignment horizontal="left" vertical="center" wrapText="1"/>
    </xf>
    <xf numFmtId="49" fontId="52" fillId="4" borderId="96" xfId="4" applyNumberFormat="1" applyFont="1" applyFill="1" applyBorder="1" applyAlignment="1">
      <alignment horizontal="center" vertical="center"/>
    </xf>
    <xf numFmtId="49" fontId="50" fillId="4" borderId="95" xfId="4" applyNumberFormat="1" applyFont="1" applyFill="1" applyBorder="1" applyAlignment="1">
      <alignment horizontal="center" vertical="center"/>
    </xf>
    <xf numFmtId="49" fontId="52" fillId="4" borderId="95" xfId="4" applyNumberFormat="1" applyFont="1" applyFill="1" applyBorder="1" applyAlignment="1">
      <alignment horizontal="left" vertical="center" wrapText="1"/>
    </xf>
    <xf numFmtId="49" fontId="50" fillId="4" borderId="98" xfId="4" applyNumberFormat="1" applyFont="1" applyFill="1" applyBorder="1" applyAlignment="1">
      <alignment horizontal="center" vertical="center"/>
    </xf>
    <xf numFmtId="3" fontId="52" fillId="4" borderId="95" xfId="4" applyNumberFormat="1" applyFont="1" applyFill="1" applyBorder="1" applyAlignment="1">
      <alignment horizontal="right" vertical="center" wrapText="1"/>
    </xf>
    <xf numFmtId="4" fontId="52" fillId="4" borderId="98" xfId="4" applyNumberFormat="1" applyFont="1" applyFill="1" applyBorder="1" applyAlignment="1">
      <alignment horizontal="right" vertical="center" wrapText="1"/>
    </xf>
    <xf numFmtId="3" fontId="52" fillId="4" borderId="98" xfId="4" applyNumberFormat="1" applyFont="1" applyFill="1" applyBorder="1" applyAlignment="1">
      <alignment horizontal="right" vertical="center" wrapText="1"/>
    </xf>
    <xf numFmtId="4" fontId="52" fillId="4" borderId="95" xfId="4" applyNumberFormat="1" applyFont="1" applyFill="1" applyBorder="1" applyAlignment="1">
      <alignment horizontal="right" vertical="center" wrapText="1"/>
    </xf>
    <xf numFmtId="49" fontId="52" fillId="3" borderId="107" xfId="4" applyNumberFormat="1" applyFont="1" applyFill="1" applyBorder="1" applyAlignment="1">
      <alignment horizontal="center" vertical="center"/>
    </xf>
    <xf numFmtId="49" fontId="52" fillId="3" borderId="107" xfId="4" applyNumberFormat="1" applyFont="1" applyFill="1" applyBorder="1" applyAlignment="1">
      <alignment horizontal="left" vertical="center" wrapText="1"/>
    </xf>
    <xf numFmtId="49" fontId="52" fillId="3" borderId="93" xfId="4" applyNumberFormat="1" applyFont="1" applyFill="1" applyBorder="1" applyAlignment="1">
      <alignment horizontal="center" vertical="center"/>
    </xf>
    <xf numFmtId="3" fontId="52" fillId="3" borderId="107" xfId="4" applyNumberFormat="1" applyFont="1" applyFill="1" applyBorder="1" applyAlignment="1">
      <alignment horizontal="right" vertical="center"/>
    </xf>
    <xf numFmtId="4" fontId="52" fillId="3" borderId="93" xfId="4" applyNumberFormat="1" applyFont="1" applyFill="1" applyBorder="1" applyAlignment="1">
      <alignment horizontal="right" vertical="center"/>
    </xf>
    <xf numFmtId="3" fontId="52" fillId="3" borderId="93" xfId="4" applyNumberFormat="1" applyFont="1" applyFill="1" applyBorder="1" applyAlignment="1">
      <alignment horizontal="right" vertical="center"/>
    </xf>
    <xf numFmtId="4" fontId="52" fillId="3" borderId="107" xfId="4" applyNumberFormat="1" applyFont="1" applyFill="1" applyBorder="1" applyAlignment="1">
      <alignment horizontal="right" vertical="center"/>
    </xf>
    <xf numFmtId="49" fontId="50" fillId="6" borderId="0" xfId="4" applyNumberFormat="1" applyFont="1" applyFill="1" applyAlignment="1">
      <alignment horizontal="center" vertical="center"/>
    </xf>
    <xf numFmtId="4" fontId="50" fillId="6" borderId="0" xfId="4" applyNumberFormat="1" applyFont="1" applyFill="1" applyAlignment="1">
      <alignment horizontal="right" vertical="center" wrapText="1"/>
    </xf>
    <xf numFmtId="3" fontId="50" fillId="6" borderId="48" xfId="4" applyNumberFormat="1" applyFont="1" applyFill="1" applyBorder="1" applyAlignment="1">
      <alignment horizontal="right" vertical="center"/>
    </xf>
    <xf numFmtId="4" fontId="50" fillId="6" borderId="106" xfId="4" applyNumberFormat="1" applyFont="1" applyFill="1" applyBorder="1" applyAlignment="1">
      <alignment vertical="center"/>
    </xf>
    <xf numFmtId="4" fontId="50" fillId="6" borderId="48" xfId="4" applyNumberFormat="1" applyFont="1" applyFill="1" applyBorder="1" applyAlignment="1">
      <alignment horizontal="right" vertical="center"/>
    </xf>
    <xf numFmtId="4" fontId="50" fillId="6" borderId="106" xfId="4" applyNumberFormat="1" applyFont="1" applyFill="1" applyBorder="1" applyAlignment="1">
      <alignment horizontal="right" vertical="center"/>
    </xf>
    <xf numFmtId="49" fontId="50" fillId="6" borderId="4366" xfId="4" applyNumberFormat="1" applyFont="1" applyFill="1" applyBorder="1" applyAlignment="1">
      <alignment horizontal="center" vertical="center"/>
    </xf>
    <xf numFmtId="3" fontId="50" fillId="6" borderId="4366" xfId="4" applyNumberFormat="1" applyFont="1" applyFill="1" applyBorder="1" applyAlignment="1">
      <alignment horizontal="right" vertical="center" wrapText="1"/>
    </xf>
    <xf numFmtId="4" fontId="50" fillId="6" borderId="4366" xfId="4" applyNumberFormat="1" applyFont="1" applyFill="1" applyBorder="1" applyAlignment="1">
      <alignment horizontal="right" vertical="center" wrapText="1"/>
    </xf>
    <xf numFmtId="3" fontId="50" fillId="6" borderId="4425" xfId="4" applyNumberFormat="1" applyFont="1" applyFill="1" applyBorder="1" applyAlignment="1">
      <alignment horizontal="right" vertical="center"/>
    </xf>
    <xf numFmtId="4" fontId="50" fillId="6" borderId="4366" xfId="4" applyNumberFormat="1" applyFont="1" applyFill="1" applyBorder="1" applyAlignment="1">
      <alignment vertical="center"/>
    </xf>
    <xf numFmtId="4" fontId="50" fillId="6" borderId="4425" xfId="4" applyNumberFormat="1" applyFont="1" applyFill="1" applyBorder="1" applyAlignment="1">
      <alignment horizontal="right" vertical="center"/>
    </xf>
    <xf numFmtId="4" fontId="50" fillId="6" borderId="4366" xfId="4" applyNumberFormat="1" applyFont="1" applyFill="1" applyBorder="1" applyAlignment="1">
      <alignment horizontal="right" vertical="center"/>
    </xf>
    <xf numFmtId="0" fontId="5" fillId="0" borderId="665" xfId="2" applyFont="1" applyBorder="1" applyAlignment="1">
      <alignment vertical="center" wrapText="1"/>
    </xf>
    <xf numFmtId="0" fontId="5" fillId="6" borderId="4165" xfId="2" applyFont="1" applyFill="1" applyBorder="1" applyAlignment="1">
      <alignment horizontal="center" vertical="center" wrapText="1"/>
    </xf>
    <xf numFmtId="3" fontId="12" fillId="0" borderId="4016" xfId="3" applyNumberFormat="1" applyFont="1" applyFill="1" applyBorder="1" applyAlignment="1">
      <alignment horizontal="right" vertical="center"/>
    </xf>
    <xf numFmtId="3" fontId="5" fillId="6" borderId="4165" xfId="2" applyNumberFormat="1" applyFont="1" applyFill="1" applyBorder="1" applyAlignment="1">
      <alignment horizontal="right" vertical="center"/>
    </xf>
    <xf numFmtId="4" fontId="5" fillId="6" borderId="4016" xfId="2" applyNumberFormat="1" applyFont="1" applyFill="1" applyBorder="1" applyAlignment="1">
      <alignment horizontal="right" vertical="center"/>
    </xf>
    <xf numFmtId="10" fontId="28" fillId="0" borderId="4165" xfId="1" applyNumberFormat="1" applyFont="1" applyFill="1" applyBorder="1" applyAlignment="1">
      <alignment horizontal="right" vertical="center"/>
    </xf>
    <xf numFmtId="0" fontId="71" fillId="6" borderId="4165" xfId="2" applyFont="1" applyFill="1" applyBorder="1" applyAlignment="1">
      <alignment vertical="center" wrapText="1"/>
    </xf>
    <xf numFmtId="0" fontId="71" fillId="6" borderId="4165" xfId="2" applyFont="1" applyFill="1" applyBorder="1" applyAlignment="1">
      <alignment horizontal="center" vertical="center" wrapText="1"/>
    </xf>
    <xf numFmtId="3" fontId="28" fillId="0" borderId="4016" xfId="3" applyNumberFormat="1" applyFont="1" applyFill="1" applyBorder="1" applyAlignment="1">
      <alignment horizontal="right" vertical="center"/>
    </xf>
    <xf numFmtId="3" fontId="71" fillId="6" borderId="4165" xfId="2" applyNumberFormat="1" applyFont="1" applyFill="1" applyBorder="1" applyAlignment="1">
      <alignment horizontal="right" vertical="center"/>
    </xf>
    <xf numFmtId="4" fontId="71" fillId="6" borderId="4016" xfId="2" applyNumberFormat="1" applyFont="1" applyFill="1" applyBorder="1" applyAlignment="1">
      <alignment horizontal="right" vertical="center"/>
    </xf>
    <xf numFmtId="10" fontId="28" fillId="0" borderId="4427" xfId="1" applyNumberFormat="1" applyFont="1" applyFill="1" applyBorder="1" applyAlignment="1">
      <alignment horizontal="right" vertical="center"/>
    </xf>
    <xf numFmtId="0" fontId="71" fillId="0" borderId="7" xfId="2" applyFont="1" applyBorder="1" applyAlignment="1">
      <alignment vertical="center" wrapText="1"/>
    </xf>
    <xf numFmtId="0" fontId="72" fillId="0" borderId="7" xfId="2" applyFont="1" applyBorder="1" applyAlignment="1">
      <alignment vertical="center" wrapText="1"/>
    </xf>
    <xf numFmtId="0" fontId="71" fillId="6" borderId="4366" xfId="2" applyFont="1" applyFill="1" applyBorder="1" applyAlignment="1">
      <alignment vertical="center" wrapText="1"/>
    </xf>
    <xf numFmtId="0" fontId="71" fillId="6" borderId="4366" xfId="2" applyFont="1" applyFill="1" applyBorder="1" applyAlignment="1">
      <alignment horizontal="center" vertical="center" wrapText="1"/>
    </xf>
    <xf numFmtId="3" fontId="28" fillId="0" borderId="4425" xfId="3" applyNumberFormat="1" applyFont="1" applyFill="1" applyBorder="1" applyAlignment="1">
      <alignment horizontal="right" vertical="center"/>
    </xf>
    <xf numFmtId="3" fontId="71" fillId="6" borderId="4366" xfId="2" applyNumberFormat="1" applyFont="1" applyFill="1" applyBorder="1" applyAlignment="1">
      <alignment horizontal="right" vertical="center"/>
    </xf>
    <xf numFmtId="4" fontId="71" fillId="6" borderId="4425" xfId="2" applyNumberFormat="1" applyFont="1" applyFill="1" applyBorder="1" applyAlignment="1">
      <alignment horizontal="right" vertical="center"/>
    </xf>
    <xf numFmtId="10" fontId="28" fillId="0" borderId="4366" xfId="1" applyNumberFormat="1" applyFont="1" applyFill="1" applyBorder="1" applyAlignment="1">
      <alignment horizontal="right" vertical="center"/>
    </xf>
    <xf numFmtId="0" fontId="47" fillId="10" borderId="97" xfId="4" applyFont="1" applyFill="1" applyBorder="1" applyAlignment="1">
      <alignment horizontal="left" vertical="center" wrapText="1"/>
    </xf>
    <xf numFmtId="1" fontId="50" fillId="0" borderId="4428" xfId="4" applyNumberFormat="1" applyFont="1" applyBorder="1" applyAlignment="1">
      <alignment horizontal="center" vertical="center"/>
    </xf>
    <xf numFmtId="0" fontId="50" fillId="6" borderId="4430" xfId="4" applyFont="1" applyFill="1" applyBorder="1" applyAlignment="1">
      <alignment horizontal="left" vertical="center" wrapText="1"/>
    </xf>
    <xf numFmtId="1" fontId="50" fillId="0" borderId="4429" xfId="4" applyNumberFormat="1" applyFont="1" applyBorder="1" applyAlignment="1">
      <alignment horizontal="center" vertical="center"/>
    </xf>
    <xf numFmtId="3" fontId="51" fillId="6" borderId="4431" xfId="4" applyNumberFormat="1" applyFont="1" applyFill="1" applyBorder="1" applyAlignment="1">
      <alignment horizontal="right" vertical="center"/>
    </xf>
    <xf numFmtId="0" fontId="50" fillId="0" borderId="4432" xfId="4" applyFont="1" applyBorder="1" applyAlignment="1">
      <alignment horizontal="left" vertical="center" wrapText="1"/>
    </xf>
    <xf numFmtId="49" fontId="47" fillId="6" borderId="4429" xfId="4" applyNumberFormat="1" applyFont="1" applyFill="1" applyBorder="1" applyAlignment="1">
      <alignment horizontal="center" vertical="center"/>
    </xf>
    <xf numFmtId="49" fontId="47" fillId="6" borderId="4431" xfId="4" applyNumberFormat="1" applyFont="1" applyFill="1" applyBorder="1" applyAlignment="1">
      <alignment horizontal="left" vertical="center" wrapText="1"/>
    </xf>
    <xf numFmtId="1" fontId="47" fillId="6" borderId="4429" xfId="4" applyNumberFormat="1" applyFont="1" applyFill="1" applyBorder="1" applyAlignment="1">
      <alignment horizontal="center" vertical="center"/>
    </xf>
    <xf numFmtId="3" fontId="47" fillId="6" borderId="4433" xfId="4" applyNumberFormat="1" applyFont="1" applyFill="1" applyBorder="1" applyAlignment="1">
      <alignment horizontal="right" vertical="center" wrapText="1"/>
    </xf>
    <xf numFmtId="4" fontId="47" fillId="6" borderId="4429" xfId="4" applyNumberFormat="1" applyFont="1" applyFill="1" applyBorder="1" applyAlignment="1">
      <alignment horizontal="right" vertical="center" wrapText="1"/>
    </xf>
    <xf numFmtId="4" fontId="47" fillId="6" borderId="4431" xfId="4" applyNumberFormat="1" applyFont="1" applyFill="1" applyBorder="1" applyAlignment="1">
      <alignment horizontal="right" vertical="center" wrapText="1"/>
    </xf>
    <xf numFmtId="0" fontId="47" fillId="0" borderId="4432" xfId="10" applyFont="1" applyBorder="1" applyAlignment="1">
      <alignment horizontal="left" vertical="center" wrapText="1"/>
    </xf>
    <xf numFmtId="3" fontId="47" fillId="6" borderId="4434" xfId="4" applyNumberFormat="1" applyFont="1" applyFill="1" applyBorder="1" applyAlignment="1">
      <alignment horizontal="right" vertical="center" wrapText="1"/>
    </xf>
    <xf numFmtId="4" fontId="47" fillId="6" borderId="4434" xfId="4" applyNumberFormat="1" applyFont="1" applyFill="1" applyBorder="1" applyAlignment="1">
      <alignment horizontal="right" vertical="center"/>
    </xf>
    <xf numFmtId="4" fontId="47" fillId="6" borderId="4427" xfId="4" applyNumberFormat="1" applyFont="1" applyFill="1" applyBorder="1" applyAlignment="1">
      <alignment horizontal="right" vertical="center"/>
    </xf>
    <xf numFmtId="3" fontId="47" fillId="6" borderId="4425" xfId="4" applyNumberFormat="1" applyFont="1" applyFill="1" applyBorder="1" applyAlignment="1">
      <alignment horizontal="right" vertical="center" wrapText="1"/>
    </xf>
    <xf numFmtId="4" fontId="47" fillId="6" borderId="4425" xfId="4" applyNumberFormat="1" applyFont="1" applyFill="1" applyBorder="1" applyAlignment="1">
      <alignment horizontal="right" vertical="center"/>
    </xf>
    <xf numFmtId="4" fontId="47" fillId="6" borderId="4366" xfId="4" applyNumberFormat="1" applyFont="1" applyFill="1" applyBorder="1" applyAlignment="1">
      <alignment horizontal="right" vertical="center"/>
    </xf>
    <xf numFmtId="0" fontId="47" fillId="6" borderId="4367" xfId="4" applyFont="1" applyFill="1" applyBorder="1" applyAlignment="1">
      <alignment horizontal="left" vertical="center" wrapText="1"/>
    </xf>
    <xf numFmtId="49" fontId="67" fillId="6" borderId="4429" xfId="4" applyNumberFormat="1" applyFont="1" applyFill="1" applyBorder="1" applyAlignment="1">
      <alignment vertical="center"/>
    </xf>
    <xf numFmtId="49" fontId="67" fillId="6" borderId="4429" xfId="4" applyNumberFormat="1" applyFont="1" applyFill="1" applyBorder="1" applyAlignment="1">
      <alignment vertical="center" wrapText="1"/>
    </xf>
    <xf numFmtId="3" fontId="46" fillId="6" borderId="4429" xfId="4" applyNumberFormat="1" applyFont="1" applyFill="1" applyBorder="1" applyAlignment="1">
      <alignment horizontal="right" vertical="center"/>
    </xf>
    <xf numFmtId="4" fontId="47" fillId="6" borderId="4429" xfId="4" applyNumberFormat="1" applyFont="1" applyFill="1" applyBorder="1" applyAlignment="1">
      <alignment horizontal="right" vertical="center"/>
    </xf>
    <xf numFmtId="49" fontId="50" fillId="6" borderId="4428" xfId="4" applyNumberFormat="1" applyFont="1" applyFill="1" applyBorder="1" applyAlignment="1">
      <alignment horizontal="center" vertical="center"/>
    </xf>
    <xf numFmtId="49" fontId="50" fillId="6" borderId="4428" xfId="4" applyNumberFormat="1" applyFont="1" applyFill="1" applyBorder="1" applyAlignment="1">
      <alignment horizontal="center" vertical="center" wrapText="1"/>
    </xf>
    <xf numFmtId="1" fontId="50" fillId="6" borderId="4435" xfId="4" applyNumberFormat="1" applyFont="1" applyFill="1" applyBorder="1" applyAlignment="1">
      <alignment horizontal="center" vertical="center"/>
    </xf>
    <xf numFmtId="3" fontId="50" fillId="6" borderId="4436" xfId="4" applyNumberFormat="1" applyFont="1" applyFill="1" applyBorder="1" applyAlignment="1">
      <alignment horizontal="right" vertical="center" wrapText="1"/>
    </xf>
    <xf numFmtId="4" fontId="50" fillId="6" borderId="4436" xfId="4" applyNumberFormat="1" applyFont="1" applyFill="1" applyBorder="1" applyAlignment="1">
      <alignment horizontal="right" vertical="center"/>
    </xf>
    <xf numFmtId="4" fontId="50" fillId="6" borderId="4435" xfId="4" applyNumberFormat="1" applyFont="1" applyFill="1" applyBorder="1" applyAlignment="1">
      <alignment horizontal="right" vertical="center"/>
    </xf>
    <xf numFmtId="0" fontId="48" fillId="0" borderId="4429" xfId="4" applyFont="1" applyBorder="1" applyAlignment="1">
      <alignment horizontal="center" vertical="center"/>
    </xf>
    <xf numFmtId="0" fontId="48" fillId="0" borderId="4429" xfId="4" applyFont="1" applyBorder="1" applyAlignment="1">
      <alignment horizontal="center" vertical="center" wrapText="1"/>
    </xf>
    <xf numFmtId="1" fontId="47" fillId="0" borderId="4429" xfId="4" applyNumberFormat="1" applyFont="1" applyBorder="1" applyAlignment="1">
      <alignment horizontal="center" vertical="center"/>
    </xf>
    <xf numFmtId="3" fontId="47" fillId="0" borderId="4433" xfId="4" applyNumberFormat="1" applyFont="1" applyBorder="1" applyAlignment="1">
      <alignment horizontal="right" vertical="center" wrapText="1"/>
    </xf>
    <xf numFmtId="4" fontId="47" fillId="0" borderId="4429" xfId="4" applyNumberFormat="1" applyFont="1" applyBorder="1" applyAlignment="1">
      <alignment horizontal="right" vertical="center" wrapText="1"/>
    </xf>
    <xf numFmtId="4" fontId="47" fillId="0" borderId="4431" xfId="4" applyNumberFormat="1" applyFont="1" applyBorder="1" applyAlignment="1">
      <alignment horizontal="right" vertical="center" wrapText="1"/>
    </xf>
    <xf numFmtId="0" fontId="47" fillId="0" borderId="4432" xfId="4" applyFont="1" applyBorder="1" applyAlignment="1">
      <alignment horizontal="left" vertical="center" wrapText="1"/>
    </xf>
    <xf numFmtId="3" fontId="47" fillId="6" borderId="4431" xfId="4" applyNumberFormat="1" applyFont="1" applyFill="1" applyBorder="1" applyAlignment="1">
      <alignment horizontal="right" vertical="center" wrapText="1"/>
    </xf>
    <xf numFmtId="0" fontId="47" fillId="6" borderId="4429" xfId="4" applyFont="1" applyFill="1" applyBorder="1" applyAlignment="1">
      <alignment horizontal="left" vertical="center" wrapText="1"/>
    </xf>
    <xf numFmtId="49" fontId="55" fillId="0" borderId="4429" xfId="4" applyNumberFormat="1" applyFont="1" applyBorder="1" applyAlignment="1">
      <alignment horizontal="center" vertical="center"/>
    </xf>
    <xf numFmtId="2" fontId="83" fillId="6" borderId="4429" xfId="4" applyNumberFormat="1" applyFont="1" applyFill="1" applyBorder="1" applyAlignment="1">
      <alignment vertical="center" wrapText="1"/>
    </xf>
    <xf numFmtId="1" fontId="50" fillId="6" borderId="4429" xfId="4" applyNumberFormat="1" applyFont="1" applyFill="1" applyBorder="1" applyAlignment="1">
      <alignment horizontal="center" vertical="center"/>
    </xf>
    <xf numFmtId="3" fontId="51" fillId="6" borderId="4433" xfId="4" applyNumberFormat="1" applyFont="1" applyFill="1" applyBorder="1" applyAlignment="1">
      <alignment horizontal="right" vertical="center"/>
    </xf>
    <xf numFmtId="4" fontId="50" fillId="6" borderId="4433" xfId="4" applyNumberFormat="1" applyFont="1" applyFill="1" applyBorder="1" applyAlignment="1">
      <alignment horizontal="right" vertical="center" wrapText="1"/>
    </xf>
    <xf numFmtId="4" fontId="50" fillId="6" borderId="4429" xfId="4" applyNumberFormat="1" applyFont="1" applyFill="1" applyBorder="1" applyAlignment="1">
      <alignment horizontal="right" vertical="center" wrapText="1"/>
    </xf>
    <xf numFmtId="0" fontId="50" fillId="0" borderId="4432" xfId="5" applyFont="1" applyBorder="1" applyAlignment="1">
      <alignment horizontal="left" vertical="center" wrapText="1"/>
    </xf>
    <xf numFmtId="0" fontId="50" fillId="0" borderId="4435" xfId="5" applyFont="1" applyBorder="1" applyAlignment="1">
      <alignment horizontal="left" vertical="center" wrapText="1"/>
    </xf>
    <xf numFmtId="0" fontId="33" fillId="0" borderId="4437" xfId="4" applyFont="1" applyBorder="1" applyAlignment="1">
      <alignment vertical="center" wrapText="1"/>
    </xf>
    <xf numFmtId="1" fontId="50" fillId="0" borderId="4435" xfId="4" applyNumberFormat="1" applyFont="1" applyBorder="1" applyAlignment="1">
      <alignment horizontal="center" vertical="center"/>
    </xf>
    <xf numFmtId="3" fontId="51" fillId="0" borderId="4436" xfId="4" applyNumberFormat="1" applyFont="1" applyBorder="1" applyAlignment="1">
      <alignment horizontal="right" vertical="center"/>
    </xf>
    <xf numFmtId="4" fontId="50" fillId="0" borderId="4438" xfId="4" applyNumberFormat="1" applyFont="1" applyBorder="1" applyAlignment="1">
      <alignment horizontal="right" vertical="center" wrapText="1"/>
    </xf>
    <xf numFmtId="4" fontId="50" fillId="0" borderId="4435" xfId="4" applyNumberFormat="1" applyFont="1" applyBorder="1" applyAlignment="1">
      <alignment horizontal="right" vertical="center" wrapText="1"/>
    </xf>
    <xf numFmtId="0" fontId="33" fillId="0" borderId="1" xfId="4" applyFont="1" applyBorder="1" applyAlignment="1">
      <alignment vertical="center" wrapText="1"/>
    </xf>
    <xf numFmtId="3" fontId="51" fillId="0" borderId="1" xfId="4" applyNumberFormat="1" applyFont="1" applyBorder="1" applyAlignment="1">
      <alignment horizontal="right" vertical="center"/>
    </xf>
    <xf numFmtId="4" fontId="50" fillId="0" borderId="1" xfId="4" applyNumberFormat="1" applyFont="1" applyBorder="1" applyAlignment="1">
      <alignment horizontal="right" vertical="center" wrapText="1"/>
    </xf>
    <xf numFmtId="0" fontId="55" fillId="0" borderId="4428" xfId="4" applyFont="1" applyBorder="1" applyAlignment="1">
      <alignment vertical="center"/>
    </xf>
    <xf numFmtId="49" fontId="48" fillId="0" borderId="4429" xfId="4" applyNumberFormat="1" applyFont="1" applyBorder="1" applyAlignment="1">
      <alignment vertical="center"/>
    </xf>
    <xf numFmtId="0" fontId="38" fillId="0" borderId="4429" xfId="4" applyFont="1" applyBorder="1" applyAlignment="1">
      <alignment vertical="center" wrapText="1"/>
    </xf>
    <xf numFmtId="3" fontId="46" fillId="0" borderId="4431" xfId="4" applyNumberFormat="1" applyFont="1" applyBorder="1" applyAlignment="1">
      <alignment horizontal="right" vertical="center"/>
    </xf>
    <xf numFmtId="4" fontId="47" fillId="0" borderId="4433" xfId="4" applyNumberFormat="1" applyFont="1" applyBorder="1" applyAlignment="1">
      <alignment horizontal="right" vertical="center" wrapText="1"/>
    </xf>
    <xf numFmtId="0" fontId="47" fillId="0" borderId="4432" xfId="5" applyFont="1" applyBorder="1" applyAlignment="1">
      <alignment horizontal="left" vertical="center" wrapText="1"/>
    </xf>
    <xf numFmtId="1" fontId="52" fillId="11" borderId="4429" xfId="4" applyNumberFormat="1" applyFont="1" applyFill="1" applyBorder="1" applyAlignment="1">
      <alignment horizontal="center" vertical="center"/>
    </xf>
    <xf numFmtId="3" fontId="52" fillId="11" borderId="4429" xfId="4" applyNumberFormat="1" applyFont="1" applyFill="1" applyBorder="1" applyAlignment="1">
      <alignment horizontal="right" vertical="center"/>
    </xf>
    <xf numFmtId="4" fontId="52" fillId="11" borderId="4429" xfId="4" applyNumberFormat="1" applyFont="1" applyFill="1" applyBorder="1" applyAlignment="1">
      <alignment horizontal="right" vertical="center"/>
    </xf>
    <xf numFmtId="0" fontId="31" fillId="11" borderId="4429" xfId="4" applyFont="1" applyFill="1" applyBorder="1" applyAlignment="1">
      <alignment horizontal="left" vertical="center" wrapText="1"/>
    </xf>
    <xf numFmtId="0" fontId="30" fillId="0" borderId="0" xfId="14"/>
    <xf numFmtId="0" fontId="100" fillId="0" borderId="0" xfId="14" applyFont="1"/>
    <xf numFmtId="0" fontId="9" fillId="0" borderId="0" xfId="14" applyFont="1" applyAlignment="1">
      <alignment wrapText="1"/>
    </xf>
    <xf numFmtId="0" fontId="58" fillId="0" borderId="0" xfId="4" applyFont="1" applyAlignment="1">
      <alignment horizontal="right"/>
    </xf>
    <xf numFmtId="0" fontId="9" fillId="11" borderId="4433" xfId="14" applyFont="1" applyFill="1" applyBorder="1" applyAlignment="1">
      <alignment horizontal="center" vertical="center"/>
    </xf>
    <xf numFmtId="0" fontId="9" fillId="11" borderId="4429" xfId="14" applyFont="1" applyFill="1" applyBorder="1" applyAlignment="1">
      <alignment horizontal="center" vertical="center"/>
    </xf>
    <xf numFmtId="0" fontId="9" fillId="11" borderId="4431" xfId="14" applyFont="1" applyFill="1" applyBorder="1" applyAlignment="1">
      <alignment horizontal="center" vertical="center"/>
    </xf>
    <xf numFmtId="0" fontId="9" fillId="11" borderId="4429" xfId="14" applyFont="1" applyFill="1" applyBorder="1" applyAlignment="1">
      <alignment horizontal="center" vertical="center" wrapText="1"/>
    </xf>
    <xf numFmtId="0" fontId="64" fillId="0" borderId="665" xfId="14" applyFont="1" applyBorder="1" applyAlignment="1">
      <alignment horizontal="center" vertical="center"/>
    </xf>
    <xf numFmtId="0" fontId="64" fillId="0" borderId="4165" xfId="14" applyFont="1" applyBorder="1" applyAlignment="1">
      <alignment horizontal="center" vertical="center"/>
    </xf>
    <xf numFmtId="0" fontId="64" fillId="0" borderId="1317" xfId="14" applyFont="1" applyBorder="1" applyAlignment="1">
      <alignment horizontal="center" vertical="center"/>
    </xf>
    <xf numFmtId="0" fontId="47" fillId="0" borderId="4414" xfId="14" applyFont="1" applyBorder="1" applyAlignment="1">
      <alignment horizontal="left" vertical="center"/>
    </xf>
    <xf numFmtId="3" fontId="47" fillId="0" borderId="4391" xfId="14" applyNumberFormat="1" applyFont="1" applyBorder="1" applyAlignment="1">
      <alignment vertical="center" wrapText="1"/>
    </xf>
    <xf numFmtId="4" fontId="47" fillId="0" borderId="4434" xfId="14" applyNumberFormat="1" applyFont="1" applyBorder="1" applyAlignment="1">
      <alignment horizontal="right" vertical="center"/>
    </xf>
    <xf numFmtId="2" fontId="47" fillId="0" borderId="4391" xfId="14" applyNumberFormat="1" applyFont="1" applyBorder="1" applyAlignment="1">
      <alignment horizontal="right" vertical="center"/>
    </xf>
    <xf numFmtId="0" fontId="47" fillId="0" borderId="4415" xfId="15" applyFont="1" applyBorder="1" applyAlignment="1">
      <alignment horizontal="left" vertical="center" wrapText="1"/>
    </xf>
    <xf numFmtId="0" fontId="47" fillId="0" borderId="4391" xfId="11" applyFont="1" applyBorder="1" applyAlignment="1">
      <alignment horizontal="left" vertical="center" wrapText="1"/>
    </xf>
    <xf numFmtId="3" fontId="30" fillId="0" borderId="0" xfId="14" applyNumberFormat="1"/>
    <xf numFmtId="4" fontId="30" fillId="0" borderId="0" xfId="14" applyNumberFormat="1"/>
    <xf numFmtId="3" fontId="9" fillId="11" borderId="4429" xfId="14" applyNumberFormat="1" applyFont="1" applyFill="1" applyBorder="1" applyAlignment="1">
      <alignment horizontal="right" vertical="center"/>
    </xf>
    <xf numFmtId="4" fontId="9" fillId="11" borderId="4429" xfId="14" applyNumberFormat="1" applyFont="1" applyFill="1" applyBorder="1" applyAlignment="1">
      <alignment horizontal="right" vertical="center"/>
    </xf>
    <xf numFmtId="0" fontId="101" fillId="0" borderId="0" xfId="14" applyFont="1"/>
    <xf numFmtId="0" fontId="102" fillId="0" borderId="0" xfId="14" applyFont="1"/>
    <xf numFmtId="3" fontId="47" fillId="0" borderId="4391" xfId="14" applyNumberFormat="1" applyFont="1" applyBorder="1" applyAlignment="1">
      <alignment horizontal="right" vertical="center"/>
    </xf>
    <xf numFmtId="4" fontId="47" fillId="0" borderId="4434" xfId="14" applyNumberFormat="1" applyFont="1" applyBorder="1" applyAlignment="1">
      <alignment vertical="center" wrapText="1"/>
    </xf>
    <xf numFmtId="4" fontId="47" fillId="0" borderId="4391" xfId="14" applyNumberFormat="1" applyFont="1" applyBorder="1" applyAlignment="1">
      <alignment horizontal="right" vertical="center"/>
    </xf>
    <xf numFmtId="0" fontId="47" fillId="0" borderId="4415" xfId="14" applyFont="1" applyBorder="1" applyAlignment="1">
      <alignment horizontal="left" vertical="center"/>
    </xf>
    <xf numFmtId="4" fontId="9" fillId="11" borderId="4431" xfId="14" applyNumberFormat="1" applyFont="1" applyFill="1" applyBorder="1" applyAlignment="1">
      <alignment horizontal="right" vertical="center"/>
    </xf>
    <xf numFmtId="0" fontId="103" fillId="0" borderId="0" xfId="14" applyFont="1"/>
    <xf numFmtId="4" fontId="103" fillId="0" borderId="0" xfId="14" applyNumberFormat="1" applyFont="1"/>
    <xf numFmtId="4" fontId="104" fillId="0" borderId="0" xfId="14" applyNumberFormat="1" applyFont="1"/>
    <xf numFmtId="49" fontId="47" fillId="6" borderId="106" xfId="4" applyNumberFormat="1" applyFont="1" applyFill="1" applyBorder="1" applyAlignment="1">
      <alignment horizontal="center" vertical="center" wrapText="1"/>
    </xf>
    <xf numFmtId="3" fontId="47" fillId="6" borderId="48" xfId="4" applyNumberFormat="1" applyFont="1" applyFill="1" applyBorder="1" applyAlignment="1">
      <alignment horizontal="right" vertical="center"/>
    </xf>
    <xf numFmtId="4" fontId="47" fillId="6" borderId="7" xfId="4" applyNumberFormat="1" applyFont="1" applyFill="1" applyBorder="1" applyAlignment="1">
      <alignment horizontal="right" vertical="center"/>
    </xf>
    <xf numFmtId="4" fontId="50" fillId="0" borderId="7" xfId="4" applyNumberFormat="1" applyFont="1" applyBorder="1" applyAlignment="1">
      <alignment horizontal="right" vertical="center" wrapText="1"/>
    </xf>
    <xf numFmtId="4" fontId="47" fillId="6" borderId="4165" xfId="4" applyNumberFormat="1" applyFont="1" applyFill="1" applyBorder="1" applyAlignment="1">
      <alignment horizontal="right" vertical="center"/>
    </xf>
    <xf numFmtId="0" fontId="47" fillId="6" borderId="3732" xfId="4" applyFont="1" applyFill="1" applyBorder="1" applyAlignment="1">
      <alignment horizontal="left" vertical="center" wrapText="1"/>
    </xf>
    <xf numFmtId="0" fontId="47" fillId="6" borderId="104" xfId="4" applyFont="1" applyFill="1" applyBorder="1" applyAlignment="1">
      <alignment horizontal="left" vertical="center" wrapText="1"/>
    </xf>
    <xf numFmtId="0" fontId="50" fillId="0" borderId="7" xfId="4" applyFont="1" applyBorder="1" applyAlignment="1">
      <alignment vertical="top" wrapText="1"/>
    </xf>
    <xf numFmtId="3" fontId="50" fillId="0" borderId="14" xfId="4" applyNumberFormat="1" applyFont="1" applyBorder="1" applyAlignment="1">
      <alignment horizontal="right" vertical="center" wrapText="1"/>
    </xf>
    <xf numFmtId="4" fontId="50" fillId="0" borderId="14" xfId="4" applyNumberFormat="1" applyFont="1" applyBorder="1" applyAlignment="1">
      <alignment horizontal="right" vertical="center" wrapText="1"/>
    </xf>
    <xf numFmtId="49" fontId="32" fillId="0" borderId="8" xfId="4" applyNumberFormat="1" applyFont="1" applyBorder="1" applyAlignment="1">
      <alignment vertical="center"/>
    </xf>
    <xf numFmtId="0" fontId="67" fillId="0" borderId="14" xfId="4" applyFont="1" applyBorder="1" applyAlignment="1">
      <alignment vertical="center"/>
    </xf>
    <xf numFmtId="0" fontId="67" fillId="0" borderId="14" xfId="4" applyFont="1" applyBorder="1" applyAlignment="1">
      <alignment vertical="center" wrapText="1"/>
    </xf>
    <xf numFmtId="0" fontId="67" fillId="0" borderId="10" xfId="4" applyFont="1" applyBorder="1" applyAlignment="1">
      <alignment vertical="center" wrapText="1"/>
    </xf>
    <xf numFmtId="0" fontId="50" fillId="0" borderId="14" xfId="4" applyFont="1" applyBorder="1" applyAlignment="1">
      <alignment horizontal="left" vertical="center" wrapText="1"/>
    </xf>
    <xf numFmtId="0" fontId="50" fillId="0" borderId="2743" xfId="4" applyFont="1" applyBorder="1" applyAlignment="1">
      <alignment horizontal="left" vertical="center" wrapText="1"/>
    </xf>
    <xf numFmtId="3" fontId="50" fillId="0" borderId="4440" xfId="4" applyNumberFormat="1" applyFont="1" applyBorder="1" applyAlignment="1">
      <alignment horizontal="right" vertical="center" wrapText="1"/>
    </xf>
    <xf numFmtId="4" fontId="50" fillId="0" borderId="4440" xfId="4" applyNumberFormat="1" applyFont="1" applyBorder="1" applyAlignment="1">
      <alignment horizontal="right" vertical="center" wrapText="1"/>
    </xf>
    <xf numFmtId="4" fontId="50" fillId="0" borderId="2742" xfId="4" applyNumberFormat="1" applyFont="1" applyBorder="1" applyAlignment="1">
      <alignment horizontal="right" vertical="center" wrapText="1"/>
    </xf>
    <xf numFmtId="3" fontId="51" fillId="6" borderId="4428" xfId="4" applyNumberFormat="1" applyFont="1" applyFill="1" applyBorder="1" applyAlignment="1">
      <alignment horizontal="right" vertical="center"/>
    </xf>
    <xf numFmtId="4" fontId="50" fillId="6" borderId="4428" xfId="4" applyNumberFormat="1" applyFont="1" applyFill="1" applyBorder="1" applyAlignment="1">
      <alignment horizontal="right" vertical="center"/>
    </xf>
    <xf numFmtId="4" fontId="51" fillId="0" borderId="4428" xfId="4" applyNumberFormat="1" applyFont="1" applyBorder="1" applyAlignment="1">
      <alignment horizontal="right" vertical="center"/>
    </xf>
    <xf numFmtId="4" fontId="50" fillId="6" borderId="4429" xfId="4" applyNumberFormat="1" applyFont="1" applyFill="1" applyBorder="1" applyAlignment="1">
      <alignment horizontal="right" vertical="center"/>
    </xf>
    <xf numFmtId="4" fontId="51" fillId="0" borderId="4429" xfId="4" applyNumberFormat="1" applyFont="1" applyBorder="1" applyAlignment="1">
      <alignment horizontal="right" vertical="center"/>
    </xf>
    <xf numFmtId="4" fontId="48" fillId="5" borderId="67" xfId="4" applyNumberFormat="1" applyFont="1" applyFill="1" applyBorder="1" applyAlignment="1">
      <alignment horizontal="right" vertical="center"/>
    </xf>
    <xf numFmtId="4" fontId="48" fillId="5" borderId="115" xfId="4" applyNumberFormat="1" applyFont="1" applyFill="1" applyBorder="1" applyAlignment="1">
      <alignment horizontal="right" vertical="center"/>
    </xf>
    <xf numFmtId="4" fontId="47" fillId="0" borderId="112" xfId="4" applyNumberFormat="1" applyFont="1" applyBorder="1" applyAlignment="1">
      <alignment horizontal="right" vertical="center"/>
    </xf>
    <xf numFmtId="4" fontId="47" fillId="0" borderId="4429" xfId="4" applyNumberFormat="1" applyFont="1" applyBorder="1" applyAlignment="1">
      <alignment horizontal="right" vertical="center"/>
    </xf>
    <xf numFmtId="0" fontId="47" fillId="0" borderId="4428" xfId="4" applyFont="1" applyBorder="1" applyAlignment="1">
      <alignment horizontal="left" vertical="center" wrapText="1"/>
    </xf>
    <xf numFmtId="0" fontId="47" fillId="0" borderId="4212" xfId="4" applyFont="1" applyBorder="1" applyAlignment="1">
      <alignment horizontal="left" vertical="center" wrapText="1"/>
    </xf>
    <xf numFmtId="49" fontId="9" fillId="0" borderId="4016" xfId="4" applyNumberFormat="1" applyFont="1" applyBorder="1" applyAlignment="1">
      <alignment horizontal="center" vertical="center"/>
    </xf>
    <xf numFmtId="3" fontId="9" fillId="0" borderId="4165" xfId="4" applyNumberFormat="1" applyFont="1" applyBorder="1" applyAlignment="1">
      <alignment horizontal="right" vertical="center" wrapText="1"/>
    </xf>
    <xf numFmtId="4" fontId="9" fillId="0" borderId="4016" xfId="4" applyNumberFormat="1" applyFont="1" applyBorder="1" applyAlignment="1">
      <alignment horizontal="right" vertical="center" wrapText="1"/>
    </xf>
    <xf numFmtId="4" fontId="9" fillId="0" borderId="4165" xfId="4" applyNumberFormat="1" applyFont="1" applyBorder="1" applyAlignment="1">
      <alignment horizontal="right" vertical="center" wrapText="1"/>
    </xf>
    <xf numFmtId="1" fontId="47" fillId="0" borderId="4165" xfId="4" applyNumberFormat="1" applyFont="1" applyBorder="1" applyAlignment="1">
      <alignment horizontal="center" vertical="center" wrapText="1"/>
    </xf>
    <xf numFmtId="3" fontId="47" fillId="0" borderId="4016" xfId="4" applyNumberFormat="1" applyFont="1" applyBorder="1" applyAlignment="1">
      <alignment horizontal="right" vertical="center" wrapText="1"/>
    </xf>
    <xf numFmtId="4" fontId="47" fillId="0" borderId="4165" xfId="4" applyNumberFormat="1" applyFont="1" applyBorder="1" applyAlignment="1">
      <alignment horizontal="right" vertical="center" wrapText="1"/>
    </xf>
    <xf numFmtId="4" fontId="47" fillId="0" borderId="1359" xfId="4" applyNumberFormat="1" applyFont="1" applyBorder="1" applyAlignment="1">
      <alignment horizontal="right" vertical="center" wrapText="1"/>
    </xf>
    <xf numFmtId="4" fontId="50" fillId="6" borderId="4427" xfId="4" applyNumberFormat="1" applyFont="1" applyFill="1" applyBorder="1" applyAlignment="1">
      <alignment vertical="center"/>
    </xf>
    <xf numFmtId="49" fontId="5" fillId="0" borderId="106" xfId="2" quotePrefix="1" applyNumberFormat="1" applyFont="1" applyBorder="1" applyAlignment="1">
      <alignment horizontal="center" vertical="center" wrapText="1"/>
    </xf>
    <xf numFmtId="49" fontId="5" fillId="0" borderId="14" xfId="2" quotePrefix="1" applyNumberFormat="1" applyFont="1" applyBorder="1" applyAlignment="1">
      <alignment horizontal="center" vertical="center" wrapText="1"/>
    </xf>
    <xf numFmtId="49" fontId="5" fillId="0" borderId="107" xfId="2" quotePrefix="1" applyNumberFormat="1" applyFont="1" applyBorder="1" applyAlignment="1">
      <alignment horizontal="center" vertical="center" wrapText="1"/>
    </xf>
    <xf numFmtId="0" fontId="22" fillId="0" borderId="14" xfId="4" applyFont="1" applyBorder="1" applyAlignment="1">
      <alignment horizontal="center" vertical="center" wrapText="1"/>
    </xf>
    <xf numFmtId="0" fontId="22" fillId="0" borderId="7" xfId="4" applyFont="1" applyBorder="1" applyAlignment="1">
      <alignment horizontal="center" vertical="center" wrapText="1"/>
    </xf>
    <xf numFmtId="0" fontId="61" fillId="0" borderId="106" xfId="2" applyFont="1" applyBorder="1" applyAlignment="1">
      <alignment horizontal="center" vertical="center" wrapText="1"/>
    </xf>
    <xf numFmtId="0" fontId="61" fillId="0" borderId="7" xfId="2" applyFont="1" applyBorder="1" applyAlignment="1">
      <alignment horizontal="center" vertical="center" wrapText="1"/>
    </xf>
    <xf numFmtId="0" fontId="5" fillId="0" borderId="64" xfId="4" quotePrefix="1" applyFont="1" applyBorder="1" applyAlignment="1">
      <alignment horizontal="left" vertical="center" wrapText="1"/>
    </xf>
    <xf numFmtId="0" fontId="5" fillId="0" borderId="75" xfId="4" applyFont="1" applyBorder="1" applyAlignment="1">
      <alignment horizontal="left" vertical="center" wrapText="1"/>
    </xf>
    <xf numFmtId="0" fontId="8" fillId="0" borderId="115" xfId="2" applyFont="1" applyBorder="1" applyAlignment="1">
      <alignment horizontal="center"/>
    </xf>
    <xf numFmtId="0" fontId="8" fillId="0" borderId="14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0" fontId="72" fillId="5" borderId="113" xfId="4" applyFont="1" applyFill="1" applyBorder="1" applyAlignment="1">
      <alignment horizontal="left" vertical="center" wrapText="1"/>
    </xf>
    <xf numFmtId="0" fontId="72" fillId="5" borderId="88" xfId="4" applyFont="1" applyFill="1" applyBorder="1" applyAlignment="1">
      <alignment horizontal="left" vertical="center" wrapText="1"/>
    </xf>
    <xf numFmtId="0" fontId="72" fillId="5" borderId="114" xfId="4" applyFont="1" applyFill="1" applyBorder="1" applyAlignment="1">
      <alignment horizontal="left" vertical="center" wrapText="1"/>
    </xf>
    <xf numFmtId="0" fontId="72" fillId="5" borderId="71" xfId="4" applyFont="1" applyFill="1" applyBorder="1" applyAlignment="1">
      <alignment horizontal="left" vertical="center" wrapText="1"/>
    </xf>
    <xf numFmtId="0" fontId="72" fillId="5" borderId="89" xfId="4" applyFont="1" applyFill="1" applyBorder="1" applyAlignment="1">
      <alignment horizontal="left" vertical="center" wrapText="1"/>
    </xf>
    <xf numFmtId="0" fontId="72" fillId="5" borderId="81" xfId="4" applyFont="1" applyFill="1" applyBorder="1" applyAlignment="1">
      <alignment horizontal="left" vertical="center" wrapText="1"/>
    </xf>
    <xf numFmtId="0" fontId="72" fillId="5" borderId="30" xfId="4" applyFont="1" applyFill="1" applyBorder="1" applyAlignment="1">
      <alignment horizontal="left" vertical="center" wrapText="1"/>
    </xf>
    <xf numFmtId="0" fontId="72" fillId="5" borderId="70" xfId="4" applyFont="1" applyFill="1" applyBorder="1" applyAlignment="1">
      <alignment horizontal="left" vertical="center" wrapText="1"/>
    </xf>
    <xf numFmtId="0" fontId="72" fillId="5" borderId="69" xfId="4" applyFont="1" applyFill="1" applyBorder="1" applyAlignment="1">
      <alignment horizontal="left" vertical="center" wrapText="1"/>
    </xf>
    <xf numFmtId="0" fontId="71" fillId="0" borderId="77" xfId="4" applyFont="1" applyBorder="1" applyAlignment="1">
      <alignment horizontal="left" vertical="center" wrapText="1"/>
    </xf>
    <xf numFmtId="0" fontId="72" fillId="5" borderId="74" xfId="4" applyFont="1" applyFill="1" applyBorder="1" applyAlignment="1">
      <alignment horizontal="left" vertical="center" wrapText="1"/>
    </xf>
    <xf numFmtId="0" fontId="72" fillId="5" borderId="102" xfId="4" applyFont="1" applyFill="1" applyBorder="1" applyAlignment="1">
      <alignment horizontal="left" vertical="center" wrapText="1"/>
    </xf>
    <xf numFmtId="0" fontId="72" fillId="5" borderId="100" xfId="4" applyFont="1" applyFill="1" applyBorder="1" applyAlignment="1">
      <alignment horizontal="left" vertical="center" wrapText="1"/>
    </xf>
    <xf numFmtId="0" fontId="72" fillId="5" borderId="109" xfId="4" applyFont="1" applyFill="1" applyBorder="1" applyAlignment="1">
      <alignment horizontal="left" vertical="center" wrapText="1"/>
    </xf>
    <xf numFmtId="0" fontId="72" fillId="5" borderId="59" xfId="4" applyFont="1" applyFill="1" applyBorder="1" applyAlignment="1">
      <alignment horizontal="left" vertical="center" wrapText="1"/>
    </xf>
    <xf numFmtId="0" fontId="72" fillId="5" borderId="1" xfId="4" applyFont="1" applyFill="1" applyBorder="1" applyAlignment="1">
      <alignment horizontal="left" vertical="center" wrapText="1"/>
    </xf>
    <xf numFmtId="0" fontId="71" fillId="0" borderId="106" xfId="4" applyFont="1" applyBorder="1" applyAlignment="1">
      <alignment horizontal="left" vertical="center" wrapText="1"/>
    </xf>
    <xf numFmtId="0" fontId="71" fillId="0" borderId="107" xfId="4" applyFont="1" applyBorder="1" applyAlignment="1">
      <alignment horizontal="left" vertical="center" wrapText="1"/>
    </xf>
    <xf numFmtId="0" fontId="72" fillId="0" borderId="106" xfId="4" applyFont="1" applyBorder="1" applyAlignment="1">
      <alignment horizontal="center" vertical="center" wrapText="1"/>
    </xf>
    <xf numFmtId="0" fontId="72" fillId="0" borderId="14" xfId="4" applyFont="1" applyBorder="1" applyAlignment="1">
      <alignment horizontal="center" vertical="center" wrapText="1"/>
    </xf>
    <xf numFmtId="0" fontId="72" fillId="0" borderId="107" xfId="4" applyFont="1" applyBorder="1" applyAlignment="1">
      <alignment horizontal="center" vertical="center" wrapText="1"/>
    </xf>
    <xf numFmtId="0" fontId="58" fillId="5" borderId="76" xfId="4" applyFont="1" applyFill="1" applyBorder="1" applyAlignment="1">
      <alignment horizontal="left" vertical="center" wrapText="1"/>
    </xf>
    <xf numFmtId="0" fontId="58" fillId="5" borderId="80" xfId="4" applyFont="1" applyFill="1" applyBorder="1" applyAlignment="1">
      <alignment horizontal="left" vertical="center" wrapText="1"/>
    </xf>
    <xf numFmtId="0" fontId="58" fillId="5" borderId="78" xfId="4" applyFont="1" applyFill="1" applyBorder="1" applyAlignment="1">
      <alignment horizontal="left" vertical="center" wrapText="1"/>
    </xf>
    <xf numFmtId="0" fontId="58" fillId="5" borderId="79" xfId="4" applyFont="1" applyFill="1" applyBorder="1" applyAlignment="1">
      <alignment horizontal="left" vertical="center" wrapText="1"/>
    </xf>
    <xf numFmtId="0" fontId="5" fillId="0" borderId="64" xfId="2" applyFont="1" applyBorder="1" applyAlignment="1">
      <alignment horizontal="left" vertical="center" wrapText="1"/>
    </xf>
    <xf numFmtId="0" fontId="5" fillId="0" borderId="75" xfId="2" applyFont="1" applyBorder="1" applyAlignment="1">
      <alignment horizontal="left" vertical="center" wrapText="1"/>
    </xf>
    <xf numFmtId="0" fontId="5" fillId="0" borderId="106" xfId="4" applyFont="1" applyBorder="1" applyAlignment="1">
      <alignment horizontal="left" vertical="center" wrapText="1"/>
    </xf>
    <xf numFmtId="0" fontId="5" fillId="0" borderId="14" xfId="4" applyFont="1" applyBorder="1" applyAlignment="1">
      <alignment horizontal="left" vertical="center" wrapText="1"/>
    </xf>
    <xf numFmtId="0" fontId="5" fillId="0" borderId="107" xfId="4" applyFont="1" applyBorder="1" applyAlignment="1">
      <alignment horizontal="left" vertical="center" wrapText="1"/>
    </xf>
    <xf numFmtId="0" fontId="58" fillId="5" borderId="62" xfId="4" applyFont="1" applyFill="1" applyBorder="1" applyAlignment="1">
      <alignment horizontal="left" vertical="center" wrapText="1"/>
    </xf>
    <xf numFmtId="0" fontId="58" fillId="5" borderId="57" xfId="4" applyFont="1" applyFill="1" applyBorder="1" applyAlignment="1">
      <alignment horizontal="left" vertical="center" wrapText="1"/>
    </xf>
    <xf numFmtId="0" fontId="58" fillId="5" borderId="113" xfId="4" applyFont="1" applyFill="1" applyBorder="1" applyAlignment="1">
      <alignment horizontal="left" vertical="center" wrapText="1"/>
    </xf>
    <xf numFmtId="0" fontId="58" fillId="5" borderId="114" xfId="4" applyFont="1" applyFill="1" applyBorder="1" applyAlignment="1">
      <alignment horizontal="left" vertical="center" wrapText="1"/>
    </xf>
    <xf numFmtId="0" fontId="58" fillId="6" borderId="106" xfId="4" applyFont="1" applyFill="1" applyBorder="1" applyAlignment="1">
      <alignment horizontal="center" vertical="center" wrapText="1"/>
    </xf>
    <xf numFmtId="0" fontId="41" fillId="0" borderId="107" xfId="0" applyFont="1" applyBorder="1" applyAlignment="1">
      <alignment horizontal="center" vertical="center" wrapText="1"/>
    </xf>
    <xf numFmtId="0" fontId="58" fillId="5" borderId="108" xfId="4" applyFont="1" applyFill="1" applyBorder="1" applyAlignment="1">
      <alignment horizontal="left" vertical="center" wrapText="1"/>
    </xf>
    <xf numFmtId="0" fontId="58" fillId="5" borderId="93" xfId="4" applyFont="1" applyFill="1" applyBorder="1" applyAlignment="1">
      <alignment horizontal="left" vertical="center" wrapText="1"/>
    </xf>
    <xf numFmtId="0" fontId="58" fillId="6" borderId="14" xfId="4" applyFont="1" applyFill="1" applyBorder="1" applyAlignment="1">
      <alignment horizontal="center" vertical="center" wrapText="1"/>
    </xf>
    <xf numFmtId="0" fontId="58" fillId="6" borderId="107" xfId="4" applyFont="1" applyFill="1" applyBorder="1" applyAlignment="1">
      <alignment horizontal="center" vertical="center" wrapText="1"/>
    </xf>
    <xf numFmtId="0" fontId="58" fillId="6" borderId="64" xfId="4" applyFont="1" applyFill="1" applyBorder="1" applyAlignment="1">
      <alignment horizontal="center" vertical="center" wrapText="1"/>
    </xf>
    <xf numFmtId="0" fontId="58" fillId="6" borderId="75" xfId="4" applyFont="1" applyFill="1" applyBorder="1" applyAlignment="1">
      <alignment horizontal="center" vertical="center" wrapText="1"/>
    </xf>
    <xf numFmtId="49" fontId="5" fillId="0" borderId="106" xfId="2" applyNumberFormat="1" applyFont="1" applyBorder="1" applyAlignment="1">
      <alignment horizontal="center" vertical="center" wrapText="1"/>
    </xf>
    <xf numFmtId="49" fontId="5" fillId="0" borderId="14" xfId="2" applyNumberFormat="1" applyFont="1" applyBorder="1" applyAlignment="1">
      <alignment horizontal="center" vertical="center" wrapText="1"/>
    </xf>
    <xf numFmtId="49" fontId="5" fillId="0" borderId="7" xfId="2" applyNumberFormat="1" applyFont="1" applyBorder="1" applyAlignment="1">
      <alignment horizontal="center" vertical="center" wrapText="1"/>
    </xf>
    <xf numFmtId="0" fontId="58" fillId="6" borderId="14" xfId="2" applyFont="1" applyFill="1" applyBorder="1" applyAlignment="1">
      <alignment horizontal="center" vertical="center" wrapText="1"/>
    </xf>
    <xf numFmtId="0" fontId="58" fillId="6" borderId="75" xfId="2" applyFont="1" applyFill="1" applyBorder="1" applyAlignment="1">
      <alignment horizontal="center" vertical="center" wrapText="1"/>
    </xf>
    <xf numFmtId="0" fontId="5" fillId="6" borderId="0" xfId="2" applyFont="1" applyFill="1" applyAlignment="1">
      <alignment horizontal="left" vertical="center" wrapText="1"/>
    </xf>
    <xf numFmtId="0" fontId="5" fillId="6" borderId="72" xfId="2" applyFont="1" applyFill="1" applyBorder="1" applyAlignment="1">
      <alignment horizontal="left" vertical="center" wrapText="1"/>
    </xf>
    <xf numFmtId="0" fontId="58" fillId="5" borderId="78" xfId="2" applyFont="1" applyFill="1" applyBorder="1" applyAlignment="1">
      <alignment horizontal="left" vertical="center" wrapText="1"/>
    </xf>
    <xf numFmtId="0" fontId="58" fillId="5" borderId="59" xfId="2" applyFont="1" applyFill="1" applyBorder="1" applyAlignment="1">
      <alignment horizontal="left" vertical="center" wrapText="1"/>
    </xf>
    <xf numFmtId="0" fontId="58" fillId="5" borderId="70" xfId="2" applyFont="1" applyFill="1" applyBorder="1" applyAlignment="1">
      <alignment horizontal="left" vertical="center" wrapText="1"/>
    </xf>
    <xf numFmtId="0" fontId="58" fillId="5" borderId="69" xfId="2" quotePrefix="1" applyFont="1" applyFill="1" applyBorder="1" applyAlignment="1">
      <alignment horizontal="left" vertical="center" wrapText="1"/>
    </xf>
    <xf numFmtId="49" fontId="59" fillId="0" borderId="64" xfId="2" applyNumberFormat="1" applyFont="1" applyBorder="1" applyAlignment="1">
      <alignment horizontal="center" vertical="center" wrapText="1"/>
    </xf>
    <xf numFmtId="49" fontId="59" fillId="0" borderId="14" xfId="2" applyNumberFormat="1" applyFont="1" applyBorder="1" applyAlignment="1">
      <alignment horizontal="center" vertical="center" wrapText="1"/>
    </xf>
    <xf numFmtId="49" fontId="17" fillId="0" borderId="14" xfId="2" applyNumberFormat="1" applyFont="1" applyBorder="1" applyAlignment="1">
      <alignment horizontal="center" vertical="center" wrapText="1"/>
    </xf>
    <xf numFmtId="49" fontId="17" fillId="0" borderId="75" xfId="2" applyNumberFormat="1" applyFont="1" applyBorder="1" applyAlignment="1">
      <alignment horizontal="center" vertical="center" wrapText="1"/>
    </xf>
    <xf numFmtId="0" fontId="58" fillId="5" borderId="0" xfId="2" applyFont="1" applyFill="1" applyAlignment="1">
      <alignment horizontal="left" vertical="center" wrapText="1"/>
    </xf>
    <xf numFmtId="0" fontId="58" fillId="5" borderId="90" xfId="2" quotePrefix="1" applyFont="1" applyFill="1" applyBorder="1" applyAlignment="1">
      <alignment horizontal="left" vertical="center" wrapText="1"/>
    </xf>
    <xf numFmtId="0" fontId="72" fillId="5" borderId="70" xfId="2" applyFont="1" applyFill="1" applyBorder="1" applyAlignment="1">
      <alignment horizontal="left" vertical="center" wrapText="1"/>
    </xf>
    <xf numFmtId="0" fontId="72" fillId="5" borderId="69" xfId="2" applyFont="1" applyFill="1" applyBorder="1" applyAlignment="1">
      <alignment horizontal="left" vertical="center" wrapText="1"/>
    </xf>
    <xf numFmtId="0" fontId="72" fillId="5" borderId="62" xfId="2" applyFont="1" applyFill="1" applyBorder="1" applyAlignment="1">
      <alignment horizontal="left" vertical="center"/>
    </xf>
    <xf numFmtId="0" fontId="72" fillId="5" borderId="74" xfId="2" applyFont="1" applyFill="1" applyBorder="1" applyAlignment="1">
      <alignment horizontal="left" vertical="center"/>
    </xf>
    <xf numFmtId="0" fontId="71" fillId="6" borderId="64" xfId="2" quotePrefix="1" applyFont="1" applyFill="1" applyBorder="1" applyAlignment="1">
      <alignment horizontal="left" vertical="center" wrapText="1"/>
    </xf>
    <xf numFmtId="0" fontId="71" fillId="6" borderId="75" xfId="2" quotePrefix="1" applyFont="1" applyFill="1" applyBorder="1" applyAlignment="1">
      <alignment horizontal="left" vertical="center" wrapText="1"/>
    </xf>
    <xf numFmtId="0" fontId="58" fillId="0" borderId="106" xfId="2" applyFont="1" applyBorder="1" applyAlignment="1">
      <alignment horizontal="center" vertical="center" wrapText="1"/>
    </xf>
    <xf numFmtId="0" fontId="58" fillId="0" borderId="107" xfId="2" applyFont="1" applyBorder="1" applyAlignment="1">
      <alignment horizontal="center" vertical="center" wrapText="1"/>
    </xf>
    <xf numFmtId="0" fontId="58" fillId="5" borderId="102" xfId="4" applyFont="1" applyFill="1" applyBorder="1" applyAlignment="1">
      <alignment horizontal="left" vertical="center" wrapText="1"/>
    </xf>
    <xf numFmtId="0" fontId="58" fillId="5" borderId="100" xfId="4" applyFont="1" applyFill="1" applyBorder="1" applyAlignment="1">
      <alignment horizontal="left" vertical="center" wrapText="1"/>
    </xf>
    <xf numFmtId="0" fontId="58" fillId="5" borderId="0" xfId="2" quotePrefix="1" applyFont="1" applyFill="1" applyAlignment="1">
      <alignment horizontal="left" vertical="center" wrapText="1"/>
    </xf>
    <xf numFmtId="0" fontId="58" fillId="6" borderId="63" xfId="2" applyFont="1" applyFill="1" applyBorder="1" applyAlignment="1">
      <alignment horizontal="center" vertical="center" wrapText="1"/>
    </xf>
    <xf numFmtId="0" fontId="58" fillId="6" borderId="99" xfId="2" applyFont="1" applyFill="1" applyBorder="1" applyAlignment="1">
      <alignment horizontal="center" vertical="center" wrapText="1"/>
    </xf>
    <xf numFmtId="0" fontId="58" fillId="5" borderId="67" xfId="2" applyFont="1" applyFill="1" applyBorder="1" applyAlignment="1">
      <alignment horizontal="left" vertical="center" wrapText="1"/>
    </xf>
    <xf numFmtId="0" fontId="58" fillId="6" borderId="27" xfId="2" applyFont="1" applyFill="1" applyBorder="1" applyAlignment="1">
      <alignment horizontal="center" vertical="center" wrapText="1"/>
    </xf>
    <xf numFmtId="0" fontId="58" fillId="6" borderId="80" xfId="2" applyFont="1" applyFill="1" applyBorder="1" applyAlignment="1">
      <alignment horizontal="center" vertical="center" wrapText="1"/>
    </xf>
    <xf numFmtId="0" fontId="58" fillId="5" borderId="74" xfId="2" applyFont="1" applyFill="1" applyBorder="1" applyAlignment="1">
      <alignment horizontal="left" vertical="center" wrapText="1"/>
    </xf>
    <xf numFmtId="0" fontId="72" fillId="5" borderId="110" xfId="2" applyFont="1" applyFill="1" applyBorder="1" applyAlignment="1">
      <alignment horizontal="left" vertical="center" wrapText="1"/>
    </xf>
    <xf numFmtId="0" fontId="72" fillId="5" borderId="67" xfId="2" quotePrefix="1" applyFont="1" applyFill="1" applyBorder="1" applyAlignment="1">
      <alignment horizontal="left" vertical="center" wrapText="1"/>
    </xf>
    <xf numFmtId="0" fontId="58" fillId="5" borderId="69" xfId="2" applyFont="1" applyFill="1" applyBorder="1" applyAlignment="1">
      <alignment horizontal="left" vertical="center" wrapText="1"/>
    </xf>
    <xf numFmtId="0" fontId="58" fillId="5" borderId="1" xfId="2" quotePrefix="1" applyFont="1" applyFill="1" applyBorder="1" applyAlignment="1">
      <alignment horizontal="left" vertical="center" wrapText="1"/>
    </xf>
    <xf numFmtId="0" fontId="5" fillId="0" borderId="14" xfId="2" quotePrefix="1" applyFont="1" applyBorder="1" applyAlignment="1">
      <alignment horizontal="center" vertical="center" wrapText="1"/>
    </xf>
    <xf numFmtId="0" fontId="5" fillId="0" borderId="7" xfId="2" quotePrefix="1" applyFont="1" applyBorder="1" applyAlignment="1">
      <alignment horizontal="center" vertical="center" wrapText="1"/>
    </xf>
    <xf numFmtId="0" fontId="58" fillId="5" borderId="45" xfId="2" applyFont="1" applyFill="1" applyBorder="1" applyAlignment="1">
      <alignment horizontal="left" vertical="center" wrapText="1"/>
    </xf>
    <xf numFmtId="0" fontId="58" fillId="5" borderId="46" xfId="2" quotePrefix="1" applyFont="1" applyFill="1" applyBorder="1" applyAlignment="1">
      <alignment horizontal="left" vertical="center" wrapText="1"/>
    </xf>
    <xf numFmtId="0" fontId="58" fillId="5" borderId="93" xfId="2" applyFont="1" applyFill="1" applyBorder="1" applyAlignment="1">
      <alignment horizontal="left" vertical="center" wrapText="1"/>
    </xf>
    <xf numFmtId="0" fontId="58" fillId="5" borderId="93" xfId="2" quotePrefix="1" applyFont="1" applyFill="1" applyBorder="1" applyAlignment="1">
      <alignment horizontal="left" vertical="center" wrapText="1"/>
    </xf>
    <xf numFmtId="49" fontId="5" fillId="6" borderId="64" xfId="2" applyNumberFormat="1" applyFont="1" applyFill="1" applyBorder="1" applyAlignment="1">
      <alignment horizontal="center" vertical="center"/>
    </xf>
    <xf numFmtId="49" fontId="5" fillId="6" borderId="75" xfId="2" applyNumberFormat="1" applyFont="1" applyFill="1" applyBorder="1" applyAlignment="1">
      <alignment horizontal="center" vertical="center"/>
    </xf>
    <xf numFmtId="0" fontId="39" fillId="0" borderId="0" xfId="2" applyFont="1" applyAlignment="1">
      <alignment horizontal="center" vertical="center" wrapText="1"/>
    </xf>
    <xf numFmtId="0" fontId="8" fillId="2" borderId="43" xfId="2" applyFont="1" applyFill="1" applyBorder="1" applyAlignment="1">
      <alignment horizontal="center" vertical="center" wrapText="1"/>
    </xf>
    <xf numFmtId="0" fontId="8" fillId="2" borderId="73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4" fontId="8" fillId="2" borderId="73" xfId="2" applyNumberFormat="1" applyFont="1" applyFill="1" applyBorder="1" applyAlignment="1">
      <alignment horizontal="center" vertical="center" wrapText="1"/>
    </xf>
    <xf numFmtId="4" fontId="8" fillId="2" borderId="7" xfId="2" applyNumberFormat="1" applyFont="1" applyFill="1" applyBorder="1" applyAlignment="1">
      <alignment horizontal="center" vertical="center" wrapText="1"/>
    </xf>
    <xf numFmtId="3" fontId="8" fillId="2" borderId="68" xfId="2" applyNumberFormat="1" applyFont="1" applyFill="1" applyBorder="1" applyAlignment="1">
      <alignment horizontal="center" vertical="center" wrapText="1"/>
    </xf>
    <xf numFmtId="3" fontId="8" fillId="2" borderId="58" xfId="2" applyNumberFormat="1" applyFont="1" applyFill="1" applyBorder="1" applyAlignment="1">
      <alignment horizontal="center" vertical="center" wrapText="1"/>
    </xf>
    <xf numFmtId="3" fontId="8" fillId="2" borderId="6" xfId="2" applyNumberFormat="1" applyFont="1" applyFill="1" applyBorder="1" applyAlignment="1">
      <alignment horizontal="center" vertical="center" wrapText="1"/>
    </xf>
    <xf numFmtId="3" fontId="8" fillId="2" borderId="10" xfId="2" applyNumberFormat="1" applyFont="1" applyFill="1" applyBorder="1" applyAlignment="1">
      <alignment horizontal="center" vertical="center" wrapText="1"/>
    </xf>
    <xf numFmtId="0" fontId="10" fillId="0" borderId="115" xfId="2" quotePrefix="1" applyFont="1" applyBorder="1" applyAlignment="1">
      <alignment horizontal="center" vertical="center" wrapText="1"/>
    </xf>
    <xf numFmtId="0" fontId="10" fillId="0" borderId="14" xfId="2" quotePrefix="1" applyFont="1" applyBorder="1" applyAlignment="1">
      <alignment horizontal="center" vertical="center" wrapText="1"/>
    </xf>
    <xf numFmtId="0" fontId="10" fillId="0" borderId="7" xfId="2" quotePrefix="1" applyFont="1" applyBorder="1" applyAlignment="1">
      <alignment horizontal="center" vertical="center" wrapText="1"/>
    </xf>
    <xf numFmtId="0" fontId="58" fillId="5" borderId="113" xfId="2" applyFont="1" applyFill="1" applyBorder="1" applyAlignment="1">
      <alignment horizontal="left" vertical="center" wrapText="1"/>
    </xf>
    <xf numFmtId="0" fontId="58" fillId="5" borderId="114" xfId="2" quotePrefix="1" applyFont="1" applyFill="1" applyBorder="1" applyAlignment="1">
      <alignment horizontal="left" vertical="center" wrapText="1"/>
    </xf>
    <xf numFmtId="0" fontId="58" fillId="5" borderId="105" xfId="2" applyFont="1" applyFill="1" applyBorder="1" applyAlignment="1">
      <alignment horizontal="left" vertical="center" wrapText="1"/>
    </xf>
    <xf numFmtId="0" fontId="58" fillId="5" borderId="103" xfId="2" quotePrefix="1" applyFont="1" applyFill="1" applyBorder="1" applyAlignment="1">
      <alignment horizontal="left" vertical="center" wrapText="1"/>
    </xf>
    <xf numFmtId="0" fontId="8" fillId="0" borderId="3" xfId="2" quotePrefix="1" applyFont="1" applyBorder="1" applyAlignment="1">
      <alignment horizontal="center" vertical="center" wrapText="1"/>
    </xf>
    <xf numFmtId="0" fontId="8" fillId="0" borderId="14" xfId="2" quotePrefix="1" applyFont="1" applyBorder="1" applyAlignment="1">
      <alignment horizontal="center" vertical="center" wrapText="1"/>
    </xf>
    <xf numFmtId="0" fontId="8" fillId="0" borderId="7" xfId="2" quotePrefix="1" applyFont="1" applyBorder="1" applyAlignment="1">
      <alignment horizontal="center" vertical="center" wrapText="1"/>
    </xf>
    <xf numFmtId="0" fontId="58" fillId="5" borderId="17" xfId="2" applyFont="1" applyFill="1" applyBorder="1" applyAlignment="1">
      <alignment horizontal="left" vertical="center" wrapText="1"/>
    </xf>
    <xf numFmtId="0" fontId="58" fillId="5" borderId="21" xfId="2" quotePrefix="1" applyFont="1" applyFill="1" applyBorder="1" applyAlignment="1">
      <alignment horizontal="left" vertical="center" wrapText="1"/>
    </xf>
    <xf numFmtId="0" fontId="58" fillId="5" borderId="26" xfId="2" applyFont="1" applyFill="1" applyBorder="1" applyAlignment="1">
      <alignment horizontal="left" vertical="center" wrapText="1"/>
    </xf>
    <xf numFmtId="0" fontId="8" fillId="0" borderId="73" xfId="2" quotePrefix="1" applyFont="1" applyBorder="1" applyAlignment="1">
      <alignment horizontal="center" vertical="center" wrapText="1"/>
    </xf>
    <xf numFmtId="0" fontId="58" fillId="0" borderId="64" xfId="2" applyFont="1" applyBorder="1" applyAlignment="1">
      <alignment horizontal="center" vertical="center" wrapText="1"/>
    </xf>
    <xf numFmtId="0" fontId="58" fillId="0" borderId="7" xfId="2" applyFont="1" applyBorder="1" applyAlignment="1">
      <alignment horizontal="center" vertical="center" wrapText="1"/>
    </xf>
    <xf numFmtId="0" fontId="58" fillId="0" borderId="91" xfId="2" applyFont="1" applyBorder="1" applyAlignment="1">
      <alignment horizontal="center" vertical="center" wrapText="1"/>
    </xf>
    <xf numFmtId="0" fontId="58" fillId="0" borderId="24" xfId="2" applyFont="1" applyBorder="1" applyAlignment="1">
      <alignment horizontal="center" vertical="center" wrapText="1"/>
    </xf>
    <xf numFmtId="0" fontId="58" fillId="5" borderId="104" xfId="2" quotePrefix="1" applyFont="1" applyFill="1" applyBorder="1" applyAlignment="1">
      <alignment horizontal="left" vertical="center" wrapText="1"/>
    </xf>
    <xf numFmtId="49" fontId="58" fillId="5" borderId="67" xfId="2" applyNumberFormat="1" applyFont="1" applyFill="1" applyBorder="1" applyAlignment="1">
      <alignment horizontal="left" vertical="center" wrapText="1"/>
    </xf>
    <xf numFmtId="49" fontId="58" fillId="5" borderId="62" xfId="2" applyNumberFormat="1" applyFont="1" applyFill="1" applyBorder="1" applyAlignment="1">
      <alignment horizontal="left" vertical="center" wrapText="1"/>
    </xf>
    <xf numFmtId="49" fontId="58" fillId="5" borderId="74" xfId="2" applyNumberFormat="1" applyFont="1" applyFill="1" applyBorder="1" applyAlignment="1">
      <alignment horizontal="left" vertical="center" wrapText="1"/>
    </xf>
    <xf numFmtId="0" fontId="58" fillId="5" borderId="62" xfId="2" applyFont="1" applyFill="1" applyBorder="1" applyAlignment="1">
      <alignment horizontal="left" vertical="center" wrapText="1"/>
    </xf>
    <xf numFmtId="0" fontId="58" fillId="5" borderId="74" xfId="2" quotePrefix="1" applyFont="1" applyFill="1" applyBorder="1" applyAlignment="1">
      <alignment horizontal="left" vertical="center" wrapText="1"/>
    </xf>
    <xf numFmtId="0" fontId="5" fillId="0" borderId="106" xfId="4" applyFont="1" applyBorder="1" applyAlignment="1">
      <alignment horizontal="center" vertical="center" wrapText="1"/>
    </xf>
    <xf numFmtId="0" fontId="5" fillId="0" borderId="107" xfId="4" applyFont="1" applyBorder="1" applyAlignment="1">
      <alignment horizontal="center" vertical="center" wrapText="1"/>
    </xf>
    <xf numFmtId="0" fontId="58" fillId="5" borderId="88" xfId="4" applyFont="1" applyFill="1" applyBorder="1" applyAlignment="1">
      <alignment horizontal="left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8" fillId="5" borderId="23" xfId="2" applyFont="1" applyFill="1" applyBorder="1" applyAlignment="1">
      <alignment horizontal="left" vertical="center" wrapText="1"/>
    </xf>
    <xf numFmtId="0" fontId="58" fillId="5" borderId="40" xfId="2" applyFont="1" applyFill="1" applyBorder="1" applyAlignment="1">
      <alignment horizontal="left" vertical="center" wrapText="1"/>
    </xf>
    <xf numFmtId="0" fontId="5" fillId="0" borderId="66" xfId="2" applyFont="1" applyBorder="1" applyAlignment="1">
      <alignment horizontal="left" vertical="center" wrapText="1"/>
    </xf>
    <xf numFmtId="0" fontId="5" fillId="0" borderId="24" xfId="2" applyFont="1" applyBorder="1" applyAlignment="1">
      <alignment horizontal="left" vertical="center" wrapText="1"/>
    </xf>
    <xf numFmtId="0" fontId="58" fillId="0" borderId="14" xfId="2" applyFont="1" applyBorder="1" applyAlignment="1">
      <alignment horizontal="center" vertical="center" wrapText="1"/>
    </xf>
    <xf numFmtId="0" fontId="13" fillId="0" borderId="106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107" xfId="2" applyFont="1" applyBorder="1" applyAlignment="1">
      <alignment horizontal="center" vertical="center" wrapText="1"/>
    </xf>
    <xf numFmtId="0" fontId="58" fillId="5" borderId="89" xfId="2" applyFont="1" applyFill="1" applyBorder="1" applyAlignment="1">
      <alignment horizontal="left" vertical="center" wrapText="1"/>
    </xf>
    <xf numFmtId="0" fontId="58" fillId="5" borderId="88" xfId="2" applyFont="1" applyFill="1" applyBorder="1" applyAlignment="1">
      <alignment horizontal="left" vertical="center" wrapText="1"/>
    </xf>
    <xf numFmtId="0" fontId="79" fillId="5" borderId="72" xfId="2" applyFont="1" applyFill="1" applyBorder="1" applyAlignment="1">
      <alignment horizontal="left" vertical="center" wrapText="1"/>
    </xf>
    <xf numFmtId="0" fontId="79" fillId="5" borderId="72" xfId="2" quotePrefix="1" applyFont="1" applyFill="1" applyBorder="1" applyAlignment="1">
      <alignment horizontal="left" vertical="center" wrapText="1"/>
    </xf>
    <xf numFmtId="0" fontId="79" fillId="5" borderId="8" xfId="2" applyFont="1" applyFill="1" applyBorder="1" applyAlignment="1">
      <alignment horizontal="left" vertical="center" wrapText="1"/>
    </xf>
    <xf numFmtId="0" fontId="79" fillId="5" borderId="1" xfId="2" quotePrefix="1" applyFont="1" applyFill="1" applyBorder="1" applyAlignment="1">
      <alignment horizontal="left" vertical="center" wrapText="1"/>
    </xf>
    <xf numFmtId="0" fontId="58" fillId="5" borderId="72" xfId="2" applyFont="1" applyFill="1" applyBorder="1" applyAlignment="1">
      <alignment horizontal="left" vertical="center" wrapText="1"/>
    </xf>
    <xf numFmtId="0" fontId="58" fillId="5" borderId="72" xfId="2" quotePrefix="1" applyFont="1" applyFill="1" applyBorder="1" applyAlignment="1">
      <alignment horizontal="left" vertical="center" wrapText="1"/>
    </xf>
    <xf numFmtId="0" fontId="58" fillId="5" borderId="99" xfId="2" quotePrefix="1" applyFont="1" applyFill="1" applyBorder="1" applyAlignment="1">
      <alignment horizontal="left" vertical="center" wrapText="1"/>
    </xf>
    <xf numFmtId="0" fontId="58" fillId="5" borderId="8" xfId="2" applyFont="1" applyFill="1" applyBorder="1" applyAlignment="1">
      <alignment horizontal="left" vertical="center" wrapText="1"/>
    </xf>
    <xf numFmtId="0" fontId="72" fillId="5" borderId="0" xfId="4" applyFont="1" applyFill="1" applyAlignment="1">
      <alignment horizontal="left" vertical="center" wrapText="1"/>
    </xf>
    <xf numFmtId="0" fontId="72" fillId="5" borderId="21" xfId="4" applyFont="1" applyFill="1" applyBorder="1" applyAlignment="1">
      <alignment horizontal="left" vertical="center" wrapText="1"/>
    </xf>
    <xf numFmtId="0" fontId="5" fillId="0" borderId="106" xfId="2" quotePrefix="1" applyFont="1" applyBorder="1" applyAlignment="1">
      <alignment horizontal="center" vertical="center" wrapText="1"/>
    </xf>
    <xf numFmtId="0" fontId="5" fillId="0" borderId="107" xfId="2" quotePrefix="1" applyFont="1" applyBorder="1" applyAlignment="1">
      <alignment horizontal="center" vertical="center" wrapText="1"/>
    </xf>
    <xf numFmtId="0" fontId="58" fillId="5" borderId="99" xfId="4" applyFont="1" applyFill="1" applyBorder="1" applyAlignment="1">
      <alignment horizontal="left" vertical="center" wrapText="1"/>
    </xf>
    <xf numFmtId="0" fontId="5" fillId="0" borderId="106" xfId="4" quotePrefix="1" applyFont="1" applyBorder="1" applyAlignment="1">
      <alignment horizontal="left" vertical="center" wrapText="1"/>
    </xf>
    <xf numFmtId="0" fontId="5" fillId="0" borderId="107" xfId="4" quotePrefix="1" applyFont="1" applyBorder="1" applyAlignment="1">
      <alignment horizontal="left" vertical="center" wrapText="1"/>
    </xf>
    <xf numFmtId="0" fontId="58" fillId="5" borderId="1" xfId="4" applyFont="1" applyFill="1" applyBorder="1" applyAlignment="1">
      <alignment horizontal="left" vertical="center" wrapText="1"/>
    </xf>
    <xf numFmtId="0" fontId="58" fillId="5" borderId="103" xfId="4" applyFont="1" applyFill="1" applyBorder="1" applyAlignment="1">
      <alignment horizontal="left" vertical="center" wrapText="1"/>
    </xf>
    <xf numFmtId="0" fontId="41" fillId="0" borderId="7" xfId="0" applyFont="1" applyBorder="1" applyAlignment="1">
      <alignment horizontal="center" vertical="center" wrapText="1"/>
    </xf>
    <xf numFmtId="0" fontId="58" fillId="0" borderId="101" xfId="4" applyFont="1" applyBorder="1" applyAlignment="1">
      <alignment horizontal="center" vertical="center" wrapText="1"/>
    </xf>
    <xf numFmtId="0" fontId="58" fillId="0" borderId="87" xfId="4" applyFont="1" applyBorder="1" applyAlignment="1">
      <alignment horizontal="center" vertical="center" wrapText="1"/>
    </xf>
    <xf numFmtId="0" fontId="58" fillId="5" borderId="76" xfId="2" applyFont="1" applyFill="1" applyBorder="1" applyAlignment="1">
      <alignment horizontal="left" vertical="center" wrapText="1"/>
    </xf>
    <xf numFmtId="0" fontId="59" fillId="0" borderId="64" xfId="2" applyFont="1" applyBorder="1" applyAlignment="1">
      <alignment horizontal="center" vertical="center" wrapText="1"/>
    </xf>
    <xf numFmtId="0" fontId="59" fillId="0" borderId="75" xfId="2" applyFont="1" applyBorder="1" applyAlignment="1">
      <alignment horizontal="center" vertical="center" wrapText="1"/>
    </xf>
    <xf numFmtId="0" fontId="58" fillId="5" borderId="81" xfId="2" applyFont="1" applyFill="1" applyBorder="1" applyAlignment="1">
      <alignment horizontal="left" vertical="center" wrapText="1"/>
    </xf>
    <xf numFmtId="0" fontId="58" fillId="5" borderId="30" xfId="2" quotePrefix="1" applyFont="1" applyFill="1" applyBorder="1" applyAlignment="1">
      <alignment horizontal="left" vertical="center" wrapText="1"/>
    </xf>
    <xf numFmtId="0" fontId="58" fillId="5" borderId="105" xfId="4" applyFont="1" applyFill="1" applyBorder="1" applyAlignment="1">
      <alignment horizontal="left" vertical="center" wrapText="1"/>
    </xf>
    <xf numFmtId="0" fontId="17" fillId="6" borderId="106" xfId="4" applyFont="1" applyFill="1" applyBorder="1" applyAlignment="1">
      <alignment horizontal="center" vertical="center" wrapText="1"/>
    </xf>
    <xf numFmtId="0" fontId="17" fillId="6" borderId="107" xfId="4" applyFont="1" applyFill="1" applyBorder="1" applyAlignment="1">
      <alignment horizontal="center" vertical="center" wrapText="1"/>
    </xf>
    <xf numFmtId="0" fontId="58" fillId="5" borderId="0" xfId="4" applyFont="1" applyFill="1" applyAlignment="1">
      <alignment horizontal="left" vertical="center" wrapText="1"/>
    </xf>
    <xf numFmtId="0" fontId="72" fillId="5" borderId="105" xfId="4" applyFont="1" applyFill="1" applyBorder="1" applyAlignment="1">
      <alignment horizontal="left" vertical="center" wrapText="1"/>
    </xf>
    <xf numFmtId="0" fontId="72" fillId="5" borderId="104" xfId="4" applyFont="1" applyFill="1" applyBorder="1" applyAlignment="1">
      <alignment horizontal="left" vertical="center" wrapText="1"/>
    </xf>
    <xf numFmtId="0" fontId="58" fillId="5" borderId="24" xfId="4" applyFont="1" applyFill="1" applyBorder="1" applyAlignment="1">
      <alignment horizontal="left" vertical="center" wrapText="1"/>
    </xf>
    <xf numFmtId="0" fontId="58" fillId="5" borderId="25" xfId="2" quotePrefix="1" applyFont="1" applyFill="1" applyBorder="1" applyAlignment="1">
      <alignment horizontal="left" vertical="center" wrapText="1"/>
    </xf>
    <xf numFmtId="0" fontId="58" fillId="5" borderId="70" xfId="4" applyFont="1" applyFill="1" applyBorder="1" applyAlignment="1">
      <alignment horizontal="left" vertical="center" wrapText="1"/>
    </xf>
    <xf numFmtId="0" fontId="58" fillId="5" borderId="69" xfId="4" applyFont="1" applyFill="1" applyBorder="1" applyAlignment="1">
      <alignment horizontal="left" vertical="center" wrapText="1"/>
    </xf>
    <xf numFmtId="0" fontId="58" fillId="5" borderId="74" xfId="4" applyFont="1" applyFill="1" applyBorder="1" applyAlignment="1">
      <alignment horizontal="left" vertical="center" wrapText="1"/>
    </xf>
    <xf numFmtId="0" fontId="72" fillId="5" borderId="72" xfId="4" applyFont="1" applyFill="1" applyBorder="1" applyAlignment="1">
      <alignment horizontal="left" vertical="center" wrapText="1"/>
    </xf>
    <xf numFmtId="0" fontId="72" fillId="5" borderId="93" xfId="4" applyFont="1" applyFill="1" applyBorder="1" applyAlignment="1">
      <alignment horizontal="left" vertical="center" wrapText="1"/>
    </xf>
    <xf numFmtId="0" fontId="72" fillId="5" borderId="8" xfId="4" applyFont="1" applyFill="1" applyBorder="1" applyAlignment="1">
      <alignment horizontal="left" vertical="center" wrapText="1"/>
    </xf>
    <xf numFmtId="0" fontId="71" fillId="0" borderId="64" xfId="4" quotePrefix="1" applyFont="1" applyBorder="1" applyAlignment="1">
      <alignment horizontal="left" vertical="center" wrapText="1"/>
    </xf>
    <xf numFmtId="0" fontId="71" fillId="0" borderId="75" xfId="4" applyFont="1" applyBorder="1" applyAlignment="1">
      <alignment horizontal="left" vertical="center" wrapText="1"/>
    </xf>
    <xf numFmtId="0" fontId="58" fillId="5" borderId="72" xfId="4" applyFont="1" applyFill="1" applyBorder="1" applyAlignment="1">
      <alignment horizontal="left" vertical="center" wrapText="1"/>
    </xf>
    <xf numFmtId="0" fontId="41" fillId="0" borderId="14" xfId="0" applyFont="1" applyBorder="1" applyAlignment="1">
      <alignment horizontal="left" vertical="center" wrapText="1"/>
    </xf>
    <xf numFmtId="0" fontId="41" fillId="0" borderId="92" xfId="0" applyFont="1" applyBorder="1" applyAlignment="1">
      <alignment horizontal="left" vertical="center" wrapText="1"/>
    </xf>
    <xf numFmtId="0" fontId="58" fillId="0" borderId="64" xfId="4" applyFont="1" applyBorder="1" applyAlignment="1">
      <alignment horizontal="center" vertical="center" wrapText="1"/>
    </xf>
    <xf numFmtId="0" fontId="58" fillId="0" borderId="14" xfId="4" applyFont="1" applyBorder="1" applyAlignment="1">
      <alignment horizontal="center" vertical="center" wrapText="1"/>
    </xf>
    <xf numFmtId="0" fontId="79" fillId="5" borderId="72" xfId="4" applyFont="1" applyFill="1" applyBorder="1" applyAlignment="1">
      <alignment horizontal="left" vertical="center" wrapText="1"/>
    </xf>
    <xf numFmtId="0" fontId="1" fillId="0" borderId="107" xfId="0" applyFont="1" applyBorder="1" applyAlignment="1">
      <alignment horizontal="center" vertical="center" wrapText="1"/>
    </xf>
    <xf numFmtId="0" fontId="72" fillId="0" borderId="106" xfId="4" applyFont="1" applyBorder="1" applyAlignment="1">
      <alignment vertical="center" wrapText="1"/>
    </xf>
    <xf numFmtId="0" fontId="1" fillId="0" borderId="107" xfId="0" applyFont="1" applyBorder="1" applyAlignment="1">
      <alignment vertical="center" wrapText="1"/>
    </xf>
    <xf numFmtId="0" fontId="72" fillId="5" borderId="76" xfId="4" applyFont="1" applyFill="1" applyBorder="1" applyAlignment="1">
      <alignment horizontal="left" vertical="center" wrapText="1"/>
    </xf>
    <xf numFmtId="0" fontId="72" fillId="5" borderId="78" xfId="4" applyFont="1" applyFill="1" applyBorder="1" applyAlignment="1">
      <alignment horizontal="left" vertical="center" wrapText="1"/>
    </xf>
    <xf numFmtId="0" fontId="72" fillId="5" borderId="79" xfId="4" applyFont="1" applyFill="1" applyBorder="1" applyAlignment="1">
      <alignment horizontal="left" vertical="center" wrapText="1"/>
    </xf>
    <xf numFmtId="0" fontId="72" fillId="5" borderId="50" xfId="4" applyFont="1" applyFill="1" applyBorder="1" applyAlignment="1">
      <alignment horizontal="left" vertical="center" wrapText="1"/>
    </xf>
    <xf numFmtId="0" fontId="72" fillId="5" borderId="52" xfId="4" applyFont="1" applyFill="1" applyBorder="1" applyAlignment="1">
      <alignment horizontal="left" vertical="center" wrapText="1"/>
    </xf>
    <xf numFmtId="0" fontId="72" fillId="5" borderId="23" xfId="4" applyFont="1" applyFill="1" applyBorder="1" applyAlignment="1">
      <alignment horizontal="left" vertical="center" wrapText="1"/>
    </xf>
    <xf numFmtId="0" fontId="72" fillId="5" borderId="54" xfId="4" applyFont="1" applyFill="1" applyBorder="1" applyAlignment="1">
      <alignment horizontal="left" vertical="center" wrapText="1"/>
    </xf>
    <xf numFmtId="0" fontId="72" fillId="5" borderId="15" xfId="4" applyFont="1" applyFill="1" applyBorder="1" applyAlignment="1">
      <alignment horizontal="left" vertical="center" wrapText="1"/>
    </xf>
    <xf numFmtId="0" fontId="81" fillId="5" borderId="26" xfId="4" applyFont="1" applyFill="1" applyBorder="1" applyAlignment="1">
      <alignment horizontal="left" vertical="center"/>
    </xf>
    <xf numFmtId="0" fontId="4" fillId="0" borderId="25" xfId="2" applyFont="1" applyBorder="1" applyAlignment="1">
      <alignment horizontal="left" vertical="center"/>
    </xf>
    <xf numFmtId="0" fontId="58" fillId="5" borderId="71" xfId="4" applyFont="1" applyFill="1" applyBorder="1" applyAlignment="1">
      <alignment horizontal="left" vertical="center" wrapText="1"/>
    </xf>
    <xf numFmtId="0" fontId="58" fillId="5" borderId="104" xfId="4" applyFont="1" applyFill="1" applyBorder="1" applyAlignment="1">
      <alignment horizontal="left" vertical="center" wrapText="1"/>
    </xf>
    <xf numFmtId="0" fontId="58" fillId="5" borderId="23" xfId="4" applyFont="1" applyFill="1" applyBorder="1" applyAlignment="1">
      <alignment horizontal="left" vertical="center" wrapText="1"/>
    </xf>
    <xf numFmtId="0" fontId="58" fillId="5" borderId="15" xfId="4" applyFont="1" applyFill="1" applyBorder="1" applyAlignment="1">
      <alignment horizontal="left" vertical="center" wrapText="1"/>
    </xf>
    <xf numFmtId="0" fontId="4" fillId="0" borderId="14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9" fillId="2" borderId="12" xfId="4" applyFont="1" applyFill="1" applyBorder="1" applyAlignment="1">
      <alignment horizontal="center" vertical="center" wrapText="1"/>
    </xf>
    <xf numFmtId="0" fontId="9" fillId="2" borderId="13" xfId="4" applyFont="1" applyFill="1" applyBorder="1" applyAlignment="1">
      <alignment horizontal="center" vertical="center" wrapText="1"/>
    </xf>
    <xf numFmtId="0" fontId="5" fillId="0" borderId="64" xfId="4" applyFont="1" applyBorder="1" applyAlignment="1">
      <alignment horizontal="left" vertical="center" wrapText="1"/>
    </xf>
    <xf numFmtId="0" fontId="81" fillId="5" borderId="17" xfId="4" applyFont="1" applyFill="1" applyBorder="1" applyAlignment="1">
      <alignment horizontal="left" vertical="center"/>
    </xf>
    <xf numFmtId="0" fontId="4" fillId="0" borderId="21" xfId="2" applyFont="1" applyBorder="1" applyAlignment="1">
      <alignment horizontal="left" vertical="center"/>
    </xf>
    <xf numFmtId="0" fontId="5" fillId="6" borderId="106" xfId="4" applyFont="1" applyFill="1" applyBorder="1" applyAlignment="1">
      <alignment horizontal="left" vertical="center" wrapText="1"/>
    </xf>
    <xf numFmtId="0" fontId="5" fillId="6" borderId="14" xfId="4" applyFont="1" applyFill="1" applyBorder="1" applyAlignment="1">
      <alignment horizontal="left" vertical="center" wrapText="1"/>
    </xf>
    <xf numFmtId="0" fontId="5" fillId="6" borderId="107" xfId="4" applyFont="1" applyFill="1" applyBorder="1" applyAlignment="1">
      <alignment horizontal="left" vertical="center" wrapText="1"/>
    </xf>
    <xf numFmtId="0" fontId="72" fillId="5" borderId="82" xfId="4" applyFont="1" applyFill="1" applyBorder="1" applyAlignment="1">
      <alignment horizontal="left" vertical="center" wrapText="1"/>
    </xf>
    <xf numFmtId="0" fontId="72" fillId="5" borderId="83" xfId="4" applyFont="1" applyFill="1" applyBorder="1" applyAlignment="1">
      <alignment horizontal="left" vertical="center" wrapText="1"/>
    </xf>
    <xf numFmtId="0" fontId="72" fillId="5" borderId="67" xfId="4" applyFont="1" applyFill="1" applyBorder="1" applyAlignment="1">
      <alignment horizontal="left" vertical="center" wrapText="1"/>
    </xf>
    <xf numFmtId="0" fontId="72" fillId="6" borderId="106" xfId="4" applyFont="1" applyFill="1" applyBorder="1" applyAlignment="1">
      <alignment horizontal="center" vertical="center" wrapText="1"/>
    </xf>
    <xf numFmtId="0" fontId="72" fillId="6" borderId="14" xfId="4" applyFont="1" applyFill="1" applyBorder="1" applyAlignment="1">
      <alignment horizontal="center" vertical="center" wrapText="1"/>
    </xf>
    <xf numFmtId="0" fontId="72" fillId="6" borderId="107" xfId="4" applyFont="1" applyFill="1" applyBorder="1" applyAlignment="1">
      <alignment horizontal="center" vertical="center" wrapText="1"/>
    </xf>
    <xf numFmtId="0" fontId="72" fillId="5" borderId="103" xfId="4" applyFont="1" applyFill="1" applyBorder="1" applyAlignment="1">
      <alignment horizontal="left" vertical="center" wrapText="1"/>
    </xf>
    <xf numFmtId="0" fontId="71" fillId="0" borderId="14" xfId="4" applyFont="1" applyBorder="1" applyAlignment="1">
      <alignment horizontal="center" vertical="center" wrapText="1"/>
    </xf>
    <xf numFmtId="0" fontId="71" fillId="0" borderId="14" xfId="4" applyFont="1" applyBorder="1" applyAlignment="1">
      <alignment horizontal="left" vertical="center" wrapText="1"/>
    </xf>
    <xf numFmtId="0" fontId="58" fillId="0" borderId="107" xfId="4" applyFont="1" applyBorder="1" applyAlignment="1">
      <alignment horizontal="center" vertical="center" wrapText="1"/>
    </xf>
    <xf numFmtId="0" fontId="58" fillId="5" borderId="48" xfId="4" applyFont="1" applyFill="1" applyBorder="1" applyAlignment="1">
      <alignment horizontal="left" vertical="center" wrapText="1"/>
    </xf>
    <xf numFmtId="0" fontId="58" fillId="5" borderId="38" xfId="4" applyFont="1" applyFill="1" applyBorder="1" applyAlignment="1">
      <alignment horizontal="left" vertical="center" wrapText="1"/>
    </xf>
    <xf numFmtId="0" fontId="58" fillId="5" borderId="33" xfId="4" applyFont="1" applyFill="1" applyBorder="1" applyAlignment="1">
      <alignment horizontal="left" vertical="center" wrapText="1"/>
    </xf>
    <xf numFmtId="0" fontId="71" fillId="6" borderId="14" xfId="4" applyFont="1" applyFill="1" applyBorder="1" applyAlignment="1">
      <alignment horizontal="left" vertical="center" wrapText="1"/>
    </xf>
    <xf numFmtId="0" fontId="71" fillId="6" borderId="107" xfId="4" applyFont="1" applyFill="1" applyBorder="1" applyAlignment="1">
      <alignment horizontal="left" vertical="center" wrapText="1"/>
    </xf>
    <xf numFmtId="0" fontId="72" fillId="0" borderId="75" xfId="4" applyFont="1" applyBorder="1" applyAlignment="1">
      <alignment horizontal="center" vertical="center" wrapText="1"/>
    </xf>
    <xf numFmtId="0" fontId="58" fillId="5" borderId="109" xfId="4" applyFont="1" applyFill="1" applyBorder="1" applyAlignment="1">
      <alignment horizontal="left" vertical="center" wrapText="1"/>
    </xf>
    <xf numFmtId="0" fontId="72" fillId="5" borderId="24" xfId="4" applyFont="1" applyFill="1" applyBorder="1" applyAlignment="1">
      <alignment horizontal="left" vertical="center" wrapText="1"/>
    </xf>
    <xf numFmtId="0" fontId="72" fillId="5" borderId="90" xfId="2" applyFont="1" applyFill="1" applyBorder="1" applyAlignment="1">
      <alignment horizontal="left" vertical="center" wrapText="1"/>
    </xf>
    <xf numFmtId="0" fontId="72" fillId="5" borderId="90" xfId="2" quotePrefix="1" applyFont="1" applyFill="1" applyBorder="1" applyAlignment="1">
      <alignment horizontal="left" vertical="center" wrapText="1"/>
    </xf>
    <xf numFmtId="0" fontId="72" fillId="5" borderId="105" xfId="2" applyFont="1" applyFill="1" applyBorder="1" applyAlignment="1">
      <alignment horizontal="left" vertical="center" wrapText="1"/>
    </xf>
    <xf numFmtId="0" fontId="72" fillId="5" borderId="103" xfId="2" quotePrefix="1" applyFont="1" applyFill="1" applyBorder="1" applyAlignment="1">
      <alignment horizontal="left" vertical="center" wrapText="1"/>
    </xf>
    <xf numFmtId="0" fontId="5" fillId="0" borderId="80" xfId="2" applyFont="1" applyBorder="1" applyAlignment="1">
      <alignment horizontal="left" vertical="center" wrapText="1"/>
    </xf>
    <xf numFmtId="0" fontId="5" fillId="0" borderId="79" xfId="2" applyFont="1" applyBorder="1" applyAlignment="1">
      <alignment horizontal="left" vertical="center" wrapText="1"/>
    </xf>
    <xf numFmtId="0" fontId="8" fillId="6" borderId="14" xfId="2" applyFont="1" applyFill="1" applyBorder="1" applyAlignment="1">
      <alignment horizontal="center" vertical="center" wrapText="1"/>
    </xf>
    <xf numFmtId="0" fontId="8" fillId="6" borderId="7" xfId="2" applyFont="1" applyFill="1" applyBorder="1" applyAlignment="1">
      <alignment horizontal="center" vertical="center" wrapText="1"/>
    </xf>
    <xf numFmtId="0" fontId="58" fillId="5" borderId="15" xfId="2" quotePrefix="1" applyFont="1" applyFill="1" applyBorder="1" applyAlignment="1">
      <alignment horizontal="left" vertical="center" wrapText="1"/>
    </xf>
    <xf numFmtId="0" fontId="58" fillId="5" borderId="82" xfId="4" applyFont="1" applyFill="1" applyBorder="1" applyAlignment="1">
      <alignment horizontal="left" vertical="center" wrapText="1"/>
    </xf>
    <xf numFmtId="0" fontId="58" fillId="5" borderId="83" xfId="4" applyFont="1" applyFill="1" applyBorder="1" applyAlignment="1">
      <alignment horizontal="left" vertical="center" wrapText="1"/>
    </xf>
    <xf numFmtId="0" fontId="71" fillId="0" borderId="14" xfId="2" applyFont="1" applyBorder="1" applyAlignment="1">
      <alignment horizontal="left" vertical="center" wrapText="1"/>
    </xf>
    <xf numFmtId="0" fontId="71" fillId="0" borderId="107" xfId="2" applyFont="1" applyBorder="1" applyAlignment="1">
      <alignment horizontal="left" vertical="center" wrapText="1"/>
    </xf>
    <xf numFmtId="0" fontId="72" fillId="5" borderId="72" xfId="2" applyFont="1" applyFill="1" applyBorder="1" applyAlignment="1">
      <alignment horizontal="left" vertical="center" wrapText="1"/>
    </xf>
    <xf numFmtId="0" fontId="72" fillId="5" borderId="72" xfId="2" quotePrefix="1" applyFont="1" applyFill="1" applyBorder="1" applyAlignment="1">
      <alignment horizontal="left" vertical="center" wrapText="1"/>
    </xf>
    <xf numFmtId="0" fontId="73" fillId="0" borderId="106" xfId="2" applyFont="1" applyBorder="1" applyAlignment="1">
      <alignment horizontal="center" vertical="center" wrapText="1"/>
    </xf>
    <xf numFmtId="0" fontId="73" fillId="0" borderId="107" xfId="2" applyFont="1" applyBorder="1" applyAlignment="1">
      <alignment horizontal="center" vertical="center" wrapText="1"/>
    </xf>
    <xf numFmtId="0" fontId="72" fillId="5" borderId="69" xfId="2" quotePrefix="1" applyFont="1" applyFill="1" applyBorder="1" applyAlignment="1">
      <alignment horizontal="left" vertical="center" wrapText="1"/>
    </xf>
    <xf numFmtId="0" fontId="5" fillId="6" borderId="106" xfId="2" quotePrefix="1" applyFont="1" applyFill="1" applyBorder="1" applyAlignment="1">
      <alignment horizontal="left" vertical="center" wrapText="1"/>
    </xf>
    <xf numFmtId="0" fontId="5" fillId="6" borderId="7" xfId="2" quotePrefix="1" applyFont="1" applyFill="1" applyBorder="1" applyAlignment="1">
      <alignment horizontal="left" vertical="center" wrapText="1"/>
    </xf>
    <xf numFmtId="49" fontId="5" fillId="0" borderId="14" xfId="4" applyNumberFormat="1" applyFont="1" applyBorder="1" applyAlignment="1">
      <alignment horizontal="center" vertical="center" wrapText="1"/>
    </xf>
    <xf numFmtId="49" fontId="5" fillId="0" borderId="107" xfId="4" applyNumberFormat="1" applyFont="1" applyBorder="1" applyAlignment="1">
      <alignment horizontal="center" vertical="center" wrapText="1"/>
    </xf>
    <xf numFmtId="0" fontId="58" fillId="5" borderId="67" xfId="4" applyFont="1" applyFill="1" applyBorder="1" applyAlignment="1">
      <alignment horizontal="left" vertical="center" wrapText="1"/>
    </xf>
    <xf numFmtId="49" fontId="5" fillId="6" borderId="2972" xfId="4" applyNumberFormat="1" applyFont="1" applyFill="1" applyBorder="1" applyAlignment="1">
      <alignment horizontal="center" vertical="center" wrapText="1"/>
    </xf>
    <xf numFmtId="49" fontId="5" fillId="6" borderId="4165" xfId="4" applyNumberFormat="1" applyFont="1" applyFill="1" applyBorder="1" applyAlignment="1">
      <alignment horizontal="center" vertical="center" wrapText="1"/>
    </xf>
    <xf numFmtId="0" fontId="5" fillId="6" borderId="14" xfId="4" applyFont="1" applyFill="1" applyBorder="1" applyAlignment="1">
      <alignment horizontal="center" vertical="center" wrapText="1"/>
    </xf>
    <xf numFmtId="0" fontId="5" fillId="6" borderId="107" xfId="4" applyFont="1" applyFill="1" applyBorder="1" applyAlignment="1">
      <alignment horizontal="center" vertical="center" wrapText="1"/>
    </xf>
    <xf numFmtId="0" fontId="58" fillId="5" borderId="91" xfId="4" applyFont="1" applyFill="1" applyBorder="1" applyAlignment="1">
      <alignment horizontal="left" vertical="center" wrapText="1"/>
    </xf>
    <xf numFmtId="0" fontId="72" fillId="5" borderId="62" xfId="4" applyFont="1" applyFill="1" applyBorder="1" applyAlignment="1">
      <alignment horizontal="left" vertical="center" wrapText="1"/>
    </xf>
    <xf numFmtId="0" fontId="72" fillId="5" borderId="32" xfId="4" applyFont="1" applyFill="1" applyBorder="1" applyAlignment="1">
      <alignment horizontal="left" vertical="center" wrapText="1"/>
    </xf>
    <xf numFmtId="0" fontId="58" fillId="6" borderId="106" xfId="2" applyFont="1" applyFill="1" applyBorder="1" applyAlignment="1">
      <alignment horizontal="center" vertical="center" wrapText="1"/>
    </xf>
    <xf numFmtId="0" fontId="58" fillId="6" borderId="107" xfId="2" applyFont="1" applyFill="1" applyBorder="1" applyAlignment="1">
      <alignment horizontal="center" vertical="center" wrapText="1"/>
    </xf>
    <xf numFmtId="0" fontId="5" fillId="0" borderId="106" xfId="2" applyFont="1" applyBorder="1" applyAlignment="1">
      <alignment horizontal="left" vertical="center" wrapText="1"/>
    </xf>
    <xf numFmtId="0" fontId="5" fillId="0" borderId="107" xfId="2" applyFont="1" applyBorder="1" applyAlignment="1">
      <alignment horizontal="left" vertical="center" wrapText="1"/>
    </xf>
    <xf numFmtId="49" fontId="5" fillId="6" borderId="106" xfId="2" applyNumberFormat="1" applyFont="1" applyFill="1" applyBorder="1" applyAlignment="1">
      <alignment horizontal="center" vertical="center" wrapText="1"/>
    </xf>
    <xf numFmtId="49" fontId="5" fillId="6" borderId="107" xfId="2" applyNumberFormat="1" applyFont="1" applyFill="1" applyBorder="1" applyAlignment="1">
      <alignment horizontal="center" vertical="center" wrapText="1"/>
    </xf>
    <xf numFmtId="49" fontId="5" fillId="6" borderId="14" xfId="2" applyNumberFormat="1" applyFont="1" applyFill="1" applyBorder="1" applyAlignment="1">
      <alignment horizontal="center" vertical="center" wrapText="1"/>
    </xf>
    <xf numFmtId="0" fontId="71" fillId="0" borderId="106" xfId="2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07" xfId="0" applyFont="1" applyBorder="1" applyAlignment="1">
      <alignment horizontal="left" vertical="center" wrapText="1"/>
    </xf>
    <xf numFmtId="0" fontId="58" fillId="5" borderId="56" xfId="2" applyFont="1" applyFill="1" applyBorder="1" applyAlignment="1">
      <alignment horizontal="left" vertical="center" wrapText="1"/>
    </xf>
    <xf numFmtId="0" fontId="58" fillId="5" borderId="39" xfId="2" quotePrefix="1" applyFont="1" applyFill="1" applyBorder="1" applyAlignment="1">
      <alignment horizontal="left" vertical="center" wrapText="1"/>
    </xf>
    <xf numFmtId="0" fontId="71" fillId="0" borderId="64" xfId="2" applyFont="1" applyBorder="1" applyAlignment="1">
      <alignment horizontal="left" vertical="center" wrapText="1"/>
    </xf>
    <xf numFmtId="0" fontId="71" fillId="0" borderId="75" xfId="2" applyFont="1" applyBorder="1" applyAlignment="1">
      <alignment horizontal="left" vertical="center" wrapText="1"/>
    </xf>
    <xf numFmtId="0" fontId="58" fillId="5" borderId="103" xfId="2" applyFont="1" applyFill="1" applyBorder="1" applyAlignment="1">
      <alignment horizontal="left" vertical="center" wrapText="1"/>
    </xf>
    <xf numFmtId="0" fontId="58" fillId="5" borderId="71" xfId="2" quotePrefix="1" applyFont="1" applyFill="1" applyBorder="1" applyAlignment="1">
      <alignment horizontal="left" vertical="center" wrapText="1"/>
    </xf>
    <xf numFmtId="0" fontId="58" fillId="5" borderId="71" xfId="2" applyFont="1" applyFill="1" applyBorder="1" applyAlignment="1">
      <alignment horizontal="left" vertical="center" wrapText="1"/>
    </xf>
    <xf numFmtId="0" fontId="72" fillId="5" borderId="71" xfId="2" quotePrefix="1" applyFont="1" applyFill="1" applyBorder="1" applyAlignment="1">
      <alignment horizontal="left" vertical="center" wrapText="1"/>
    </xf>
    <xf numFmtId="0" fontId="72" fillId="5" borderId="36" xfId="2" applyFont="1" applyFill="1" applyBorder="1" applyAlignment="1">
      <alignment horizontal="left" vertical="center" wrapText="1"/>
    </xf>
    <xf numFmtId="0" fontId="72" fillId="5" borderId="35" xfId="2" quotePrefix="1" applyFont="1" applyFill="1" applyBorder="1" applyAlignment="1">
      <alignment horizontal="left" vertical="center" wrapText="1"/>
    </xf>
    <xf numFmtId="0" fontId="13" fillId="6" borderId="27" xfId="2" applyFont="1" applyFill="1" applyBorder="1" applyAlignment="1">
      <alignment horizontal="center" vertical="center" wrapText="1"/>
    </xf>
    <xf numFmtId="0" fontId="5" fillId="6" borderId="106" xfId="2" applyFont="1" applyFill="1" applyBorder="1" applyAlignment="1">
      <alignment horizontal="left" vertical="center" wrapText="1"/>
    </xf>
    <xf numFmtId="0" fontId="5" fillId="6" borderId="107" xfId="2" applyFont="1" applyFill="1" applyBorder="1" applyAlignment="1">
      <alignment horizontal="left" vertical="center" wrapText="1"/>
    </xf>
    <xf numFmtId="0" fontId="84" fillId="0" borderId="0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14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41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146" xfId="6" applyNumberFormat="1" applyFont="1" applyFill="1" applyBorder="1" applyAlignment="1" applyProtection="1">
      <alignment horizontal="left" vertical="center"/>
      <protection locked="0"/>
    </xf>
    <xf numFmtId="49" fontId="58" fillId="18" borderId="184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18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1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13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49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352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363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40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64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8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85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9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43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295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29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301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309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310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14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40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44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1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449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140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376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85" xfId="6" applyNumberFormat="1" applyFont="1" applyFill="1" applyBorder="1" applyAlignment="1" applyProtection="1">
      <alignment horizontal="left" vertical="center" wrapText="1"/>
      <protection locked="0"/>
    </xf>
    <xf numFmtId="49" fontId="58" fillId="0" borderId="388" xfId="6" applyNumberFormat="1" applyFont="1" applyFill="1" applyBorder="1" applyAlignment="1" applyProtection="1">
      <alignment vertical="center" wrapText="1"/>
      <protection locked="0"/>
    </xf>
    <xf numFmtId="0" fontId="6" fillId="0" borderId="388" xfId="0" applyFont="1" applyBorder="1" applyAlignment="1">
      <alignment vertical="center" wrapText="1"/>
    </xf>
    <xf numFmtId="49" fontId="5" fillId="0" borderId="40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408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55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656" xfId="6" applyNumberFormat="1" applyFont="1" applyFill="1" applyBorder="1" applyAlignment="1" applyProtection="1">
      <alignment horizontal="left" vertical="center" wrapText="1"/>
      <protection locked="0"/>
    </xf>
    <xf numFmtId="49" fontId="58" fillId="0" borderId="665" xfId="6" applyNumberFormat="1" applyFont="1" applyFill="1" applyBorder="1" applyAlignment="1" applyProtection="1">
      <alignment horizontal="left" vertical="center" wrapText="1"/>
      <protection locked="0"/>
    </xf>
    <xf numFmtId="0" fontId="6" fillId="0" borderId="327" xfId="0" applyFont="1" applyBorder="1" applyAlignment="1">
      <alignment horizontal="left" vertical="center" wrapText="1"/>
    </xf>
    <xf numFmtId="49" fontId="76" fillId="0" borderId="670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670" xfId="6" applyNumberFormat="1" applyFont="1" applyFill="1" applyBorder="1" applyAlignment="1" applyProtection="1">
      <alignment horizontal="left" vertical="center" wrapText="1"/>
      <protection locked="0"/>
    </xf>
    <xf numFmtId="49" fontId="76" fillId="18" borderId="665" xfId="6" applyNumberFormat="1" applyFont="1" applyFill="1" applyBorder="1" applyAlignment="1" applyProtection="1">
      <alignment horizontal="left" vertical="center" wrapText="1"/>
      <protection locked="0"/>
    </xf>
    <xf numFmtId="49" fontId="76" fillId="18" borderId="327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679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680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140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40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65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52" xfId="6" applyNumberFormat="1" applyFont="1" applyFill="1" applyBorder="1" applyAlignment="1" applyProtection="1">
      <alignment horizontal="center" vertical="center" wrapText="1"/>
      <protection locked="0"/>
    </xf>
    <xf numFmtId="49" fontId="76" fillId="18" borderId="140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72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727" xfId="6" applyNumberFormat="1" applyFont="1" applyFill="1" applyBorder="1" applyAlignment="1" applyProtection="1">
      <alignment horizontal="left" vertical="center" wrapText="1"/>
      <protection locked="0"/>
    </xf>
    <xf numFmtId="49" fontId="58" fillId="22" borderId="742" xfId="6" applyNumberFormat="1" applyFont="1" applyFill="1" applyBorder="1" applyAlignment="1" applyProtection="1">
      <alignment horizontal="left" vertical="center" wrapText="1"/>
      <protection locked="0"/>
    </xf>
    <xf numFmtId="0" fontId="6" fillId="6" borderId="743" xfId="0" applyFont="1" applyFill="1" applyBorder="1" applyAlignment="1">
      <alignment horizontal="left" vertical="center" wrapText="1"/>
    </xf>
    <xf numFmtId="49" fontId="8" fillId="0" borderId="75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756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759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755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713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689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69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691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694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69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71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713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722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723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806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809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755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817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818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755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77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777" xfId="6" applyNumberFormat="1" applyFont="1" applyFill="1" applyBorder="1" applyAlignment="1" applyProtection="1">
      <alignment horizontal="left" vertical="center" wrapText="1"/>
      <protection locked="0"/>
    </xf>
    <xf numFmtId="49" fontId="58" fillId="6" borderId="787" xfId="6" applyNumberFormat="1" applyFont="1" applyFill="1" applyBorder="1" applyAlignment="1" applyProtection="1">
      <alignment horizontal="left" vertical="center" wrapText="1"/>
      <protection locked="0"/>
    </xf>
    <xf numFmtId="0" fontId="6" fillId="6" borderId="788" xfId="0" applyFont="1" applyFill="1" applyBorder="1" applyAlignment="1">
      <alignment horizontal="left" vertical="center" wrapText="1"/>
    </xf>
    <xf numFmtId="49" fontId="8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794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79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799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933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109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934" xfId="6" applyNumberFormat="1" applyFont="1" applyFill="1" applyBorder="1" applyAlignment="1" applyProtection="1">
      <alignment horizontal="left" vertical="center" wrapText="1"/>
      <protection locked="0"/>
    </xf>
    <xf numFmtId="0" fontId="41" fillId="0" borderId="935" xfId="0" applyFont="1" applyBorder="1" applyAlignment="1">
      <alignment horizontal="left" vertical="center" wrapText="1"/>
    </xf>
    <xf numFmtId="49" fontId="8" fillId="18" borderId="774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948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805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942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943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91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63" xfId="6" applyNumberFormat="1" applyFont="1" applyFill="1" applyBorder="1" applyAlignment="1" applyProtection="1">
      <alignment horizontal="left" vertical="center" wrapText="1"/>
      <protection locked="0"/>
    </xf>
    <xf numFmtId="49" fontId="76" fillId="18" borderId="755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871" xfId="6" applyNumberFormat="1" applyFont="1" applyFill="1" applyBorder="1" applyAlignment="1" applyProtection="1">
      <alignment horizontal="left" vertical="center" wrapText="1"/>
      <protection locked="0"/>
    </xf>
    <xf numFmtId="49" fontId="72" fillId="0" borderId="712" xfId="6" applyNumberFormat="1" applyFont="1" applyFill="1" applyBorder="1" applyAlignment="1" applyProtection="1">
      <alignment horizontal="left" vertical="center" wrapText="1"/>
      <protection locked="0"/>
    </xf>
    <xf numFmtId="0" fontId="42" fillId="0" borderId="755" xfId="0" applyFont="1" applyBorder="1" applyAlignment="1">
      <alignment horizontal="left" vertical="center" wrapText="1"/>
    </xf>
    <xf numFmtId="49" fontId="5" fillId="18" borderId="92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961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964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755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994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36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35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950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951" xfId="6" applyNumberFormat="1" applyFont="1" applyFill="1" applyBorder="1" applyAlignment="1" applyProtection="1">
      <alignment horizontal="left" vertical="center" wrapText="1"/>
      <protection locked="0"/>
    </xf>
    <xf numFmtId="0" fontId="72" fillId="0" borderId="950" xfId="6" applyNumberFormat="1" applyFont="1" applyFill="1" applyBorder="1" applyAlignment="1" applyProtection="1">
      <alignment horizontal="left" vertical="center"/>
      <protection locked="0"/>
    </xf>
    <xf numFmtId="0" fontId="72" fillId="0" borderId="951" xfId="6" applyNumberFormat="1" applyFont="1" applyFill="1" applyBorder="1" applyAlignment="1" applyProtection="1">
      <alignment horizontal="left" vertical="center"/>
      <protection locked="0"/>
    </xf>
    <xf numFmtId="49" fontId="72" fillId="18" borderId="956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957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903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785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956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95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04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041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1044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1045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070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071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1079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1021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081" xfId="6" applyNumberFormat="1" applyFont="1" applyFill="1" applyBorder="1" applyAlignment="1" applyProtection="1">
      <alignment horizontal="left" vertical="center" wrapText="1"/>
      <protection locked="0"/>
    </xf>
    <xf numFmtId="0" fontId="41" fillId="0" borderId="1082" xfId="0" applyFont="1" applyBorder="1" applyAlignment="1">
      <alignment horizontal="left" vertical="center" wrapText="1"/>
    </xf>
    <xf numFmtId="49" fontId="8" fillId="22" borderId="755" xfId="6" applyNumberFormat="1" applyFont="1" applyFill="1" applyBorder="1" applyAlignment="1" applyProtection="1">
      <alignment horizontal="left" vertical="center" wrapText="1"/>
      <protection locked="0"/>
    </xf>
    <xf numFmtId="0" fontId="41" fillId="0" borderId="755" xfId="0" applyFont="1" applyBorder="1" applyAlignment="1">
      <alignment horizontal="left" vertical="center" wrapText="1"/>
    </xf>
    <xf numFmtId="49" fontId="5" fillId="22" borderId="1001" xfId="6" applyNumberFormat="1" applyFont="1" applyFill="1" applyBorder="1" applyAlignment="1" applyProtection="1">
      <alignment horizontal="left" vertical="center" wrapText="1"/>
      <protection locked="0"/>
    </xf>
    <xf numFmtId="0" fontId="41" fillId="0" borderId="1001" xfId="0" applyFont="1" applyBorder="1" applyAlignment="1">
      <alignment horizontal="left" vertical="center" wrapText="1"/>
    </xf>
    <xf numFmtId="0" fontId="58" fillId="0" borderId="1004" xfId="6" applyNumberFormat="1" applyFont="1" applyFill="1" applyBorder="1" applyAlignment="1" applyProtection="1">
      <alignment horizontal="left" vertical="center"/>
      <protection locked="0"/>
    </xf>
    <xf numFmtId="49" fontId="5" fillId="22" borderId="1027" xfId="6" applyNumberFormat="1" applyFont="1" applyFill="1" applyBorder="1" applyAlignment="1" applyProtection="1">
      <alignment horizontal="center" vertical="center" wrapText="1"/>
      <protection locked="0"/>
    </xf>
    <xf numFmtId="49" fontId="5" fillId="22" borderId="1028" xfId="6" applyNumberFormat="1" applyFont="1" applyFill="1" applyBorder="1" applyAlignment="1" applyProtection="1">
      <alignment horizontal="center" vertical="center" wrapText="1"/>
      <protection locked="0"/>
    </xf>
    <xf numFmtId="49" fontId="58" fillId="18" borderId="1031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033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8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903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095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130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129" xfId="6" applyNumberFormat="1" applyFont="1" applyFill="1" applyBorder="1" applyAlignment="1" applyProtection="1">
      <alignment horizontal="left" vertical="center" wrapText="1"/>
      <protection locked="0"/>
    </xf>
    <xf numFmtId="49" fontId="72" fillId="0" borderId="1088" xfId="6" applyNumberFormat="1" applyFont="1" applyFill="1" applyBorder="1" applyAlignment="1" applyProtection="1">
      <alignment horizontal="left" vertical="center" wrapText="1"/>
      <protection locked="0"/>
    </xf>
    <xf numFmtId="0" fontId="42" fillId="0" borderId="1089" xfId="0" applyFont="1" applyBorder="1" applyAlignment="1">
      <alignment horizontal="left" vertical="center" wrapText="1"/>
    </xf>
    <xf numFmtId="49" fontId="5" fillId="18" borderId="109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067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109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09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021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133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113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16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099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1102" xfId="6" applyNumberFormat="1" applyFont="1" applyFill="1" applyBorder="1" applyAlignment="1" applyProtection="1">
      <alignment horizontal="left" vertical="center"/>
      <protection locked="0"/>
    </xf>
    <xf numFmtId="49" fontId="58" fillId="18" borderId="755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76" fillId="0" borderId="1089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253" xfId="6" applyNumberFormat="1" applyFont="1" applyFill="1" applyBorder="1" applyAlignment="1" applyProtection="1">
      <alignment horizontal="left" vertical="center" wrapText="1"/>
      <protection locked="0"/>
    </xf>
    <xf numFmtId="0" fontId="72" fillId="0" borderId="1256" xfId="6" applyNumberFormat="1" applyFont="1" applyFill="1" applyBorder="1" applyAlignment="1" applyProtection="1">
      <alignment horizontal="left" vertical="center"/>
      <protection locked="0"/>
    </xf>
    <xf numFmtId="49" fontId="5" fillId="0" borderId="1178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1181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188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021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665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832" xfId="6" applyNumberFormat="1" applyFont="1" applyFill="1" applyBorder="1" applyAlignment="1" applyProtection="1">
      <alignment horizontal="left" vertical="center" wrapText="1"/>
      <protection locked="0"/>
    </xf>
    <xf numFmtId="49" fontId="14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195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1195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203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211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284" xfId="6" applyNumberFormat="1" applyFont="1" applyFill="1" applyBorder="1" applyAlignment="1" applyProtection="1">
      <alignment horizontal="left" vertical="center" wrapText="1"/>
      <protection locked="0"/>
    </xf>
    <xf numFmtId="0" fontId="72" fillId="0" borderId="1287" xfId="6" applyNumberFormat="1" applyFont="1" applyFill="1" applyBorder="1" applyAlignment="1" applyProtection="1">
      <alignment horizontal="left" vertical="center"/>
      <protection locked="0"/>
    </xf>
    <xf numFmtId="49" fontId="72" fillId="18" borderId="1294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089" xfId="6" applyNumberFormat="1" applyFont="1" applyFill="1" applyBorder="1" applyAlignment="1" applyProtection="1">
      <alignment horizontal="left" vertical="center" wrapText="1"/>
      <protection locked="0"/>
    </xf>
    <xf numFmtId="49" fontId="76" fillId="18" borderId="1089" xfId="6" applyNumberFormat="1" applyFont="1" applyFill="1" applyBorder="1" applyAlignment="1" applyProtection="1">
      <alignment horizontal="left" vertical="center" wrapText="1"/>
      <protection locked="0"/>
    </xf>
    <xf numFmtId="49" fontId="14" fillId="0" borderId="1237" xfId="6" applyNumberFormat="1" applyFont="1" applyFill="1" applyBorder="1" applyAlignment="1" applyProtection="1">
      <alignment horizontal="center" vertical="center" wrapText="1"/>
      <protection locked="0"/>
    </xf>
    <xf numFmtId="49" fontId="14" fillId="0" borderId="1021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665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031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016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017" xfId="6" applyNumberFormat="1" applyFont="1" applyFill="1" applyBorder="1" applyAlignment="1" applyProtection="1">
      <alignment horizontal="left" vertical="center" wrapText="1"/>
      <protection locked="0"/>
    </xf>
    <xf numFmtId="49" fontId="58" fillId="6" borderId="1247" xfId="6" applyNumberFormat="1" applyFont="1" applyFill="1" applyBorder="1" applyAlignment="1" applyProtection="1">
      <alignment horizontal="left" vertical="center" wrapText="1"/>
      <protection locked="0"/>
    </xf>
    <xf numFmtId="0" fontId="6" fillId="6" borderId="1247" xfId="0" applyFont="1" applyFill="1" applyBorder="1" applyAlignment="1">
      <alignment horizontal="left" vertical="center" wrapText="1"/>
    </xf>
    <xf numFmtId="49" fontId="71" fillId="18" borderId="1461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4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72" fillId="0" borderId="755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489" xfId="6" applyNumberFormat="1" applyFont="1" applyFill="1" applyBorder="1" applyAlignment="1" applyProtection="1">
      <alignment horizontal="left" vertical="center" wrapText="1"/>
      <protection locked="0"/>
    </xf>
    <xf numFmtId="0" fontId="72" fillId="0" borderId="1492" xfId="6" applyNumberFormat="1" applyFont="1" applyFill="1" applyBorder="1" applyAlignment="1" applyProtection="1">
      <alignment horizontal="left" vertical="center"/>
      <protection locked="0"/>
    </xf>
    <xf numFmtId="49" fontId="71" fillId="0" borderId="1322" xfId="6" applyNumberFormat="1" applyFont="1" applyFill="1" applyBorder="1" applyAlignment="1" applyProtection="1">
      <alignment horizontal="left" vertical="center" wrapText="1"/>
      <protection locked="0"/>
    </xf>
    <xf numFmtId="0" fontId="72" fillId="0" borderId="1322" xfId="6" applyNumberFormat="1" applyFont="1" applyFill="1" applyBorder="1" applyAlignment="1" applyProtection="1">
      <alignment horizontal="left" vertical="center"/>
      <protection locked="0"/>
    </xf>
    <xf numFmtId="49" fontId="72" fillId="18" borderId="665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1031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410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784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805" xfId="6" applyNumberFormat="1" applyFont="1" applyFill="1" applyBorder="1" applyAlignment="1" applyProtection="1">
      <alignment horizontal="left" vertical="center" wrapText="1"/>
      <protection locked="0"/>
    </xf>
    <xf numFmtId="49" fontId="76" fillId="18" borderId="1458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555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556" xfId="6" applyNumberFormat="1" applyFont="1" applyFill="1" applyBorder="1" applyAlignment="1" applyProtection="1">
      <alignment horizontal="left" vertical="center" wrapText="1"/>
      <protection locked="0"/>
    </xf>
    <xf numFmtId="49" fontId="76" fillId="18" borderId="1575" xfId="6" applyNumberFormat="1" applyFont="1" applyFill="1" applyBorder="1" applyAlignment="1" applyProtection="1">
      <alignment horizontal="left" vertical="center" wrapText="1"/>
      <protection locked="0"/>
    </xf>
    <xf numFmtId="49" fontId="76" fillId="18" borderId="1576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579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58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58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588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1587" xfId="6" applyNumberFormat="1" applyFont="1" applyFill="1" applyBorder="1" applyAlignment="1" applyProtection="1">
      <alignment horizontal="left" vertical="center"/>
      <protection locked="0"/>
    </xf>
    <xf numFmtId="0" fontId="58" fillId="0" borderId="1588" xfId="6" applyNumberFormat="1" applyFont="1" applyFill="1" applyBorder="1" applyAlignment="1" applyProtection="1">
      <alignment horizontal="left" vertical="center"/>
      <protection locked="0"/>
    </xf>
    <xf numFmtId="49" fontId="58" fillId="18" borderId="1603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1604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513" xfId="6" applyNumberFormat="1" applyFont="1" applyFill="1" applyBorder="1" applyAlignment="1" applyProtection="1">
      <alignment horizontal="left" vertical="center" wrapText="1"/>
      <protection locked="0"/>
    </xf>
    <xf numFmtId="0" fontId="72" fillId="0" borderId="1516" xfId="6" applyNumberFormat="1" applyFont="1" applyFill="1" applyBorder="1" applyAlignment="1" applyProtection="1">
      <alignment horizontal="left" vertical="center"/>
      <protection locked="0"/>
    </xf>
    <xf numFmtId="49" fontId="72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549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550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672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463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67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676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1675" xfId="6" applyNumberFormat="1" applyFont="1" applyFill="1" applyBorder="1" applyAlignment="1" applyProtection="1">
      <alignment horizontal="left" vertical="center"/>
      <protection locked="0"/>
    </xf>
    <xf numFmtId="0" fontId="58" fillId="0" borderId="1676" xfId="6" applyNumberFormat="1" applyFont="1" applyFill="1" applyBorder="1" applyAlignment="1" applyProtection="1">
      <alignment horizontal="left" vertical="center"/>
      <protection locked="0"/>
    </xf>
    <xf numFmtId="49" fontId="58" fillId="18" borderId="712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713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1620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1621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624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625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689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310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630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631" xfId="6" applyNumberFormat="1" applyFont="1" applyFill="1" applyBorder="1" applyAlignment="1" applyProtection="1">
      <alignment horizontal="left" vertical="center" wrapText="1"/>
      <protection locked="0"/>
    </xf>
    <xf numFmtId="0" fontId="72" fillId="0" borderId="1634" xfId="6" applyNumberFormat="1" applyFont="1" applyFill="1" applyBorder="1" applyAlignment="1" applyProtection="1">
      <alignment horizontal="left" vertical="center"/>
      <protection locked="0"/>
    </xf>
    <xf numFmtId="0" fontId="72" fillId="0" borderId="1635" xfId="6" applyNumberFormat="1" applyFont="1" applyFill="1" applyBorder="1" applyAlignment="1" applyProtection="1">
      <alignment horizontal="left" vertical="center"/>
      <protection locked="0"/>
    </xf>
    <xf numFmtId="49" fontId="58" fillId="0" borderId="1864" xfId="6" applyNumberFormat="1" applyFont="1" applyFill="1" applyBorder="1" applyAlignment="1" applyProtection="1">
      <alignment horizontal="left" vertical="center" wrapText="1"/>
      <protection locked="0"/>
    </xf>
    <xf numFmtId="0" fontId="6" fillId="0" borderId="1463" xfId="0" applyFont="1" applyBorder="1" applyAlignment="1">
      <alignment horizontal="left" vertical="center" wrapText="1"/>
    </xf>
    <xf numFmtId="49" fontId="5" fillId="0" borderId="186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868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1871" xfId="6" applyNumberFormat="1" applyFont="1" applyFill="1" applyBorder="1" applyAlignment="1" applyProtection="1">
      <alignment horizontal="left" vertical="center"/>
      <protection locked="0"/>
    </xf>
    <xf numFmtId="0" fontId="58" fillId="0" borderId="1872" xfId="6" applyNumberFormat="1" applyFont="1" applyFill="1" applyBorder="1" applyAlignment="1" applyProtection="1">
      <alignment horizontal="left" vertical="center"/>
      <protection locked="0"/>
    </xf>
    <xf numFmtId="49" fontId="58" fillId="18" borderId="1877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1878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712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713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71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71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72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72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72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463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665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832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853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854" xfId="6" applyNumberFormat="1" applyFont="1" applyFill="1" applyBorder="1" applyAlignment="1" applyProtection="1">
      <alignment horizontal="left" vertical="center" wrapText="1"/>
      <protection locked="0"/>
    </xf>
    <xf numFmtId="49" fontId="76" fillId="18" borderId="1910" xfId="6" applyNumberFormat="1" applyFont="1" applyFill="1" applyBorder="1" applyAlignment="1" applyProtection="1">
      <alignment horizontal="left" vertical="center" wrapText="1"/>
      <protection locked="0"/>
    </xf>
    <xf numFmtId="0" fontId="2" fillId="0" borderId="1910" xfId="0" applyFont="1" applyBorder="1" applyAlignment="1">
      <alignment horizontal="left" vertical="center" wrapText="1"/>
    </xf>
    <xf numFmtId="49" fontId="71" fillId="18" borderId="1913" xfId="6" applyNumberFormat="1" applyFont="1" applyFill="1" applyBorder="1" applyAlignment="1" applyProtection="1">
      <alignment horizontal="left" vertical="center" wrapText="1"/>
      <protection locked="0"/>
    </xf>
    <xf numFmtId="0" fontId="1" fillId="0" borderId="1913" xfId="0" applyFont="1" applyBorder="1" applyAlignment="1">
      <alignment horizontal="left" vertical="center" wrapText="1"/>
    </xf>
    <xf numFmtId="49" fontId="71" fillId="18" borderId="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1910" xfId="6" applyNumberFormat="1" applyFont="1" applyFill="1" applyBorder="1" applyAlignment="1" applyProtection="1">
      <alignment horizontal="left" vertical="center" wrapText="1"/>
      <protection locked="0"/>
    </xf>
    <xf numFmtId="0" fontId="1" fillId="0" borderId="1910" xfId="0" applyFont="1" applyBorder="1" applyAlignment="1">
      <alignment horizontal="left" vertical="center" wrapText="1"/>
    </xf>
    <xf numFmtId="49" fontId="5" fillId="18" borderId="1886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8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88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885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887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1888" xfId="6" applyNumberFormat="1" applyFont="1" applyFill="1" applyBorder="1" applyAlignment="1" applyProtection="1">
      <alignment horizontal="left" vertical="center" wrapText="1"/>
      <protection locked="0"/>
    </xf>
    <xf numFmtId="0" fontId="2" fillId="0" borderId="755" xfId="0" applyFont="1" applyBorder="1" applyAlignment="1">
      <alignment horizontal="left" vertical="center" wrapText="1"/>
    </xf>
    <xf numFmtId="49" fontId="71" fillId="18" borderId="1901" xfId="6" applyNumberFormat="1" applyFont="1" applyFill="1" applyBorder="1" applyAlignment="1" applyProtection="1">
      <alignment horizontal="left" vertical="center" wrapText="1"/>
      <protection locked="0"/>
    </xf>
    <xf numFmtId="0" fontId="1" fillId="0" borderId="1901" xfId="0" applyFont="1" applyBorder="1" applyAlignment="1">
      <alignment horizontal="left" vertical="center" wrapText="1"/>
    </xf>
    <xf numFmtId="49" fontId="71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1942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713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94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951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1954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1955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924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935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309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941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974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1977" xfId="6" applyNumberFormat="1" applyFont="1" applyFill="1" applyBorder="1" applyAlignment="1" applyProtection="1">
      <alignment horizontal="left" vertical="center"/>
      <protection locked="0"/>
    </xf>
    <xf numFmtId="49" fontId="5" fillId="18" borderId="2025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963" xfId="6" applyNumberFormat="1" applyFont="1" applyFill="1" applyBorder="1" applyAlignment="1" applyProtection="1">
      <alignment horizontal="left" vertical="center" wrapText="1"/>
      <protection locked="0"/>
    </xf>
    <xf numFmtId="0" fontId="41" fillId="0" borderId="1964" xfId="0" applyFont="1" applyBorder="1" applyAlignment="1">
      <alignment horizontal="left" vertical="center" wrapText="1"/>
    </xf>
    <xf numFmtId="49" fontId="59" fillId="0" borderId="115" xfId="6" applyNumberFormat="1" applyFont="1" applyFill="1" applyBorder="1" applyAlignment="1" applyProtection="1">
      <alignment horizontal="center" vertical="center" wrapText="1"/>
      <protection locked="0"/>
    </xf>
    <xf numFmtId="49" fontId="59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942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1951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082" xfId="6" applyNumberFormat="1" applyFont="1" applyFill="1" applyBorder="1" applyAlignment="1" applyProtection="1">
      <alignment horizontal="left" vertical="center" wrapText="1"/>
      <protection locked="0"/>
    </xf>
    <xf numFmtId="0" fontId="41" fillId="0" borderId="2083" xfId="0" applyFont="1" applyBorder="1" applyAlignment="1">
      <alignment horizontal="left" vertical="center" wrapText="1"/>
    </xf>
    <xf numFmtId="49" fontId="5" fillId="0" borderId="2089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2092" xfId="6" applyNumberFormat="1" applyFont="1" applyFill="1" applyBorder="1" applyAlignment="1" applyProtection="1">
      <alignment horizontal="left" vertical="center"/>
      <protection locked="0"/>
    </xf>
    <xf numFmtId="49" fontId="5" fillId="0" borderId="2034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203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055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2059" xfId="6" applyNumberFormat="1" applyFont="1" applyFill="1" applyBorder="1" applyAlignment="1" applyProtection="1">
      <alignment horizontal="left" vertical="center"/>
      <protection locked="0"/>
    </xf>
    <xf numFmtId="0" fontId="58" fillId="0" borderId="2285" xfId="6" applyNumberFormat="1" applyFont="1" applyFill="1" applyBorder="1" applyAlignment="1" applyProtection="1">
      <alignment horizontal="left" vertical="center"/>
      <protection locked="0"/>
    </xf>
    <xf numFmtId="49" fontId="5" fillId="18" borderId="2353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66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832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712" xfId="6" applyNumberFormat="1" applyFont="1" applyFill="1" applyBorder="1" applyAlignment="1" applyProtection="1">
      <alignment horizontal="left" vertical="center" wrapText="1"/>
      <protection locked="0"/>
    </xf>
    <xf numFmtId="0" fontId="41" fillId="0" borderId="713" xfId="0" applyFont="1" applyBorder="1" applyAlignment="1">
      <alignment horizontal="left" vertical="center" wrapText="1"/>
    </xf>
    <xf numFmtId="49" fontId="5" fillId="0" borderId="83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831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250" xfId="6" applyNumberFormat="1" applyFont="1" applyFill="1" applyBorder="1" applyAlignment="1" applyProtection="1">
      <alignment horizontal="left" vertical="center" wrapText="1"/>
      <protection locked="0"/>
    </xf>
    <xf numFmtId="0" fontId="41" fillId="0" borderId="2250" xfId="0" applyFont="1" applyBorder="1" applyAlignment="1">
      <alignment horizontal="left" vertical="center" wrapText="1"/>
    </xf>
    <xf numFmtId="49" fontId="58" fillId="22" borderId="2272" xfId="6" applyNumberFormat="1" applyFont="1" applyFill="1" applyBorder="1" applyAlignment="1" applyProtection="1">
      <alignment horizontal="left" vertical="center" wrapText="1"/>
      <protection locked="0"/>
    </xf>
    <xf numFmtId="0" fontId="6" fillId="6" borderId="2057" xfId="0" applyFont="1" applyFill="1" applyBorder="1" applyAlignment="1">
      <alignment horizontal="left" vertical="center" wrapText="1"/>
    </xf>
    <xf numFmtId="49" fontId="5" fillId="0" borderId="228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53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531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2534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2535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2543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254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553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55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455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2458" xfId="6" applyNumberFormat="1" applyFont="1" applyFill="1" applyBorder="1" applyAlignment="1" applyProtection="1">
      <alignment horizontal="left" vertical="center"/>
      <protection locked="0"/>
    </xf>
    <xf numFmtId="49" fontId="58" fillId="18" borderId="2478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0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61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617" xfId="6" applyNumberFormat="1" applyFont="1" applyFill="1" applyBorder="1" applyAlignment="1" applyProtection="1">
      <alignment horizontal="left" vertical="center" wrapText="1"/>
      <protection locked="0"/>
    </xf>
    <xf numFmtId="49" fontId="58" fillId="22" borderId="2627" xfId="6" applyNumberFormat="1" applyFont="1" applyFill="1" applyBorder="1" applyAlignment="1" applyProtection="1">
      <alignment horizontal="left" vertical="center" wrapText="1"/>
      <protection locked="0"/>
    </xf>
    <xf numFmtId="0" fontId="6" fillId="6" borderId="2628" xfId="0" applyFont="1" applyFill="1" applyBorder="1" applyAlignment="1">
      <alignment horizontal="left" vertical="center" wrapText="1"/>
    </xf>
    <xf numFmtId="49" fontId="76" fillId="0" borderId="113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1950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2644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2645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2644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2645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2650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2047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755" xfId="6" applyNumberFormat="1" applyFont="1" applyFill="1" applyBorder="1" applyAlignment="1" applyProtection="1">
      <alignment horizontal="left" vertical="center"/>
      <protection locked="0"/>
    </xf>
    <xf numFmtId="0" fontId="58" fillId="0" borderId="713" xfId="6" applyNumberFormat="1" applyFont="1" applyFill="1" applyBorder="1" applyAlignment="1" applyProtection="1">
      <alignment horizontal="left" vertical="center"/>
      <protection locked="0"/>
    </xf>
    <xf numFmtId="49" fontId="58" fillId="18" borderId="2571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2572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774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327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2612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2613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2677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205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67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2057" xfId="6" applyNumberFormat="1" applyFont="1" applyFill="1" applyBorder="1" applyAlignment="1" applyProtection="1">
      <alignment horizontal="left" vertical="center" wrapText="1"/>
      <protection locked="0"/>
    </xf>
    <xf numFmtId="49" fontId="58" fillId="0" borderId="2677" xfId="6" applyNumberFormat="1" applyFont="1" applyFill="1" applyBorder="1" applyAlignment="1" applyProtection="1">
      <alignment horizontal="left" vertical="center" wrapText="1"/>
      <protection locked="0"/>
    </xf>
    <xf numFmtId="0" fontId="6" fillId="0" borderId="2057" xfId="0" applyFont="1" applyBorder="1" applyAlignment="1">
      <alignment horizontal="left" vertical="center" wrapText="1"/>
    </xf>
    <xf numFmtId="49" fontId="76" fillId="22" borderId="755" xfId="6" applyNumberFormat="1" applyFont="1" applyFill="1" applyBorder="1" applyAlignment="1" applyProtection="1">
      <alignment horizontal="left" vertical="center" wrapText="1"/>
      <protection locked="0"/>
    </xf>
    <xf numFmtId="0" fontId="1" fillId="0" borderId="755" xfId="0" applyFont="1" applyBorder="1" applyAlignment="1">
      <alignment horizontal="left" vertical="center" wrapText="1"/>
    </xf>
    <xf numFmtId="49" fontId="71" fillId="22" borderId="2686" xfId="6" applyNumberFormat="1" applyFont="1" applyFill="1" applyBorder="1" applyAlignment="1" applyProtection="1">
      <alignment horizontal="left" vertical="center" wrapText="1"/>
      <protection locked="0"/>
    </xf>
    <xf numFmtId="0" fontId="1" fillId="0" borderId="2686" xfId="0" applyFont="1" applyBorder="1" applyAlignment="1">
      <alignment horizontal="left" vertical="center" wrapText="1"/>
    </xf>
    <xf numFmtId="49" fontId="71" fillId="18" borderId="2655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2656" xfId="6" applyNumberFormat="1" applyFont="1" applyFill="1" applyBorder="1" applyAlignment="1" applyProtection="1">
      <alignment horizontal="left" vertical="center" wrapText="1"/>
      <protection locked="0"/>
    </xf>
    <xf numFmtId="49" fontId="58" fillId="0" borderId="2667" xfId="6" applyNumberFormat="1" applyFont="1" applyFill="1" applyBorder="1" applyAlignment="1" applyProtection="1">
      <alignment horizontal="left" vertical="center" wrapText="1"/>
      <protection locked="0"/>
    </xf>
    <xf numFmtId="49" fontId="71" fillId="22" borderId="2670" xfId="6" applyNumberFormat="1" applyFont="1" applyFill="1" applyBorder="1" applyAlignment="1" applyProtection="1">
      <alignment horizontal="left" vertical="center" wrapText="1"/>
      <protection locked="0"/>
    </xf>
    <xf numFmtId="0" fontId="1" fillId="0" borderId="2670" xfId="0" applyFont="1" applyBorder="1" applyAlignment="1">
      <alignment horizontal="left" vertical="center" wrapText="1"/>
    </xf>
    <xf numFmtId="49" fontId="76" fillId="22" borderId="665" xfId="6" applyNumberFormat="1" applyFont="1" applyFill="1" applyBorder="1" applyAlignment="1" applyProtection="1">
      <alignment horizontal="left" vertical="center" wrapText="1"/>
      <protection locked="0"/>
    </xf>
    <xf numFmtId="0" fontId="1" fillId="0" borderId="774" xfId="0" applyFont="1" applyBorder="1" applyAlignment="1">
      <alignment horizontal="left" vertical="center" wrapText="1"/>
    </xf>
    <xf numFmtId="49" fontId="71" fillId="22" borderId="2716" xfId="6" applyNumberFormat="1" applyFont="1" applyFill="1" applyBorder="1" applyAlignment="1" applyProtection="1">
      <alignment horizontal="left" vertical="center" wrapText="1"/>
      <protection locked="0"/>
    </xf>
    <xf numFmtId="0" fontId="1" fillId="0" borderId="2716" xfId="0" applyFont="1" applyBorder="1" applyAlignment="1">
      <alignment horizontal="left" vertical="center" wrapText="1"/>
    </xf>
    <xf numFmtId="49" fontId="71" fillId="6" borderId="14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0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755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2693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2694" xfId="6" applyNumberFormat="1" applyFont="1" applyFill="1" applyBorder="1" applyAlignment="1" applyProtection="1">
      <alignment horizontal="left" vertical="center" wrapText="1"/>
      <protection locked="0"/>
    </xf>
    <xf numFmtId="49" fontId="76" fillId="18" borderId="712" xfId="6" applyNumberFormat="1" applyFont="1" applyFill="1" applyBorder="1" applyAlignment="1" applyProtection="1">
      <alignment horizontal="left" wrapText="1"/>
      <protection locked="0"/>
    </xf>
    <xf numFmtId="49" fontId="76" fillId="18" borderId="713" xfId="6" applyNumberFormat="1" applyFont="1" applyFill="1" applyBorder="1" applyAlignment="1" applyProtection="1">
      <alignment horizontal="left" wrapText="1"/>
      <protection locked="0"/>
    </xf>
    <xf numFmtId="49" fontId="71" fillId="18" borderId="2709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1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745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2753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2756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2716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2729" xfId="6" applyNumberFormat="1" applyFont="1" applyFill="1" applyBorder="1" applyAlignment="1" applyProtection="1">
      <alignment horizontal="left" vertical="center" wrapText="1"/>
      <protection locked="0"/>
    </xf>
    <xf numFmtId="0" fontId="72" fillId="0" borderId="2783" xfId="6" applyNumberFormat="1" applyFont="1" applyFill="1" applyBorder="1" applyAlignment="1" applyProtection="1">
      <alignment horizontal="left" vertical="center"/>
      <protection locked="0"/>
    </xf>
    <xf numFmtId="49" fontId="72" fillId="18" borderId="2804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2805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2814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2815" xfId="6" applyNumberFormat="1" applyFont="1" applyFill="1" applyBorder="1" applyAlignment="1" applyProtection="1">
      <alignment horizontal="left" vertical="center" wrapText="1"/>
      <protection locked="0"/>
    </xf>
    <xf numFmtId="0" fontId="72" fillId="0" borderId="2818" xfId="6" applyNumberFormat="1" applyFont="1" applyFill="1" applyBorder="1" applyAlignment="1" applyProtection="1">
      <alignment horizontal="left" vertical="center"/>
      <protection locked="0"/>
    </xf>
    <xf numFmtId="49" fontId="72" fillId="18" borderId="2825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2765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2766" xfId="6" applyNumberFormat="1" applyFont="1" applyFill="1" applyBorder="1" applyAlignment="1" applyProtection="1">
      <alignment horizontal="left" vertical="center" wrapText="1"/>
      <protection locked="0"/>
    </xf>
    <xf numFmtId="49" fontId="10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2774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2780" xfId="6" applyNumberFormat="1" applyFont="1" applyFill="1" applyBorder="1" applyAlignment="1" applyProtection="1">
      <alignment horizontal="left" vertical="center" wrapText="1"/>
      <protection locked="0"/>
    </xf>
    <xf numFmtId="49" fontId="58" fillId="0" borderId="2841" xfId="6" applyNumberFormat="1" applyFont="1" applyFill="1" applyBorder="1" applyAlignment="1" applyProtection="1">
      <alignment horizontal="left" vertical="center" wrapText="1"/>
      <protection locked="0"/>
    </xf>
    <xf numFmtId="0" fontId="6" fillId="0" borderId="2841" xfId="0" applyFont="1" applyBorder="1" applyAlignment="1">
      <alignment horizontal="left" vertical="center" wrapText="1"/>
    </xf>
    <xf numFmtId="49" fontId="76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2841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2832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2831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665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832" xfId="6" applyNumberFormat="1" applyFont="1" applyFill="1" applyBorder="1" applyAlignment="1" applyProtection="1">
      <alignment horizontal="left" vertical="center" wrapText="1"/>
      <protection locked="0"/>
    </xf>
    <xf numFmtId="49" fontId="14" fillId="18" borderId="712" xfId="6" applyNumberFormat="1" applyFont="1" applyFill="1" applyBorder="1" applyAlignment="1" applyProtection="1">
      <alignment horizontal="center" vertical="center" wrapText="1"/>
      <protection locked="0"/>
    </xf>
    <xf numFmtId="0" fontId="56" fillId="0" borderId="713" xfId="0" applyFont="1" applyBorder="1" applyAlignment="1">
      <alignment vertical="center" wrapText="1"/>
    </xf>
    <xf numFmtId="49" fontId="5" fillId="0" borderId="2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7" xfId="6" applyNumberFormat="1" applyFont="1" applyFill="1" applyBorder="1" applyAlignment="1" applyProtection="1">
      <alignment horizontal="left" vertical="center" wrapText="1"/>
      <protection locked="0"/>
    </xf>
    <xf numFmtId="49" fontId="14" fillId="18" borderId="24" xfId="6" applyNumberFormat="1" applyFont="1" applyFill="1" applyBorder="1" applyAlignment="1" applyProtection="1">
      <alignment horizontal="center" vertical="center" wrapText="1"/>
      <protection locked="0"/>
    </xf>
    <xf numFmtId="0" fontId="56" fillId="0" borderId="27" xfId="0" applyFont="1" applyBorder="1" applyAlignment="1">
      <alignment vertical="center" wrapText="1"/>
    </xf>
    <xf numFmtId="49" fontId="8" fillId="18" borderId="2836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2946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2831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2949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2950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028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3031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3032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2845" xfId="6" applyNumberFormat="1" applyFont="1" applyFill="1" applyBorder="1" applyAlignment="1" applyProtection="1">
      <alignment horizontal="left" vertical="center" wrapText="1"/>
      <protection locked="0"/>
    </xf>
    <xf numFmtId="0" fontId="72" fillId="0" borderId="2848" xfId="6" applyNumberFormat="1" applyFont="1" applyFill="1" applyBorder="1" applyAlignment="1" applyProtection="1">
      <alignment horizontal="left" vertical="center"/>
      <protection locked="0"/>
    </xf>
    <xf numFmtId="49" fontId="71" fillId="18" borderId="2932" xfId="6" applyNumberFormat="1" applyFont="1" applyFill="1" applyBorder="1" applyAlignment="1" applyProtection="1">
      <alignment horizontal="left" vertical="center" wrapText="1"/>
      <protection locked="0"/>
    </xf>
    <xf numFmtId="49" fontId="76" fillId="18" borderId="2943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712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713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199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200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71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21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218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038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055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056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3182" xfId="6" applyNumberFormat="1" applyFont="1" applyFill="1" applyBorder="1" applyAlignment="1" applyProtection="1">
      <alignment horizontal="left" vertical="center" wrapText="1"/>
      <protection locked="0"/>
    </xf>
    <xf numFmtId="49" fontId="58" fillId="0" borderId="755" xfId="6" applyNumberFormat="1" applyFont="1" applyFill="1" applyBorder="1" applyAlignment="1" applyProtection="1">
      <alignment horizontal="left" vertical="center" wrapText="1"/>
      <protection locked="0"/>
    </xf>
    <xf numFmtId="0" fontId="6" fillId="0" borderId="755" xfId="0" applyFont="1" applyBorder="1" applyAlignment="1">
      <alignment horizontal="left" vertical="center" wrapText="1"/>
    </xf>
    <xf numFmtId="49" fontId="71" fillId="0" borderId="3412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413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131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422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223" xfId="6" applyNumberFormat="1" applyFont="1" applyFill="1" applyBorder="1" applyAlignment="1" applyProtection="1">
      <alignment horizontal="left" vertical="center" wrapText="1"/>
      <protection locked="0"/>
    </xf>
    <xf numFmtId="0" fontId="72" fillId="0" borderId="2840" xfId="6" applyNumberFormat="1" applyFont="1" applyFill="1" applyBorder="1" applyAlignment="1" applyProtection="1">
      <alignment horizontal="left" vertical="center"/>
      <protection locked="0"/>
    </xf>
    <xf numFmtId="49" fontId="72" fillId="18" borderId="3241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665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2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355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3557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356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48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511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3588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3589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596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3615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3565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13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88" xfId="6" applyNumberFormat="1" applyFont="1" applyFill="1" applyBorder="1" applyAlignment="1" applyProtection="1">
      <alignment horizontal="left" vertical="center" wrapText="1"/>
      <protection locked="0"/>
    </xf>
    <xf numFmtId="49" fontId="5" fillId="22" borderId="3571" xfId="6" applyNumberFormat="1" applyFont="1" applyFill="1" applyBorder="1" applyAlignment="1" applyProtection="1">
      <alignment horizontal="left" vertical="center" wrapText="1"/>
      <protection locked="0"/>
    </xf>
    <xf numFmtId="49" fontId="5" fillId="22" borderId="3428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573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3576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1228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669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3679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680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3679" xfId="6" applyNumberFormat="1" applyFont="1" applyFill="1" applyBorder="1" applyAlignment="1" applyProtection="1">
      <alignment horizontal="left" vertical="center"/>
      <protection locked="0"/>
    </xf>
    <xf numFmtId="49" fontId="58" fillId="18" borderId="3679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71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428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3651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659" xfId="6" applyNumberFormat="1" applyFont="1" applyFill="1" applyBorder="1" applyAlignment="1" applyProtection="1">
      <alignment horizontal="left" vertical="center" wrapText="1"/>
      <protection locked="0"/>
    </xf>
    <xf numFmtId="49" fontId="72" fillId="18" borderId="3664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3675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676" xfId="6" applyNumberFormat="1" applyFont="1" applyFill="1" applyBorder="1" applyAlignment="1" applyProtection="1">
      <alignment horizontal="center" vertical="center" wrapText="1"/>
      <protection locked="0"/>
    </xf>
    <xf numFmtId="49" fontId="58" fillId="18" borderId="381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77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877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389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71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793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379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806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902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3921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3922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928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3947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3977" xfId="6" applyNumberFormat="1" applyFont="1" applyFill="1" applyBorder="1" applyAlignment="1" applyProtection="1">
      <alignment horizontal="left" vertical="center"/>
      <protection locked="0"/>
    </xf>
    <xf numFmtId="0" fontId="58" fillId="0" borderId="3978" xfId="6" applyNumberFormat="1" applyFont="1" applyFill="1" applyBorder="1" applyAlignment="1" applyProtection="1">
      <alignment horizontal="left" vertical="center"/>
      <protection locked="0"/>
    </xf>
    <xf numFmtId="49" fontId="58" fillId="0" borderId="398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665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154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679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4000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001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4004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342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956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3959" xfId="6" applyNumberFormat="1" applyFont="1" applyFill="1" applyBorder="1" applyAlignment="1" applyProtection="1">
      <alignment horizontal="left" vertical="center"/>
      <protection locked="0"/>
    </xf>
    <xf numFmtId="0" fontId="58" fillId="0" borderId="3960" xfId="6" applyNumberFormat="1" applyFont="1" applyFill="1" applyBorder="1" applyAlignment="1" applyProtection="1">
      <alignment horizontal="left" vertical="center"/>
      <protection locked="0"/>
    </xf>
    <xf numFmtId="49" fontId="58" fillId="18" borderId="397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3974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3679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4036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4048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4049" xfId="0" applyFont="1" applyBorder="1" applyAlignment="1">
      <alignment vertical="center" wrapText="1"/>
    </xf>
    <xf numFmtId="49" fontId="76" fillId="18" borderId="3679" xfId="6" applyNumberFormat="1" applyFont="1" applyFill="1" applyBorder="1" applyAlignment="1" applyProtection="1">
      <alignment horizontal="left" vertical="center" wrapText="1"/>
      <protection locked="0"/>
    </xf>
    <xf numFmtId="0" fontId="2" fillId="0" borderId="3679" xfId="0" applyFont="1" applyBorder="1" applyAlignment="1">
      <alignment horizontal="left" vertical="center" wrapText="1"/>
    </xf>
    <xf numFmtId="49" fontId="71" fillId="18" borderId="4050" xfId="6" applyNumberFormat="1" applyFont="1" applyFill="1" applyBorder="1" applyAlignment="1" applyProtection="1">
      <alignment horizontal="left" vertical="center" wrapText="1"/>
      <protection locked="0"/>
    </xf>
    <xf numFmtId="0" fontId="1" fillId="0" borderId="4050" xfId="0" applyFont="1" applyBorder="1" applyAlignment="1">
      <alignment horizontal="left" vertical="center" wrapText="1"/>
    </xf>
    <xf numFmtId="49" fontId="5" fillId="18" borderId="3679" xfId="6" applyNumberFormat="1" applyFont="1" applyFill="1" applyBorder="1" applyAlignment="1" applyProtection="1">
      <alignment horizontal="left" vertical="center" wrapText="1"/>
      <protection locked="0"/>
    </xf>
    <xf numFmtId="0" fontId="41" fillId="0" borderId="3679" xfId="0" applyFont="1" applyBorder="1" applyAlignment="1">
      <alignment horizontal="left" vertical="center" wrapText="1"/>
    </xf>
    <xf numFmtId="49" fontId="71" fillId="0" borderId="4010" xfId="6" applyNumberFormat="1" applyFont="1" applyFill="1" applyBorder="1" applyAlignment="1" applyProtection="1">
      <alignment horizontal="left" vertical="center" wrapText="1"/>
      <protection locked="0"/>
    </xf>
    <xf numFmtId="49" fontId="72" fillId="0" borderId="4011" xfId="6" applyNumberFormat="1" applyFont="1" applyFill="1" applyBorder="1" applyAlignment="1" applyProtection="1">
      <alignment horizontal="left" vertical="center" wrapText="1"/>
      <protection locked="0"/>
    </xf>
    <xf numFmtId="49" fontId="72" fillId="0" borderId="3420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3679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4023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4102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4057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4068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4069" xfId="0" applyFont="1" applyBorder="1" applyAlignment="1">
      <alignment vertical="center" wrapText="1"/>
    </xf>
    <xf numFmtId="49" fontId="71" fillId="18" borderId="4072" xfId="6" applyNumberFormat="1" applyFont="1" applyFill="1" applyBorder="1" applyAlignment="1" applyProtection="1">
      <alignment horizontal="left" vertical="center" wrapText="1"/>
      <protection locked="0"/>
    </xf>
    <xf numFmtId="0" fontId="1" fillId="0" borderId="4072" xfId="0" applyFont="1" applyBorder="1" applyAlignment="1">
      <alignment horizontal="left" vertical="center" wrapText="1"/>
    </xf>
    <xf numFmtId="49" fontId="71" fillId="18" borderId="4113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3428" xfId="0" applyFont="1" applyBorder="1" applyAlignment="1">
      <alignment horizontal="center" vertical="center" wrapText="1"/>
    </xf>
    <xf numFmtId="0" fontId="2" fillId="0" borderId="1317" xfId="0" applyFont="1" applyBorder="1" applyAlignment="1">
      <alignment horizontal="left" vertical="center" wrapText="1"/>
    </xf>
    <xf numFmtId="49" fontId="71" fillId="18" borderId="3679" xfId="6" applyNumberFormat="1" applyFont="1" applyFill="1" applyBorder="1" applyAlignment="1" applyProtection="1">
      <alignment horizontal="left" vertical="center" wrapText="1"/>
      <protection locked="0"/>
    </xf>
    <xf numFmtId="0" fontId="1" fillId="0" borderId="3679" xfId="0" applyFont="1" applyBorder="1" applyAlignment="1">
      <alignment horizontal="left" vertical="center" wrapText="1"/>
    </xf>
    <xf numFmtId="49" fontId="71" fillId="0" borderId="4119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4079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4153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4166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4167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4174" xfId="6" applyNumberFormat="1" applyFont="1" applyFill="1" applyBorder="1" applyAlignment="1" applyProtection="1">
      <alignment horizontal="left" vertical="center" wrapText="1"/>
      <protection locked="0"/>
    </xf>
    <xf numFmtId="49" fontId="76" fillId="0" borderId="4135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4136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4137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4149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3428" xfId="6" applyNumberFormat="1" applyFont="1" applyFill="1" applyBorder="1" applyAlignment="1" applyProtection="1">
      <alignment horizontal="center" vertical="center" wrapText="1"/>
      <protection locked="0"/>
    </xf>
    <xf numFmtId="49" fontId="71" fillId="0" borderId="4199" xfId="6" applyNumberFormat="1" applyFont="1" applyFill="1" applyBorder="1" applyAlignment="1" applyProtection="1">
      <alignment horizontal="left" vertical="center" wrapText="1"/>
      <protection locked="0"/>
    </xf>
    <xf numFmtId="0" fontId="72" fillId="0" borderId="3679" xfId="6" applyNumberFormat="1" applyFont="1" applyFill="1" applyBorder="1" applyAlignment="1" applyProtection="1">
      <alignment horizontal="left" vertical="center"/>
      <protection locked="0"/>
    </xf>
    <xf numFmtId="49" fontId="72" fillId="18" borderId="4214" xfId="6" applyNumberFormat="1" applyFont="1" applyFill="1" applyBorder="1" applyAlignment="1" applyProtection="1">
      <alignment horizontal="left" vertical="center" wrapText="1"/>
      <protection locked="0"/>
    </xf>
    <xf numFmtId="49" fontId="71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76" fillId="18" borderId="4233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4236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4237" xfId="6" applyNumberFormat="1" applyFont="1" applyFill="1" applyBorder="1" applyAlignment="1" applyProtection="1">
      <alignment horizontal="left" vertical="center" wrapText="1"/>
      <protection locked="0"/>
    </xf>
    <xf numFmtId="49" fontId="71" fillId="18" borderId="4186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187" xfId="6" applyNumberFormat="1" applyFont="1" applyFill="1" applyBorder="1" applyAlignment="1" applyProtection="1">
      <alignment horizontal="center" vertical="center" wrapText="1"/>
      <protection locked="0"/>
    </xf>
    <xf numFmtId="49" fontId="71" fillId="18" borderId="4190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4195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4196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331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240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4309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4310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3969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4339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434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34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346" xfId="6" applyNumberFormat="1" applyFont="1" applyFill="1" applyBorder="1" applyAlignment="1" applyProtection="1">
      <alignment horizontal="left" vertical="center" wrapText="1"/>
      <protection locked="0"/>
    </xf>
    <xf numFmtId="0" fontId="58" fillId="0" borderId="4349" xfId="6" applyNumberFormat="1" applyFont="1" applyFill="1" applyBorder="1" applyAlignment="1" applyProtection="1">
      <alignment horizontal="left" vertical="center"/>
      <protection locked="0"/>
    </xf>
    <xf numFmtId="0" fontId="58" fillId="0" borderId="4350" xfId="6" applyNumberFormat="1" applyFont="1" applyFill="1" applyBorder="1" applyAlignment="1" applyProtection="1">
      <alignment horizontal="left" vertical="center"/>
      <protection locked="0"/>
    </xf>
    <xf numFmtId="49" fontId="58" fillId="18" borderId="1549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1550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4309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342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312" xfId="6" applyNumberFormat="1" applyFont="1" applyFill="1" applyBorder="1" applyAlignment="1" applyProtection="1">
      <alignment horizontal="left" vertical="center" wrapText="1"/>
      <protection locked="0"/>
    </xf>
    <xf numFmtId="49" fontId="58" fillId="18" borderId="4316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32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323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4408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4409" xfId="6" applyNumberFormat="1" applyFont="1" applyFill="1" applyBorder="1" applyAlignment="1" applyProtection="1">
      <alignment horizontal="left" vertical="center" wrapText="1"/>
      <protection locked="0"/>
    </xf>
    <xf numFmtId="49" fontId="8" fillId="19" borderId="132" xfId="6" applyNumberFormat="1" applyFont="1" applyFill="1" applyBorder="1" applyAlignment="1" applyProtection="1">
      <alignment horizontal="center" vertical="center" wrapText="1"/>
      <protection locked="0"/>
    </xf>
    <xf numFmtId="49" fontId="8" fillId="19" borderId="133" xfId="6" applyNumberFormat="1" applyFont="1" applyFill="1" applyBorder="1" applyAlignment="1" applyProtection="1">
      <alignment horizontal="center" vertical="center" wrapText="1"/>
      <protection locked="0"/>
    </xf>
    <xf numFmtId="49" fontId="8" fillId="19" borderId="1969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96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98" xfId="6" applyNumberFormat="1" applyFont="1" applyFill="1" applyBorder="1" applyAlignment="1" applyProtection="1">
      <alignment horizontal="center" vertical="center" wrapText="1"/>
      <protection locked="0"/>
    </xf>
    <xf numFmtId="49" fontId="8" fillId="19" borderId="132" xfId="6" applyNumberFormat="1" applyFont="1" applyFill="1" applyBorder="1" applyAlignment="1" applyProtection="1">
      <alignment horizontal="center" vertical="top" wrapText="1"/>
      <protection locked="0"/>
    </xf>
    <xf numFmtId="49" fontId="8" fillId="19" borderId="133" xfId="6" applyNumberFormat="1" applyFont="1" applyFill="1" applyBorder="1" applyAlignment="1" applyProtection="1">
      <alignment horizontal="center" vertical="top" wrapText="1"/>
      <protection locked="0"/>
    </xf>
    <xf numFmtId="49" fontId="8" fillId="19" borderId="1969" xfId="6" applyNumberFormat="1" applyFont="1" applyFill="1" applyBorder="1" applyAlignment="1" applyProtection="1">
      <alignment horizontal="center" vertical="top" wrapText="1"/>
      <protection locked="0"/>
    </xf>
    <xf numFmtId="49" fontId="59" fillId="10" borderId="132" xfId="7" applyNumberFormat="1" applyFont="1" applyFill="1" applyBorder="1" applyAlignment="1">
      <alignment horizontal="left" vertical="center"/>
    </xf>
    <xf numFmtId="49" fontId="59" fillId="10" borderId="133" xfId="7" applyNumberFormat="1" applyFont="1" applyFill="1" applyBorder="1" applyAlignment="1">
      <alignment horizontal="left" vertical="center"/>
    </xf>
    <xf numFmtId="49" fontId="59" fillId="10" borderId="1969" xfId="7" applyNumberFormat="1" applyFont="1" applyFill="1" applyBorder="1" applyAlignment="1">
      <alignment horizontal="left" vertical="center"/>
    </xf>
    <xf numFmtId="49" fontId="5" fillId="0" borderId="1549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550" xfId="6" applyNumberFormat="1" applyFont="1" applyFill="1" applyBorder="1" applyAlignment="1" applyProtection="1">
      <alignment horizontal="left" vertical="center" wrapText="1"/>
      <protection locked="0"/>
    </xf>
    <xf numFmtId="49" fontId="14" fillId="18" borderId="665" xfId="6" applyNumberFormat="1" applyFont="1" applyFill="1" applyBorder="1" applyAlignment="1" applyProtection="1">
      <alignment horizontal="center" vertical="center" wrapText="1"/>
      <protection locked="0"/>
    </xf>
    <xf numFmtId="49" fontId="14" fillId="18" borderId="832" xfId="6" applyNumberFormat="1" applyFont="1" applyFill="1" applyBorder="1" applyAlignment="1" applyProtection="1">
      <alignment horizontal="center" vertical="center" wrapText="1"/>
      <protection locked="0"/>
    </xf>
    <xf numFmtId="49" fontId="5" fillId="18" borderId="4387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4388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4395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4396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4395" xfId="6" applyNumberFormat="1" applyFont="1" applyFill="1" applyBorder="1" applyAlignment="1" applyProtection="1">
      <alignment horizontal="left" vertical="center" wrapText="1"/>
      <protection locked="0"/>
    </xf>
    <xf numFmtId="49" fontId="5" fillId="18" borderId="437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400" xfId="6" applyNumberFormat="1" applyFont="1" applyFill="1" applyBorder="1" applyAlignment="1" applyProtection="1">
      <alignment horizontal="left" vertical="center" wrapText="1"/>
      <protection locked="0"/>
    </xf>
    <xf numFmtId="0" fontId="5" fillId="0" borderId="4419" xfId="7" applyFont="1" applyBorder="1" applyAlignment="1">
      <alignment horizontal="left" vertical="center"/>
    </xf>
    <xf numFmtId="0" fontId="5" fillId="0" borderId="4420" xfId="6" applyNumberFormat="1" applyFont="1" applyFill="1" applyBorder="1" applyAlignment="1" applyProtection="1">
      <alignment horizontal="left" vertical="center"/>
      <protection locked="0"/>
    </xf>
    <xf numFmtId="0" fontId="5" fillId="0" borderId="4125" xfId="6" applyNumberFormat="1" applyFont="1" applyFill="1" applyBorder="1" applyAlignment="1" applyProtection="1">
      <alignment horizontal="left" vertical="center"/>
      <protection locked="0"/>
    </xf>
    <xf numFmtId="0" fontId="58" fillId="0" borderId="0" xfId="7" applyFont="1" applyAlignment="1">
      <alignment horizontal="left" vertical="center" wrapText="1"/>
    </xf>
    <xf numFmtId="0" fontId="58" fillId="0" borderId="0" xfId="6" applyNumberFormat="1" applyFont="1" applyFill="1" applyBorder="1" applyAlignment="1" applyProtection="1">
      <alignment horizontal="left" vertical="center"/>
      <protection locked="0"/>
    </xf>
    <xf numFmtId="0" fontId="5" fillId="0" borderId="4414" xfId="7" applyFont="1" applyBorder="1" applyAlignment="1">
      <alignment horizontal="left" vertical="center"/>
    </xf>
    <xf numFmtId="0" fontId="5" fillId="0" borderId="4378" xfId="6" applyNumberFormat="1" applyFont="1" applyFill="1" applyBorder="1" applyAlignment="1" applyProtection="1">
      <alignment horizontal="left" vertical="center"/>
      <protection locked="0"/>
    </xf>
    <xf numFmtId="0" fontId="5" fillId="0" borderId="4415" xfId="7" applyFont="1" applyBorder="1" applyAlignment="1">
      <alignment horizontal="left" vertical="center"/>
    </xf>
    <xf numFmtId="0" fontId="5" fillId="0" borderId="48" xfId="6" applyNumberFormat="1" applyFont="1" applyFill="1" applyBorder="1" applyAlignment="1" applyProtection="1">
      <alignment horizontal="left" vertical="center"/>
      <protection locked="0"/>
    </xf>
    <xf numFmtId="0" fontId="59" fillId="10" borderId="96" xfId="7" applyFont="1" applyFill="1" applyBorder="1" applyAlignment="1">
      <alignment horizontal="left" vertical="center"/>
    </xf>
    <xf numFmtId="0" fontId="59" fillId="10" borderId="98" xfId="6" applyNumberFormat="1" applyFont="1" applyFill="1" applyBorder="1" applyAlignment="1" applyProtection="1">
      <alignment horizontal="left" vertical="center"/>
      <protection locked="0"/>
    </xf>
    <xf numFmtId="0" fontId="5" fillId="0" borderId="4417" xfId="7" applyFont="1" applyBorder="1" applyAlignment="1">
      <alignment horizontal="left" vertical="center"/>
    </xf>
    <xf numFmtId="0" fontId="5" fillId="0" borderId="4135" xfId="6" applyNumberFormat="1" applyFont="1" applyFill="1" applyBorder="1" applyAlignment="1" applyProtection="1">
      <alignment horizontal="left" vertical="center"/>
      <protection locked="0"/>
    </xf>
    <xf numFmtId="0" fontId="5" fillId="0" borderId="1950" xfId="6" applyNumberFormat="1" applyFont="1" applyFill="1" applyBorder="1" applyAlignment="1" applyProtection="1">
      <alignment horizontal="left" vertical="center"/>
      <protection locked="0"/>
    </xf>
    <xf numFmtId="0" fontId="58" fillId="0" borderId="4414" xfId="7" applyFont="1" applyBorder="1" applyAlignment="1">
      <alignment horizontal="left" vertical="center" wrapText="1"/>
    </xf>
    <xf numFmtId="0" fontId="58" fillId="0" borderId="4378" xfId="6" applyNumberFormat="1" applyFont="1" applyFill="1" applyBorder="1" applyAlignment="1" applyProtection="1">
      <alignment horizontal="left" vertical="center"/>
      <protection locked="0"/>
    </xf>
    <xf numFmtId="0" fontId="58" fillId="0" borderId="4418" xfId="6" applyNumberFormat="1" applyFont="1" applyFill="1" applyBorder="1" applyAlignment="1" applyProtection="1">
      <alignment horizontal="left" vertical="center"/>
      <protection locked="0"/>
    </xf>
    <xf numFmtId="0" fontId="5" fillId="0" borderId="4418" xfId="6" applyNumberFormat="1" applyFont="1" applyFill="1" applyBorder="1" applyAlignment="1" applyProtection="1">
      <alignment horizontal="left" vertical="center"/>
      <protection locked="0"/>
    </xf>
    <xf numFmtId="0" fontId="5" fillId="0" borderId="665" xfId="7" applyFont="1" applyBorder="1" applyAlignment="1">
      <alignment horizontal="left" vertical="center"/>
    </xf>
    <xf numFmtId="0" fontId="5" fillId="0" borderId="4016" xfId="6" applyNumberFormat="1" applyFont="1" applyFill="1" applyBorder="1" applyAlignment="1" applyProtection="1">
      <alignment horizontal="left" vertical="center"/>
      <protection locked="0"/>
    </xf>
    <xf numFmtId="0" fontId="58" fillId="0" borderId="4414" xfId="7" applyFont="1" applyBorder="1" applyAlignment="1">
      <alignment horizontal="left" vertical="center"/>
    </xf>
    <xf numFmtId="0" fontId="5" fillId="0" borderId="4414" xfId="7" applyFont="1" applyBorder="1" applyAlignment="1">
      <alignment horizontal="left" vertical="center" wrapText="1"/>
    </xf>
    <xf numFmtId="49" fontId="8" fillId="3" borderId="95" xfId="4" applyNumberFormat="1" applyFont="1" applyFill="1" applyBorder="1" applyAlignment="1">
      <alignment horizontal="center" vertical="center"/>
    </xf>
    <xf numFmtId="49" fontId="8" fillId="0" borderId="122" xfId="4" applyNumberFormat="1" applyFont="1" applyBorder="1" applyAlignment="1">
      <alignment horizontal="center" vertical="top"/>
    </xf>
    <xf numFmtId="49" fontId="8" fillId="0" borderId="123" xfId="4" applyNumberFormat="1" applyFont="1" applyBorder="1" applyAlignment="1">
      <alignment horizontal="center" vertical="top"/>
    </xf>
    <xf numFmtId="49" fontId="8" fillId="0" borderId="125" xfId="4" applyNumberFormat="1" applyFont="1" applyBorder="1" applyAlignment="1">
      <alignment horizontal="center" vertical="top"/>
    </xf>
    <xf numFmtId="0" fontId="8" fillId="14" borderId="120" xfId="4" applyFont="1" applyFill="1" applyBorder="1" applyAlignment="1">
      <alignment horizontal="center" vertical="center"/>
    </xf>
    <xf numFmtId="49" fontId="8" fillId="0" borderId="119" xfId="4" applyNumberFormat="1" applyFont="1" applyBorder="1" applyAlignment="1">
      <alignment horizontal="center" vertical="top"/>
    </xf>
    <xf numFmtId="49" fontId="8" fillId="0" borderId="121" xfId="4" applyNumberFormat="1" applyFont="1" applyBorder="1" applyAlignment="1">
      <alignment horizontal="center" vertical="top"/>
    </xf>
    <xf numFmtId="49" fontId="8" fillId="15" borderId="120" xfId="4" applyNumberFormat="1" applyFont="1" applyFill="1" applyBorder="1" applyAlignment="1">
      <alignment horizontal="left" vertical="center"/>
    </xf>
    <xf numFmtId="49" fontId="8" fillId="0" borderId="116" xfId="4" applyNumberFormat="1" applyFont="1" applyBorder="1" applyAlignment="1">
      <alignment horizontal="center" vertical="top"/>
    </xf>
    <xf numFmtId="49" fontId="8" fillId="0" borderId="120" xfId="4" applyNumberFormat="1" applyFont="1" applyBorder="1" applyAlignment="1">
      <alignment horizontal="center" vertical="top"/>
    </xf>
    <xf numFmtId="49" fontId="8" fillId="15" borderId="120" xfId="4" applyNumberFormat="1" applyFont="1" applyFill="1" applyBorder="1" applyAlignment="1">
      <alignment horizontal="left" vertical="center" wrapText="1"/>
    </xf>
    <xf numFmtId="0" fontId="8" fillId="14" borderId="120" xfId="4" applyFont="1" applyFill="1" applyBorder="1" applyAlignment="1">
      <alignment horizontal="center" vertical="center" wrapText="1"/>
    </xf>
    <xf numFmtId="49" fontId="8" fillId="0" borderId="117" xfId="4" applyNumberFormat="1" applyFont="1" applyBorder="1" applyAlignment="1">
      <alignment horizontal="center" vertical="top"/>
    </xf>
    <xf numFmtId="0" fontId="84" fillId="0" borderId="0" xfId="4" applyFont="1" applyAlignment="1">
      <alignment horizontal="center" vertical="center" wrapText="1"/>
    </xf>
    <xf numFmtId="0" fontId="8" fillId="0" borderId="0" xfId="4" applyFont="1" applyAlignment="1">
      <alignment horizontal="left" vertical="center" wrapText="1"/>
    </xf>
    <xf numFmtId="49" fontId="8" fillId="0" borderId="82" xfId="4" applyNumberFormat="1" applyFont="1" applyBorder="1" applyAlignment="1">
      <alignment horizontal="center" vertical="top"/>
    </xf>
    <xf numFmtId="0" fontId="8" fillId="14" borderId="117" xfId="4" applyFont="1" applyFill="1" applyBorder="1" applyAlignment="1">
      <alignment horizontal="center" vertical="center"/>
    </xf>
    <xf numFmtId="49" fontId="8" fillId="3" borderId="132" xfId="4" applyNumberFormat="1" applyFont="1" applyFill="1" applyBorder="1" applyAlignment="1">
      <alignment horizontal="center" vertical="center"/>
    </xf>
    <xf numFmtId="49" fontId="8" fillId="3" borderId="133" xfId="4" applyNumberFormat="1" applyFont="1" applyFill="1" applyBorder="1" applyAlignment="1">
      <alignment horizontal="center" vertical="center"/>
    </xf>
    <xf numFmtId="3" fontId="90" fillId="0" borderId="0" xfId="4" applyNumberFormat="1" applyFont="1" applyAlignment="1">
      <alignment horizontal="center" vertical="center" wrapText="1"/>
    </xf>
    <xf numFmtId="0" fontId="90" fillId="0" borderId="0" xfId="4" applyFont="1" applyAlignment="1">
      <alignment horizontal="center" vertical="center" wrapText="1"/>
    </xf>
    <xf numFmtId="0" fontId="8" fillId="16" borderId="120" xfId="4" applyFont="1" applyFill="1" applyBorder="1" applyAlignment="1">
      <alignment horizontal="center" vertical="center" wrapText="1"/>
    </xf>
    <xf numFmtId="49" fontId="8" fillId="0" borderId="119" xfId="4" applyNumberFormat="1" applyFont="1" applyBorder="1" applyAlignment="1">
      <alignment horizontal="center" vertical="center"/>
    </xf>
    <xf numFmtId="49" fontId="8" fillId="0" borderId="121" xfId="4" applyNumberFormat="1" applyFont="1" applyBorder="1" applyAlignment="1">
      <alignment horizontal="center" vertical="center"/>
    </xf>
    <xf numFmtId="49" fontId="8" fillId="0" borderId="119" xfId="4" applyNumberFormat="1" applyFont="1" applyBorder="1" applyAlignment="1">
      <alignment horizontal="center" vertical="center" wrapText="1"/>
    </xf>
    <xf numFmtId="49" fontId="8" fillId="0" borderId="121" xfId="4" applyNumberFormat="1" applyFont="1" applyBorder="1" applyAlignment="1">
      <alignment horizontal="center" vertical="center" wrapText="1"/>
    </xf>
    <xf numFmtId="49" fontId="8" fillId="0" borderId="128" xfId="4" applyNumberFormat="1" applyFont="1" applyBorder="1" applyAlignment="1">
      <alignment horizontal="center" vertical="center"/>
    </xf>
    <xf numFmtId="49" fontId="8" fillId="0" borderId="128" xfId="4" applyNumberFormat="1" applyFont="1" applyBorder="1" applyAlignment="1">
      <alignment horizontal="center" vertical="center" wrapText="1"/>
    </xf>
    <xf numFmtId="0" fontId="8" fillId="16" borderId="83" xfId="4" applyFont="1" applyFill="1" applyBorder="1" applyAlignment="1">
      <alignment horizontal="center" vertical="center" wrapText="1"/>
    </xf>
    <xf numFmtId="0" fontId="8" fillId="16" borderId="130" xfId="4" applyFont="1" applyFill="1" applyBorder="1" applyAlignment="1">
      <alignment horizontal="center" vertical="center" wrapText="1"/>
    </xf>
    <xf numFmtId="0" fontId="8" fillId="16" borderId="120" xfId="4" applyFont="1" applyFill="1" applyBorder="1" applyAlignment="1">
      <alignment horizontal="center" vertical="center"/>
    </xf>
    <xf numFmtId="49" fontId="8" fillId="0" borderId="131" xfId="4" applyNumberFormat="1" applyFont="1" applyBorder="1" applyAlignment="1">
      <alignment horizontal="center" vertical="center"/>
    </xf>
    <xf numFmtId="49" fontId="8" fillId="0" borderId="39" xfId="4" applyNumberFormat="1" applyFont="1" applyBorder="1" applyAlignment="1">
      <alignment horizontal="center" vertical="center"/>
    </xf>
    <xf numFmtId="49" fontId="8" fillId="0" borderId="129" xfId="4" applyNumberFormat="1" applyFont="1" applyBorder="1" applyAlignment="1">
      <alignment horizontal="center" vertical="center"/>
    </xf>
    <xf numFmtId="49" fontId="8" fillId="0" borderId="117" xfId="4" applyNumberFormat="1" applyFont="1" applyBorder="1" applyAlignment="1">
      <alignment horizontal="center" vertical="center" wrapText="1"/>
    </xf>
    <xf numFmtId="49" fontId="8" fillId="0" borderId="117" xfId="4" applyNumberFormat="1" applyFont="1" applyBorder="1" applyAlignment="1">
      <alignment horizontal="center" vertical="center"/>
    </xf>
    <xf numFmtId="0" fontId="8" fillId="16" borderId="83" xfId="4" applyFont="1" applyFill="1" applyBorder="1" applyAlignment="1">
      <alignment horizontal="center" vertical="center"/>
    </xf>
    <xf numFmtId="0" fontId="8" fillId="16" borderId="130" xfId="4" applyFont="1" applyFill="1" applyBorder="1" applyAlignment="1">
      <alignment horizontal="center" vertical="center"/>
    </xf>
    <xf numFmtId="0" fontId="8" fillId="3" borderId="119" xfId="4" applyFont="1" applyFill="1" applyBorder="1" applyAlignment="1">
      <alignment horizontal="center" vertical="center" wrapText="1"/>
    </xf>
    <xf numFmtId="0" fontId="8" fillId="3" borderId="128" xfId="4" applyFont="1" applyFill="1" applyBorder="1" applyAlignment="1">
      <alignment horizontal="center" vertical="center" wrapText="1"/>
    </xf>
    <xf numFmtId="0" fontId="8" fillId="16" borderId="117" xfId="4" applyFont="1" applyFill="1" applyBorder="1" applyAlignment="1">
      <alignment horizontal="center" vertical="center"/>
    </xf>
    <xf numFmtId="0" fontId="58" fillId="0" borderId="0" xfId="4" applyFont="1" applyAlignment="1">
      <alignment horizontal="left" vertical="center" wrapText="1"/>
    </xf>
    <xf numFmtId="0" fontId="58" fillId="0" borderId="1" xfId="4" applyFont="1" applyBorder="1" applyAlignment="1">
      <alignment horizontal="right" vertical="center" wrapText="1"/>
    </xf>
    <xf numFmtId="0" fontId="8" fillId="3" borderId="36" xfId="4" applyFont="1" applyFill="1" applyBorder="1" applyAlignment="1">
      <alignment horizontal="center" vertical="center"/>
    </xf>
    <xf numFmtId="0" fontId="8" fillId="3" borderId="82" xfId="4" applyFont="1" applyFill="1" applyBorder="1" applyAlignment="1">
      <alignment horizontal="center" vertical="center"/>
    </xf>
    <xf numFmtId="0" fontId="8" fillId="3" borderId="81" xfId="4" applyFont="1" applyFill="1" applyBorder="1" applyAlignment="1">
      <alignment horizontal="center" vertical="center"/>
    </xf>
    <xf numFmtId="0" fontId="8" fillId="3" borderId="126" xfId="4" applyFont="1" applyFill="1" applyBorder="1" applyAlignment="1">
      <alignment horizontal="center" vertical="center"/>
    </xf>
    <xf numFmtId="0" fontId="8" fillId="3" borderId="120" xfId="4" applyFont="1" applyFill="1" applyBorder="1" applyAlignment="1">
      <alignment horizontal="center" vertical="center"/>
    </xf>
    <xf numFmtId="0" fontId="8" fillId="3" borderId="34" xfId="4" applyFont="1" applyFill="1" applyBorder="1" applyAlignment="1">
      <alignment horizontal="center" vertical="center"/>
    </xf>
    <xf numFmtId="0" fontId="8" fillId="3" borderId="127" xfId="4" applyFont="1" applyFill="1" applyBorder="1" applyAlignment="1">
      <alignment horizontal="center" vertical="center"/>
    </xf>
    <xf numFmtId="0" fontId="8" fillId="3" borderId="121" xfId="4" applyFont="1" applyFill="1" applyBorder="1" applyAlignment="1">
      <alignment horizontal="center" vertical="center"/>
    </xf>
    <xf numFmtId="0" fontId="8" fillId="3" borderId="128" xfId="4" applyFont="1" applyFill="1" applyBorder="1" applyAlignment="1">
      <alignment horizontal="center" vertical="center"/>
    </xf>
    <xf numFmtId="0" fontId="8" fillId="3" borderId="127" xfId="4" applyFont="1" applyFill="1" applyBorder="1" applyAlignment="1">
      <alignment horizontal="center" vertical="center" wrapText="1"/>
    </xf>
    <xf numFmtId="0" fontId="8" fillId="3" borderId="121" xfId="4" applyFont="1" applyFill="1" applyBorder="1" applyAlignment="1">
      <alignment horizontal="center" vertical="center" wrapText="1"/>
    </xf>
    <xf numFmtId="0" fontId="8" fillId="3" borderId="126" xfId="4" applyFont="1" applyFill="1" applyBorder="1" applyAlignment="1">
      <alignment horizontal="center" vertical="center" wrapText="1"/>
    </xf>
    <xf numFmtId="0" fontId="8" fillId="3" borderId="120" xfId="4" applyFont="1" applyFill="1" applyBorder="1" applyAlignment="1">
      <alignment horizontal="center" vertical="center" wrapText="1"/>
    </xf>
    <xf numFmtId="0" fontId="8" fillId="3" borderId="34" xfId="4" applyFont="1" applyFill="1" applyBorder="1" applyAlignment="1">
      <alignment horizontal="center" vertical="center" wrapText="1"/>
    </xf>
    <xf numFmtId="0" fontId="8" fillId="3" borderId="33" xfId="4" applyFont="1" applyFill="1" applyBorder="1" applyAlignment="1">
      <alignment horizontal="center" vertical="center" wrapText="1"/>
    </xf>
    <xf numFmtId="0" fontId="8" fillId="3" borderId="114" xfId="4" applyFont="1" applyFill="1" applyBorder="1" applyAlignment="1">
      <alignment horizontal="center" vertical="center" wrapText="1"/>
    </xf>
    <xf numFmtId="0" fontId="8" fillId="3" borderId="38" xfId="4" applyFont="1" applyFill="1" applyBorder="1" applyAlignment="1">
      <alignment horizontal="center" vertical="center" wrapText="1"/>
    </xf>
    <xf numFmtId="0" fontId="8" fillId="3" borderId="83" xfId="4" applyFont="1" applyFill="1" applyBorder="1" applyAlignment="1">
      <alignment horizontal="center" vertical="center" wrapText="1"/>
    </xf>
    <xf numFmtId="0" fontId="8" fillId="3" borderId="30" xfId="4" applyFont="1" applyFill="1" applyBorder="1" applyAlignment="1">
      <alignment horizontal="center" vertical="center" wrapText="1"/>
    </xf>
    <xf numFmtId="0" fontId="8" fillId="3" borderId="35" xfId="4" applyFont="1" applyFill="1" applyBorder="1" applyAlignment="1">
      <alignment horizontal="center" vertical="center" wrapText="1"/>
    </xf>
    <xf numFmtId="0" fontId="8" fillId="3" borderId="84" xfId="4" applyFont="1" applyFill="1" applyBorder="1" applyAlignment="1">
      <alignment horizontal="center" vertical="center" wrapText="1"/>
    </xf>
    <xf numFmtId="0" fontId="8" fillId="3" borderId="32" xfId="4" applyFont="1" applyFill="1" applyBorder="1" applyAlignment="1">
      <alignment horizontal="center" vertical="center" wrapText="1"/>
    </xf>
    <xf numFmtId="0" fontId="39" fillId="0" borderId="0" xfId="4" applyFont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11" borderId="96" xfId="4" applyFont="1" applyFill="1" applyBorder="1" applyAlignment="1">
      <alignment horizontal="center" vertical="center"/>
    </xf>
    <xf numFmtId="0" fontId="9" fillId="11" borderId="115" xfId="4" applyFont="1" applyFill="1" applyBorder="1" applyAlignment="1">
      <alignment horizontal="center" vertical="center"/>
    </xf>
    <xf numFmtId="0" fontId="9" fillId="11" borderId="14" xfId="4" applyFont="1" applyFill="1" applyBorder="1" applyAlignment="1">
      <alignment horizontal="center" vertical="center"/>
    </xf>
    <xf numFmtId="0" fontId="9" fillId="11" borderId="7" xfId="4" applyFont="1" applyFill="1" applyBorder="1" applyAlignment="1">
      <alignment horizontal="center" vertical="center"/>
    </xf>
    <xf numFmtId="0" fontId="9" fillId="11" borderId="115" xfId="4" applyFont="1" applyFill="1" applyBorder="1" applyAlignment="1">
      <alignment horizontal="center" vertical="center" wrapText="1"/>
    </xf>
    <xf numFmtId="0" fontId="9" fillId="11" borderId="14" xfId="4" applyFont="1" applyFill="1" applyBorder="1" applyAlignment="1">
      <alignment horizontal="center" vertical="center" wrapText="1"/>
    </xf>
    <xf numFmtId="0" fontId="9" fillId="11" borderId="7" xfId="4" applyFont="1" applyFill="1" applyBorder="1" applyAlignment="1">
      <alignment horizontal="center" vertical="center" wrapText="1"/>
    </xf>
    <xf numFmtId="0" fontId="9" fillId="11" borderId="98" xfId="4" applyFont="1" applyFill="1" applyBorder="1" applyAlignment="1">
      <alignment horizontal="center" vertical="center" wrapText="1"/>
    </xf>
    <xf numFmtId="0" fontId="9" fillId="11" borderId="110" xfId="4" applyFont="1" applyFill="1" applyBorder="1" applyAlignment="1">
      <alignment horizontal="center" vertical="center" wrapText="1"/>
    </xf>
    <xf numFmtId="0" fontId="9" fillId="11" borderId="67" xfId="4" applyFont="1" applyFill="1" applyBorder="1" applyAlignment="1">
      <alignment horizontal="center" vertical="center"/>
    </xf>
    <xf numFmtId="0" fontId="9" fillId="11" borderId="8" xfId="4" applyFont="1" applyFill="1" applyBorder="1" applyAlignment="1">
      <alignment horizontal="center" vertical="center"/>
    </xf>
    <xf numFmtId="0" fontId="9" fillId="11" borderId="1" xfId="4" applyFont="1" applyFill="1" applyBorder="1" applyAlignment="1">
      <alignment horizontal="center" vertical="center"/>
    </xf>
    <xf numFmtId="0" fontId="9" fillId="11" borderId="95" xfId="4" applyFont="1" applyFill="1" applyBorder="1" applyAlignment="1">
      <alignment horizontal="center" vertical="center" wrapText="1"/>
    </xf>
    <xf numFmtId="0" fontId="9" fillId="11" borderId="97" xfId="4" applyFont="1" applyFill="1" applyBorder="1" applyAlignment="1">
      <alignment horizontal="center" vertical="center" wrapText="1"/>
    </xf>
    <xf numFmtId="0" fontId="9" fillId="11" borderId="95" xfId="4" applyFont="1" applyFill="1" applyBorder="1" applyAlignment="1">
      <alignment horizontal="center" vertical="center"/>
    </xf>
    <xf numFmtId="0" fontId="9" fillId="11" borderId="67" xfId="4" applyFont="1" applyFill="1" applyBorder="1" applyAlignment="1">
      <alignment horizontal="center" vertical="center" wrapText="1"/>
    </xf>
    <xf numFmtId="0" fontId="9" fillId="11" borderId="1" xfId="4" applyFont="1" applyFill="1" applyBorder="1" applyAlignment="1">
      <alignment horizontal="center" vertical="center" wrapText="1"/>
    </xf>
    <xf numFmtId="0" fontId="47" fillId="6" borderId="115" xfId="4" applyFont="1" applyFill="1" applyBorder="1" applyAlignment="1">
      <alignment horizontal="center" vertical="center" wrapText="1"/>
    </xf>
    <xf numFmtId="0" fontId="47" fillId="6" borderId="14" xfId="4" applyFont="1" applyFill="1" applyBorder="1" applyAlignment="1">
      <alignment horizontal="center" vertical="center" wrapText="1"/>
    </xf>
    <xf numFmtId="0" fontId="47" fillId="6" borderId="7" xfId="4" applyFont="1" applyFill="1" applyBorder="1" applyAlignment="1">
      <alignment horizontal="center" vertical="center" wrapText="1"/>
    </xf>
    <xf numFmtId="0" fontId="47" fillId="0" borderId="24" xfId="4" applyFont="1" applyBorder="1" applyAlignment="1">
      <alignment horizontal="center"/>
    </xf>
    <xf numFmtId="49" fontId="47" fillId="6" borderId="106" xfId="4" applyNumberFormat="1" applyFont="1" applyFill="1" applyBorder="1" applyAlignment="1">
      <alignment horizontal="center" vertical="center"/>
    </xf>
    <xf numFmtId="49" fontId="47" fillId="6" borderId="14" xfId="4" applyNumberFormat="1" applyFont="1" applyFill="1" applyBorder="1" applyAlignment="1">
      <alignment horizontal="center" vertical="center"/>
    </xf>
    <xf numFmtId="0" fontId="47" fillId="6" borderId="106" xfId="4" applyFont="1" applyFill="1" applyBorder="1" applyAlignment="1">
      <alignment horizontal="center" vertical="center" wrapText="1"/>
    </xf>
    <xf numFmtId="49" fontId="47" fillId="6" borderId="106" xfId="4" applyNumberFormat="1" applyFont="1" applyFill="1" applyBorder="1" applyAlignment="1">
      <alignment horizontal="center" vertical="center" wrapText="1"/>
    </xf>
    <xf numFmtId="49" fontId="47" fillId="6" borderId="14" xfId="4" applyNumberFormat="1" applyFont="1" applyFill="1" applyBorder="1" applyAlignment="1">
      <alignment horizontal="center" vertical="center" wrapText="1"/>
    </xf>
    <xf numFmtId="49" fontId="9" fillId="0" borderId="110" xfId="4" applyNumberFormat="1" applyFont="1" applyBorder="1" applyAlignment="1">
      <alignment horizontal="center" vertical="center"/>
    </xf>
    <xf numFmtId="49" fontId="9" fillId="0" borderId="24" xfId="4" applyNumberFormat="1" applyFont="1" applyBorder="1" applyAlignment="1">
      <alignment horizontal="center" vertical="center"/>
    </xf>
    <xf numFmtId="49" fontId="52" fillId="0" borderId="24" xfId="4" applyNumberFormat="1" applyFont="1" applyBorder="1" applyAlignment="1">
      <alignment horizontal="center" vertical="center"/>
    </xf>
    <xf numFmtId="0" fontId="50" fillId="6" borderId="106" xfId="4" applyFont="1" applyFill="1" applyBorder="1" applyAlignment="1">
      <alignment horizontal="center" vertical="center" wrapText="1"/>
    </xf>
    <xf numFmtId="0" fontId="50" fillId="6" borderId="14" xfId="4" applyFont="1" applyFill="1" applyBorder="1" applyAlignment="1">
      <alignment horizontal="center" vertical="center" wrapText="1"/>
    </xf>
    <xf numFmtId="0" fontId="50" fillId="6" borderId="4426" xfId="4" applyFont="1" applyFill="1" applyBorder="1" applyAlignment="1">
      <alignment horizontal="center" vertical="center" wrapText="1"/>
    </xf>
    <xf numFmtId="0" fontId="50" fillId="6" borderId="7" xfId="4" applyFont="1" applyFill="1" applyBorder="1" applyAlignment="1">
      <alignment horizontal="center" vertical="center" wrapText="1"/>
    </xf>
    <xf numFmtId="49" fontId="9" fillId="0" borderId="2972" xfId="4" applyNumberFormat="1" applyFont="1" applyBorder="1" applyAlignment="1">
      <alignment horizontal="center" vertical="center"/>
    </xf>
    <xf numFmtId="49" fontId="9" fillId="0" borderId="4165" xfId="4" applyNumberFormat="1" applyFont="1" applyBorder="1" applyAlignment="1">
      <alignment horizontal="center" vertical="center"/>
    </xf>
    <xf numFmtId="49" fontId="9" fillId="0" borderId="2972" xfId="4" applyNumberFormat="1" applyFont="1" applyBorder="1" applyAlignment="1">
      <alignment horizontal="center" vertical="center" wrapText="1"/>
    </xf>
    <xf numFmtId="49" fontId="9" fillId="0" borderId="4165" xfId="4" applyNumberFormat="1" applyFont="1" applyBorder="1" applyAlignment="1">
      <alignment horizontal="center" vertical="center" wrapText="1"/>
    </xf>
    <xf numFmtId="49" fontId="9" fillId="6" borderId="106" xfId="4" applyNumberFormat="1" applyFont="1" applyFill="1" applyBorder="1" applyAlignment="1">
      <alignment horizontal="center" vertical="center"/>
    </xf>
    <xf numFmtId="49" fontId="9" fillId="6" borderId="14" xfId="4" applyNumberFormat="1" applyFont="1" applyFill="1" applyBorder="1" applyAlignment="1">
      <alignment horizontal="center" vertical="center"/>
    </xf>
    <xf numFmtId="0" fontId="9" fillId="6" borderId="106" xfId="4" applyFont="1" applyFill="1" applyBorder="1" applyAlignment="1">
      <alignment horizontal="center" vertical="center" wrapText="1"/>
    </xf>
    <xf numFmtId="0" fontId="9" fillId="6" borderId="14" xfId="4" applyFont="1" applyFill="1" applyBorder="1" applyAlignment="1">
      <alignment horizontal="center" vertical="center" wrapText="1"/>
    </xf>
    <xf numFmtId="49" fontId="9" fillId="11" borderId="95" xfId="4" applyNumberFormat="1" applyFont="1" applyFill="1" applyBorder="1" applyAlignment="1">
      <alignment horizontal="center" vertical="center"/>
    </xf>
    <xf numFmtId="49" fontId="9" fillId="11" borderId="96" xfId="4" applyNumberFormat="1" applyFont="1" applyFill="1" applyBorder="1" applyAlignment="1">
      <alignment horizontal="center" vertical="center"/>
    </xf>
    <xf numFmtId="49" fontId="9" fillId="0" borderId="106" xfId="4" applyNumberFormat="1" applyFont="1" applyBorder="1" applyAlignment="1">
      <alignment horizontal="center" vertical="center" wrapText="1"/>
    </xf>
    <xf numFmtId="49" fontId="9" fillId="0" borderId="14" xfId="4" applyNumberFormat="1" applyFont="1" applyBorder="1" applyAlignment="1">
      <alignment horizontal="center" vertical="center" wrapText="1"/>
    </xf>
    <xf numFmtId="49" fontId="9" fillId="0" borderId="107" xfId="4" applyNumberFormat="1" applyFont="1" applyBorder="1" applyAlignment="1">
      <alignment horizontal="center" vertical="center" wrapText="1"/>
    </xf>
    <xf numFmtId="49" fontId="9" fillId="0" borderId="106" xfId="4" applyNumberFormat="1" applyFont="1" applyBorder="1" applyAlignment="1">
      <alignment horizontal="center" vertical="center"/>
    </xf>
    <xf numFmtId="49" fontId="9" fillId="0" borderId="14" xfId="4" applyNumberFormat="1" applyFont="1" applyBorder="1" applyAlignment="1">
      <alignment horizontal="center" vertical="center"/>
    </xf>
    <xf numFmtId="49" fontId="9" fillId="0" borderId="107" xfId="4" applyNumberFormat="1" applyFont="1" applyBorder="1" applyAlignment="1">
      <alignment horizontal="center" vertical="center"/>
    </xf>
    <xf numFmtId="0" fontId="47" fillId="6" borderId="107" xfId="4" applyFont="1" applyFill="1" applyBorder="1" applyAlignment="1">
      <alignment horizontal="center" vertical="center" wrapText="1"/>
    </xf>
    <xf numFmtId="49" fontId="32" fillId="0" borderId="14" xfId="4" applyNumberFormat="1" applyFont="1" applyBorder="1" applyAlignment="1">
      <alignment horizontal="center" vertical="center"/>
    </xf>
    <xf numFmtId="49" fontId="52" fillId="0" borderId="14" xfId="4" applyNumberFormat="1" applyFont="1" applyBorder="1" applyAlignment="1">
      <alignment horizontal="center" vertical="center"/>
    </xf>
    <xf numFmtId="49" fontId="9" fillId="11" borderId="98" xfId="4" applyNumberFormat="1" applyFont="1" applyFill="1" applyBorder="1" applyAlignment="1">
      <alignment horizontal="center" vertical="center"/>
    </xf>
    <xf numFmtId="49" fontId="9" fillId="11" borderId="97" xfId="4" applyNumberFormat="1" applyFont="1" applyFill="1" applyBorder="1" applyAlignment="1">
      <alignment horizontal="center" vertical="center"/>
    </xf>
    <xf numFmtId="3" fontId="50" fillId="6" borderId="115" xfId="4" applyNumberFormat="1" applyFont="1" applyFill="1" applyBorder="1" applyAlignment="1">
      <alignment horizontal="right" vertical="center" wrapText="1"/>
    </xf>
    <xf numFmtId="3" fontId="50" fillId="6" borderId="14" xfId="4" applyNumberFormat="1" applyFont="1" applyFill="1" applyBorder="1" applyAlignment="1">
      <alignment horizontal="right" vertical="center" wrapText="1"/>
    </xf>
    <xf numFmtId="3" fontId="50" fillId="6" borderId="7" xfId="4" applyNumberFormat="1" applyFont="1" applyFill="1" applyBorder="1" applyAlignment="1">
      <alignment horizontal="right" vertical="center" wrapText="1"/>
    </xf>
    <xf numFmtId="4" fontId="50" fillId="6" borderId="115" xfId="4" applyNumberFormat="1" applyFont="1" applyFill="1" applyBorder="1" applyAlignment="1">
      <alignment horizontal="center" vertical="center"/>
    </xf>
    <xf numFmtId="4" fontId="50" fillId="6" borderId="14" xfId="4" applyNumberFormat="1" applyFont="1" applyFill="1" applyBorder="1" applyAlignment="1">
      <alignment horizontal="center" vertical="center"/>
    </xf>
    <xf numFmtId="4" fontId="50" fillId="6" borderId="7" xfId="4" applyNumberFormat="1" applyFont="1" applyFill="1" applyBorder="1" applyAlignment="1">
      <alignment horizontal="center" vertical="center"/>
    </xf>
    <xf numFmtId="3" fontId="51" fillId="6" borderId="115" xfId="4" applyNumberFormat="1" applyFont="1" applyFill="1" applyBorder="1" applyAlignment="1">
      <alignment horizontal="center" vertical="center"/>
    </xf>
    <xf numFmtId="3" fontId="51" fillId="6" borderId="14" xfId="4" applyNumberFormat="1" applyFont="1" applyFill="1" applyBorder="1" applyAlignment="1">
      <alignment horizontal="center" vertical="center"/>
    </xf>
    <xf numFmtId="3" fontId="51" fillId="6" borderId="7" xfId="4" applyNumberFormat="1" applyFont="1" applyFill="1" applyBorder="1" applyAlignment="1">
      <alignment horizontal="center" vertical="center"/>
    </xf>
    <xf numFmtId="0" fontId="50" fillId="0" borderId="115" xfId="10" applyFont="1" applyBorder="1" applyAlignment="1">
      <alignment horizontal="left" vertical="center" wrapText="1"/>
    </xf>
    <xf numFmtId="0" fontId="50" fillId="0" borderId="14" xfId="10" applyFont="1" applyBorder="1" applyAlignment="1">
      <alignment horizontal="left" vertical="center" wrapText="1"/>
    </xf>
    <xf numFmtId="0" fontId="50" fillId="0" borderId="7" xfId="10" applyFont="1" applyBorder="1" applyAlignment="1">
      <alignment horizontal="left" vertical="center" wrapText="1"/>
    </xf>
    <xf numFmtId="49" fontId="52" fillId="0" borderId="115" xfId="4" applyNumberFormat="1" applyFont="1" applyBorder="1" applyAlignment="1">
      <alignment horizontal="center" vertical="center"/>
    </xf>
    <xf numFmtId="49" fontId="52" fillId="0" borderId="7" xfId="4" applyNumberFormat="1" applyFont="1" applyBorder="1" applyAlignment="1">
      <alignment horizontal="center" vertical="center"/>
    </xf>
    <xf numFmtId="49" fontId="49" fillId="6" borderId="115" xfId="4" applyNumberFormat="1" applyFont="1" applyFill="1" applyBorder="1" applyAlignment="1">
      <alignment horizontal="center" vertical="center"/>
    </xf>
    <xf numFmtId="49" fontId="49" fillId="6" borderId="14" xfId="4" applyNumberFormat="1" applyFont="1" applyFill="1" applyBorder="1" applyAlignment="1">
      <alignment horizontal="center" vertical="center"/>
    </xf>
    <xf numFmtId="49" fontId="49" fillId="6" borderId="7" xfId="4" applyNumberFormat="1" applyFont="1" applyFill="1" applyBorder="1" applyAlignment="1">
      <alignment horizontal="center" vertical="center"/>
    </xf>
    <xf numFmtId="0" fontId="49" fillId="6" borderId="115" xfId="4" applyFont="1" applyFill="1" applyBorder="1" applyAlignment="1">
      <alignment horizontal="center" vertical="center" wrapText="1"/>
    </xf>
    <xf numFmtId="0" fontId="49" fillId="6" borderId="14" xfId="4" applyFont="1" applyFill="1" applyBorder="1" applyAlignment="1">
      <alignment horizontal="center" vertical="center" wrapText="1"/>
    </xf>
    <xf numFmtId="0" fontId="49" fillId="6" borderId="7" xfId="4" applyFont="1" applyFill="1" applyBorder="1" applyAlignment="1">
      <alignment horizontal="center" vertical="center" wrapText="1"/>
    </xf>
    <xf numFmtId="49" fontId="50" fillId="6" borderId="115" xfId="4" applyNumberFormat="1" applyFont="1" applyFill="1" applyBorder="1" applyAlignment="1">
      <alignment horizontal="center" vertical="center"/>
    </xf>
    <xf numFmtId="49" fontId="50" fillId="6" borderId="14" xfId="4" applyNumberFormat="1" applyFont="1" applyFill="1" applyBorder="1" applyAlignment="1">
      <alignment horizontal="center" vertical="center"/>
    </xf>
    <xf numFmtId="49" fontId="50" fillId="6" borderId="7" xfId="4" applyNumberFormat="1" applyFont="1" applyFill="1" applyBorder="1" applyAlignment="1">
      <alignment horizontal="center" vertical="center"/>
    </xf>
    <xf numFmtId="4" fontId="50" fillId="6" borderId="115" xfId="4" applyNumberFormat="1" applyFont="1" applyFill="1" applyBorder="1" applyAlignment="1">
      <alignment horizontal="right" vertical="center" wrapText="1"/>
    </xf>
    <xf numFmtId="4" fontId="50" fillId="6" borderId="14" xfId="4" applyNumberFormat="1" applyFont="1" applyFill="1" applyBorder="1" applyAlignment="1">
      <alignment horizontal="right" vertical="center" wrapText="1"/>
    </xf>
    <xf numFmtId="4" fontId="50" fillId="6" borderId="7" xfId="4" applyNumberFormat="1" applyFont="1" applyFill="1" applyBorder="1" applyAlignment="1">
      <alignment horizontal="right" vertical="center" wrapText="1"/>
    </xf>
    <xf numFmtId="0" fontId="50" fillId="6" borderId="115" xfId="4" applyFont="1" applyFill="1" applyBorder="1" applyAlignment="1">
      <alignment horizontal="left" vertical="center" wrapText="1"/>
    </xf>
    <xf numFmtId="0" fontId="50" fillId="6" borderId="14" xfId="4" applyFont="1" applyFill="1" applyBorder="1" applyAlignment="1">
      <alignment horizontal="left" vertical="center" wrapText="1"/>
    </xf>
    <xf numFmtId="0" fontId="50" fillId="6" borderId="7" xfId="4" applyFont="1" applyFill="1" applyBorder="1" applyAlignment="1">
      <alignment horizontal="left" vertical="center" wrapText="1"/>
    </xf>
    <xf numFmtId="3" fontId="50" fillId="6" borderId="115" xfId="4" applyNumberFormat="1" applyFont="1" applyFill="1" applyBorder="1" applyAlignment="1">
      <alignment horizontal="center" vertical="center" wrapText="1"/>
    </xf>
    <xf numFmtId="3" fontId="50" fillId="6" borderId="14" xfId="4" applyNumberFormat="1" applyFont="1" applyFill="1" applyBorder="1" applyAlignment="1">
      <alignment horizontal="center" vertical="center" wrapText="1"/>
    </xf>
    <xf numFmtId="3" fontId="50" fillId="6" borderId="7" xfId="4" applyNumberFormat="1" applyFont="1" applyFill="1" applyBorder="1" applyAlignment="1">
      <alignment horizontal="center" vertical="center" wrapText="1"/>
    </xf>
    <xf numFmtId="4" fontId="50" fillId="6" borderId="115" xfId="4" applyNumberFormat="1" applyFont="1" applyFill="1" applyBorder="1" applyAlignment="1">
      <alignment horizontal="center" vertical="center" wrapText="1"/>
    </xf>
    <xf numFmtId="4" fontId="50" fillId="6" borderId="14" xfId="4" applyNumberFormat="1" applyFont="1" applyFill="1" applyBorder="1" applyAlignment="1">
      <alignment horizontal="center" vertical="center" wrapText="1"/>
    </xf>
    <xf numFmtId="4" fontId="50" fillId="6" borderId="7" xfId="4" applyNumberFormat="1" applyFont="1" applyFill="1" applyBorder="1" applyAlignment="1">
      <alignment horizontal="center" vertical="center" wrapText="1"/>
    </xf>
    <xf numFmtId="49" fontId="32" fillId="0" borderId="115" xfId="4" applyNumberFormat="1" applyFont="1" applyBorder="1" applyAlignment="1">
      <alignment horizontal="center" vertical="center"/>
    </xf>
    <xf numFmtId="49" fontId="32" fillId="0" borderId="7" xfId="4" applyNumberFormat="1" applyFont="1" applyBorder="1" applyAlignment="1">
      <alignment horizontal="center" vertical="center"/>
    </xf>
    <xf numFmtId="49" fontId="31" fillId="6" borderId="115" xfId="4" applyNumberFormat="1" applyFont="1" applyFill="1" applyBorder="1" applyAlignment="1">
      <alignment horizontal="center" vertical="center"/>
    </xf>
    <xf numFmtId="49" fontId="31" fillId="6" borderId="7" xfId="4" applyNumberFormat="1" applyFont="1" applyFill="1" applyBorder="1" applyAlignment="1">
      <alignment horizontal="center" vertical="center"/>
    </xf>
    <xf numFmtId="49" fontId="31" fillId="6" borderId="115" xfId="4" applyNumberFormat="1" applyFont="1" applyFill="1" applyBorder="1" applyAlignment="1">
      <alignment horizontal="center" vertical="center" wrapText="1"/>
    </xf>
    <xf numFmtId="49" fontId="31" fillId="6" borderId="7" xfId="4" applyNumberFormat="1" applyFont="1" applyFill="1" applyBorder="1" applyAlignment="1">
      <alignment horizontal="center" vertical="center" wrapText="1"/>
    </xf>
    <xf numFmtId="0" fontId="46" fillId="0" borderId="0" xfId="4" applyFont="1" applyAlignment="1">
      <alignment horizontal="center"/>
    </xf>
    <xf numFmtId="0" fontId="54" fillId="0" borderId="0" xfId="4" applyFont="1" applyAlignment="1">
      <alignment horizontal="center" vertical="center" wrapText="1"/>
    </xf>
    <xf numFmtId="0" fontId="52" fillId="0" borderId="1" xfId="4" applyFont="1" applyBorder="1" applyAlignment="1">
      <alignment horizontal="center" vertical="center" wrapText="1"/>
    </xf>
    <xf numFmtId="0" fontId="52" fillId="11" borderId="95" xfId="4" applyFont="1" applyFill="1" applyBorder="1" applyAlignment="1">
      <alignment horizontal="center" vertical="center"/>
    </xf>
    <xf numFmtId="0" fontId="52" fillId="11" borderId="110" xfId="4" applyFont="1" applyFill="1" applyBorder="1" applyAlignment="1">
      <alignment horizontal="center" vertical="center"/>
    </xf>
    <xf numFmtId="0" fontId="52" fillId="11" borderId="24" xfId="4" applyFont="1" applyFill="1" applyBorder="1" applyAlignment="1">
      <alignment horizontal="center" vertical="center"/>
    </xf>
    <xf numFmtId="0" fontId="52" fillId="11" borderId="8" xfId="4" applyFont="1" applyFill="1" applyBorder="1" applyAlignment="1">
      <alignment horizontal="center" vertical="center"/>
    </xf>
    <xf numFmtId="0" fontId="52" fillId="11" borderId="115" xfId="4" applyFont="1" applyFill="1" applyBorder="1" applyAlignment="1">
      <alignment horizontal="center" vertical="center" wrapText="1"/>
    </xf>
    <xf numFmtId="0" fontId="52" fillId="11" borderId="14" xfId="4" applyFont="1" applyFill="1" applyBorder="1" applyAlignment="1">
      <alignment horizontal="center" vertical="center" wrapText="1"/>
    </xf>
    <xf numFmtId="0" fontId="52" fillId="11" borderId="7" xfId="4" applyFont="1" applyFill="1" applyBorder="1" applyAlignment="1">
      <alignment horizontal="center" vertical="center" wrapText="1"/>
    </xf>
    <xf numFmtId="0" fontId="52" fillId="11" borderId="95" xfId="4" applyFont="1" applyFill="1" applyBorder="1" applyAlignment="1">
      <alignment horizontal="center" vertical="center" wrapText="1"/>
    </xf>
    <xf numFmtId="0" fontId="52" fillId="11" borderId="97" xfId="4" applyFont="1" applyFill="1" applyBorder="1" applyAlignment="1">
      <alignment horizontal="center" vertical="center" wrapText="1"/>
    </xf>
    <xf numFmtId="0" fontId="52" fillId="11" borderId="96" xfId="4" applyFont="1" applyFill="1" applyBorder="1" applyAlignment="1">
      <alignment horizontal="center" vertical="center"/>
    </xf>
    <xf numFmtId="0" fontId="52" fillId="11" borderId="97" xfId="4" applyFont="1" applyFill="1" applyBorder="1" applyAlignment="1">
      <alignment horizontal="center" vertical="center"/>
    </xf>
    <xf numFmtId="0" fontId="52" fillId="11" borderId="96" xfId="4" applyFont="1" applyFill="1" applyBorder="1" applyAlignment="1">
      <alignment horizontal="center" vertical="center" wrapText="1"/>
    </xf>
    <xf numFmtId="0" fontId="52" fillId="11" borderId="98" xfId="4" applyFont="1" applyFill="1" applyBorder="1" applyAlignment="1">
      <alignment horizontal="center" vertical="center" wrapText="1"/>
    </xf>
    <xf numFmtId="0" fontId="47" fillId="0" borderId="115" xfId="5" applyFont="1" applyBorder="1" applyAlignment="1">
      <alignment horizontal="left" vertical="center" wrapText="1"/>
    </xf>
    <xf numFmtId="0" fontId="47" fillId="0" borderId="14" xfId="5" applyFont="1" applyBorder="1" applyAlignment="1">
      <alignment horizontal="left" vertical="center" wrapText="1"/>
    </xf>
    <xf numFmtId="0" fontId="47" fillId="0" borderId="7" xfId="5" applyFont="1" applyBorder="1" applyAlignment="1">
      <alignment horizontal="left" vertical="center" wrapText="1"/>
    </xf>
    <xf numFmtId="49" fontId="9" fillId="0" borderId="7" xfId="4" applyNumberFormat="1" applyFont="1" applyBorder="1" applyAlignment="1">
      <alignment horizontal="center" vertical="center"/>
    </xf>
    <xf numFmtId="49" fontId="47" fillId="0" borderId="14" xfId="4" applyNumberFormat="1" applyFont="1" applyBorder="1" applyAlignment="1">
      <alignment horizontal="center" vertical="center"/>
    </xf>
    <xf numFmtId="49" fontId="47" fillId="0" borderId="7" xfId="4" applyNumberFormat="1" applyFont="1" applyBorder="1" applyAlignment="1">
      <alignment horizontal="center" vertical="center"/>
    </xf>
    <xf numFmtId="49" fontId="47" fillId="0" borderId="14" xfId="4" applyNumberFormat="1" applyFont="1" applyBorder="1" applyAlignment="1">
      <alignment horizontal="center" vertical="center" wrapText="1"/>
    </xf>
    <xf numFmtId="49" fontId="47" fillId="0" borderId="7" xfId="4" applyNumberFormat="1" applyFont="1" applyBorder="1" applyAlignment="1">
      <alignment horizontal="center" vertical="center" wrapText="1"/>
    </xf>
    <xf numFmtId="0" fontId="65" fillId="0" borderId="0" xfId="4" applyFont="1" applyAlignment="1">
      <alignment horizontal="center" vertical="center" wrapText="1"/>
    </xf>
    <xf numFmtId="0" fontId="48" fillId="0" borderId="1" xfId="4" applyFont="1" applyBorder="1" applyAlignment="1">
      <alignment horizontal="center" vertical="center" wrapText="1"/>
    </xf>
    <xf numFmtId="0" fontId="9" fillId="11" borderId="96" xfId="4" applyFont="1" applyFill="1" applyBorder="1" applyAlignment="1">
      <alignment horizontal="center" vertical="center" wrapText="1"/>
    </xf>
    <xf numFmtId="0" fontId="9" fillId="11" borderId="85" xfId="4" applyFont="1" applyFill="1" applyBorder="1" applyAlignment="1">
      <alignment horizontal="center" vertical="center"/>
    </xf>
    <xf numFmtId="0" fontId="48" fillId="11" borderId="95" xfId="4" applyFont="1" applyFill="1" applyBorder="1" applyAlignment="1">
      <alignment horizontal="center" vertical="center" wrapText="1"/>
    </xf>
    <xf numFmtId="0" fontId="48" fillId="11" borderId="96" xfId="4" applyFont="1" applyFill="1" applyBorder="1" applyAlignment="1">
      <alignment horizontal="center" vertical="center" wrapText="1"/>
    </xf>
    <xf numFmtId="49" fontId="9" fillId="0" borderId="115" xfId="4" applyNumberFormat="1" applyFont="1" applyBorder="1" applyAlignment="1">
      <alignment horizontal="center" vertical="center"/>
    </xf>
    <xf numFmtId="49" fontId="47" fillId="6" borderId="107" xfId="4" applyNumberFormat="1" applyFont="1" applyFill="1" applyBorder="1" applyAlignment="1">
      <alignment horizontal="center" vertical="center"/>
    </xf>
    <xf numFmtId="49" fontId="47" fillId="6" borderId="101" xfId="4" applyNumberFormat="1" applyFont="1" applyFill="1" applyBorder="1" applyAlignment="1">
      <alignment horizontal="center" vertical="center"/>
    </xf>
    <xf numFmtId="49" fontId="47" fillId="6" borderId="93" xfId="4" applyNumberFormat="1" applyFont="1" applyFill="1" applyBorder="1" applyAlignment="1">
      <alignment horizontal="center" vertical="center" wrapText="1"/>
    </xf>
    <xf numFmtId="49" fontId="47" fillId="6" borderId="109" xfId="4" applyNumberFormat="1" applyFont="1" applyFill="1" applyBorder="1" applyAlignment="1">
      <alignment horizontal="center" vertical="center" wrapText="1"/>
    </xf>
    <xf numFmtId="49" fontId="49" fillId="0" borderId="4428" xfId="4" applyNumberFormat="1" applyFont="1" applyBorder="1" applyAlignment="1">
      <alignment horizontal="center" vertical="center" wrapText="1"/>
    </xf>
    <xf numFmtId="49" fontId="49" fillId="0" borderId="7" xfId="4" applyNumberFormat="1" applyFont="1" applyBorder="1" applyAlignment="1">
      <alignment horizontal="center" vertical="center" wrapText="1"/>
    </xf>
    <xf numFmtId="49" fontId="49" fillId="0" borderId="4428" xfId="4" applyNumberFormat="1" applyFont="1" applyBorder="1" applyAlignment="1">
      <alignment horizontal="center" vertical="center"/>
    </xf>
    <xf numFmtId="49" fontId="49" fillId="0" borderId="7" xfId="4" applyNumberFormat="1" applyFont="1" applyBorder="1" applyAlignment="1">
      <alignment horizontal="center" vertical="center"/>
    </xf>
    <xf numFmtId="1" fontId="47" fillId="6" borderId="115" xfId="4" applyNumberFormat="1" applyFont="1" applyFill="1" applyBorder="1" applyAlignment="1">
      <alignment horizontal="center" vertical="center"/>
    </xf>
    <xf numFmtId="1" fontId="47" fillId="6" borderId="7" xfId="4" applyNumberFormat="1" applyFont="1" applyFill="1" applyBorder="1" applyAlignment="1">
      <alignment horizontal="center" vertical="center"/>
    </xf>
    <xf numFmtId="49" fontId="47" fillId="6" borderId="4428" xfId="4" applyNumberFormat="1" applyFont="1" applyFill="1" applyBorder="1" applyAlignment="1">
      <alignment horizontal="center" vertical="center"/>
    </xf>
    <xf numFmtId="49" fontId="47" fillId="6" borderId="7" xfId="4" applyNumberFormat="1" applyFont="1" applyFill="1" applyBorder="1" applyAlignment="1">
      <alignment horizontal="center" vertical="center"/>
    </xf>
    <xf numFmtId="49" fontId="47" fillId="6" borderId="4428" xfId="4" applyNumberFormat="1" applyFont="1" applyFill="1" applyBorder="1" applyAlignment="1">
      <alignment horizontal="center" vertical="center" wrapText="1"/>
    </xf>
    <xf numFmtId="49" fontId="47" fillId="6" borderId="7" xfId="4" applyNumberFormat="1" applyFont="1" applyFill="1" applyBorder="1" applyAlignment="1">
      <alignment horizontal="center" vertical="center" wrapText="1"/>
    </xf>
    <xf numFmtId="1" fontId="47" fillId="6" borderId="4428" xfId="4" applyNumberFormat="1" applyFont="1" applyFill="1" applyBorder="1" applyAlignment="1">
      <alignment horizontal="center" vertical="center"/>
    </xf>
    <xf numFmtId="1" fontId="47" fillId="6" borderId="4165" xfId="4" applyNumberFormat="1" applyFont="1" applyFill="1" applyBorder="1" applyAlignment="1">
      <alignment horizontal="center" vertical="center"/>
    </xf>
    <xf numFmtId="1" fontId="47" fillId="6" borderId="2972" xfId="4" applyNumberFormat="1" applyFont="1" applyFill="1" applyBorder="1" applyAlignment="1">
      <alignment horizontal="center" vertical="center"/>
    </xf>
    <xf numFmtId="1" fontId="47" fillId="6" borderId="4423" xfId="4" applyNumberFormat="1" applyFont="1" applyFill="1" applyBorder="1" applyAlignment="1">
      <alignment horizontal="center" vertical="center"/>
    </xf>
    <xf numFmtId="49" fontId="47" fillId="0" borderId="115" xfId="4" applyNumberFormat="1" applyFont="1" applyBorder="1" applyAlignment="1">
      <alignment horizontal="center" vertical="center"/>
    </xf>
    <xf numFmtId="49" fontId="67" fillId="6" borderId="4423" xfId="4" applyNumberFormat="1" applyFont="1" applyFill="1" applyBorder="1" applyAlignment="1">
      <alignment horizontal="center" vertical="center" wrapText="1"/>
    </xf>
    <xf numFmtId="49" fontId="67" fillId="6" borderId="7" xfId="4" applyNumberFormat="1" applyFont="1" applyFill="1" applyBorder="1" applyAlignment="1">
      <alignment horizontal="center" vertical="center" wrapText="1"/>
    </xf>
    <xf numFmtId="49" fontId="67" fillId="6" borderId="4423" xfId="4" applyNumberFormat="1" applyFont="1" applyFill="1" applyBorder="1" applyAlignment="1">
      <alignment horizontal="center" vertical="center"/>
    </xf>
    <xf numFmtId="49" fontId="67" fillId="6" borderId="7" xfId="4" applyNumberFormat="1" applyFont="1" applyFill="1" applyBorder="1" applyAlignment="1">
      <alignment horizontal="center" vertical="center"/>
    </xf>
    <xf numFmtId="49" fontId="32" fillId="0" borderId="4423" xfId="4" applyNumberFormat="1" applyFont="1" applyBorder="1" applyAlignment="1">
      <alignment horizontal="center" vertical="top"/>
    </xf>
    <xf numFmtId="49" fontId="32" fillId="0" borderId="14" xfId="4" applyNumberFormat="1" applyFont="1" applyBorder="1" applyAlignment="1">
      <alignment horizontal="center" vertical="top"/>
    </xf>
    <xf numFmtId="0" fontId="47" fillId="6" borderId="4423" xfId="4" applyFont="1" applyFill="1" applyBorder="1" applyAlignment="1">
      <alignment horizontal="left" vertical="center" wrapText="1"/>
    </xf>
    <xf numFmtId="0" fontId="47" fillId="6" borderId="7" xfId="4" applyFont="1" applyFill="1" applyBorder="1" applyAlignment="1">
      <alignment horizontal="left" vertical="center" wrapText="1"/>
    </xf>
    <xf numFmtId="4" fontId="47" fillId="6" borderId="4423" xfId="4" applyNumberFormat="1" applyFont="1" applyFill="1" applyBorder="1" applyAlignment="1">
      <alignment horizontal="right" vertical="center"/>
    </xf>
    <xf numFmtId="4" fontId="47" fillId="6" borderId="7" xfId="4" applyNumberFormat="1" applyFont="1" applyFill="1" applyBorder="1" applyAlignment="1">
      <alignment horizontal="right" vertical="center"/>
    </xf>
    <xf numFmtId="3" fontId="46" fillId="6" borderId="4423" xfId="4" applyNumberFormat="1" applyFont="1" applyFill="1" applyBorder="1" applyAlignment="1">
      <alignment horizontal="right" vertical="center"/>
    </xf>
    <xf numFmtId="3" fontId="46" fillId="6" borderId="7" xfId="4" applyNumberFormat="1" applyFont="1" applyFill="1" applyBorder="1" applyAlignment="1">
      <alignment horizontal="right" vertical="center"/>
    </xf>
    <xf numFmtId="4" fontId="50" fillId="0" borderId="4428" xfId="4" applyNumberFormat="1" applyFont="1" applyBorder="1" applyAlignment="1">
      <alignment horizontal="right" vertical="center" wrapText="1"/>
    </xf>
    <xf numFmtId="4" fontId="50" fillId="0" borderId="7" xfId="4" applyNumberFormat="1" applyFont="1" applyBorder="1" applyAlignment="1">
      <alignment horizontal="right" vertical="center" wrapText="1"/>
    </xf>
    <xf numFmtId="0" fontId="50" fillId="0" borderId="4430" xfId="4" applyFont="1" applyBorder="1" applyAlignment="1">
      <alignment horizontal="left" vertical="center" wrapText="1"/>
    </xf>
    <xf numFmtId="0" fontId="50" fillId="0" borderId="10" xfId="4" applyFont="1" applyBorder="1" applyAlignment="1">
      <alignment horizontal="left" vertical="center" wrapText="1"/>
    </xf>
    <xf numFmtId="0" fontId="57" fillId="0" borderId="115" xfId="4" applyFont="1" applyBorder="1" applyAlignment="1">
      <alignment horizontal="center" vertical="center"/>
    </xf>
    <xf numFmtId="0" fontId="57" fillId="0" borderId="14" xfId="4" applyFont="1" applyBorder="1" applyAlignment="1">
      <alignment horizontal="center" vertical="center"/>
    </xf>
    <xf numFmtId="0" fontId="57" fillId="0" borderId="7" xfId="4" applyFont="1" applyBorder="1" applyAlignment="1">
      <alignment horizontal="center" vertical="center"/>
    </xf>
    <xf numFmtId="0" fontId="43" fillId="0" borderId="115" xfId="4" applyFont="1" applyBorder="1" applyAlignment="1">
      <alignment horizontal="center" vertical="center" wrapText="1"/>
    </xf>
    <xf numFmtId="0" fontId="43" fillId="0" borderId="14" xfId="4" applyFont="1" applyBorder="1" applyAlignment="1">
      <alignment horizontal="center" vertical="center" wrapText="1"/>
    </xf>
    <xf numFmtId="0" fontId="43" fillId="0" borderId="7" xfId="4" applyFont="1" applyBorder="1" applyAlignment="1">
      <alignment horizontal="center" vertical="center" wrapText="1"/>
    </xf>
    <xf numFmtId="49" fontId="48" fillId="0" borderId="115" xfId="4" applyNumberFormat="1" applyFont="1" applyBorder="1" applyAlignment="1">
      <alignment horizontal="center" vertical="center"/>
    </xf>
    <xf numFmtId="49" fontId="48" fillId="0" borderId="7" xfId="4" applyNumberFormat="1" applyFont="1" applyBorder="1" applyAlignment="1">
      <alignment horizontal="center" vertical="center"/>
    </xf>
    <xf numFmtId="49" fontId="48" fillId="0" borderId="115" xfId="4" applyNumberFormat="1" applyFont="1" applyBorder="1" applyAlignment="1">
      <alignment horizontal="center" vertical="center" wrapText="1"/>
    </xf>
    <xf numFmtId="49" fontId="48" fillId="0" borderId="7" xfId="4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50" fillId="0" borderId="4439" xfId="4" applyNumberFormat="1" applyFont="1" applyBorder="1" applyAlignment="1">
      <alignment horizontal="right" vertical="center" wrapText="1"/>
    </xf>
    <xf numFmtId="3" fontId="50" fillId="0" borderId="8" xfId="4" applyNumberFormat="1" applyFont="1" applyBorder="1" applyAlignment="1">
      <alignment horizontal="right" vertical="center" wrapText="1"/>
    </xf>
    <xf numFmtId="1" fontId="50" fillId="0" borderId="4428" xfId="4" applyNumberFormat="1" applyFont="1" applyBorder="1" applyAlignment="1">
      <alignment horizontal="center" vertical="center"/>
    </xf>
    <xf numFmtId="1" fontId="50" fillId="0" borderId="7" xfId="4" applyNumberFormat="1" applyFont="1" applyBorder="1" applyAlignment="1">
      <alignment horizontal="center" vertical="center"/>
    </xf>
    <xf numFmtId="3" fontId="50" fillId="0" borderId="4428" xfId="4" applyNumberFormat="1" applyFont="1" applyBorder="1" applyAlignment="1">
      <alignment horizontal="right" vertical="center" wrapText="1"/>
    </xf>
    <xf numFmtId="3" fontId="50" fillId="0" borderId="7" xfId="4" applyNumberFormat="1" applyFont="1" applyBorder="1" applyAlignment="1">
      <alignment horizontal="right" vertical="center" wrapText="1"/>
    </xf>
    <xf numFmtId="49" fontId="52" fillId="11" borderId="4429" xfId="4" applyNumberFormat="1" applyFont="1" applyFill="1" applyBorder="1" applyAlignment="1">
      <alignment horizontal="center" vertical="center"/>
    </xf>
    <xf numFmtId="49" fontId="52" fillId="11" borderId="4433" xfId="4" applyNumberFormat="1" applyFont="1" applyFill="1" applyBorder="1" applyAlignment="1">
      <alignment horizontal="center" vertical="center"/>
    </xf>
    <xf numFmtId="1" fontId="46" fillId="0" borderId="14" xfId="4" applyNumberFormat="1" applyFont="1" applyBorder="1" applyAlignment="1">
      <alignment horizontal="center" vertical="center"/>
    </xf>
    <xf numFmtId="1" fontId="46" fillId="0" borderId="7" xfId="4" applyNumberFormat="1" applyFont="1" applyBorder="1" applyAlignment="1">
      <alignment horizontal="center" vertical="center"/>
    </xf>
    <xf numFmtId="0" fontId="55" fillId="0" borderId="4428" xfId="4" applyFont="1" applyBorder="1" applyAlignment="1">
      <alignment horizontal="center" vertical="center" wrapText="1"/>
    </xf>
    <xf numFmtId="0" fontId="55" fillId="0" borderId="7" xfId="4" applyFont="1" applyBorder="1" applyAlignment="1">
      <alignment horizontal="center" vertical="center" wrapText="1"/>
    </xf>
    <xf numFmtId="4" fontId="50" fillId="0" borderId="4439" xfId="4" applyNumberFormat="1" applyFont="1" applyBorder="1" applyAlignment="1">
      <alignment horizontal="right" vertical="center" wrapText="1"/>
    </xf>
    <xf numFmtId="4" fontId="50" fillId="0" borderId="8" xfId="4" applyNumberFormat="1" applyFont="1" applyBorder="1" applyAlignment="1">
      <alignment horizontal="right" vertical="center" wrapText="1"/>
    </xf>
    <xf numFmtId="0" fontId="47" fillId="6" borderId="4428" xfId="4" applyFont="1" applyFill="1" applyBorder="1" applyAlignment="1">
      <alignment horizontal="left" vertical="top" wrapText="1"/>
    </xf>
    <xf numFmtId="0" fontId="47" fillId="6" borderId="4165" xfId="4" applyFont="1" applyFill="1" applyBorder="1" applyAlignment="1">
      <alignment horizontal="left" vertical="top" wrapText="1"/>
    </xf>
    <xf numFmtId="4" fontId="47" fillId="6" borderId="4428" xfId="4" applyNumberFormat="1" applyFont="1" applyFill="1" applyBorder="1" applyAlignment="1">
      <alignment horizontal="right" vertical="center"/>
    </xf>
    <xf numFmtId="4" fontId="47" fillId="6" borderId="4165" xfId="4" applyNumberFormat="1" applyFont="1" applyFill="1" applyBorder="1" applyAlignment="1">
      <alignment horizontal="right" vertical="center"/>
    </xf>
    <xf numFmtId="3" fontId="47" fillId="6" borderId="4428" xfId="4" applyNumberFormat="1" applyFont="1" applyFill="1" applyBorder="1" applyAlignment="1">
      <alignment horizontal="right" vertical="center" wrapText="1"/>
    </xf>
    <xf numFmtId="3" fontId="47" fillId="6" borderId="4165" xfId="4" applyNumberFormat="1" applyFont="1" applyFill="1" applyBorder="1" applyAlignment="1">
      <alignment horizontal="right" vertical="center" wrapText="1"/>
    </xf>
    <xf numFmtId="0" fontId="99" fillId="0" borderId="0" xfId="14" applyFont="1" applyAlignment="1">
      <alignment horizontal="center" vertical="center"/>
    </xf>
    <xf numFmtId="0" fontId="84" fillId="0" borderId="0" xfId="14" applyFont="1" applyAlignment="1">
      <alignment horizontal="left" vertical="center"/>
    </xf>
    <xf numFmtId="0" fontId="47" fillId="13" borderId="109" xfId="17" applyFont="1" applyFill="1" applyBorder="1" applyAlignment="1">
      <alignment horizontal="left" vertical="center" wrapText="1"/>
    </xf>
    <xf numFmtId="0" fontId="47" fillId="13" borderId="106" xfId="17" applyFont="1" applyFill="1" applyBorder="1" applyAlignment="1">
      <alignment horizontal="center" vertical="center" wrapText="1"/>
    </xf>
    <xf numFmtId="0" fontId="47" fillId="13" borderId="107" xfId="17" applyFont="1" applyFill="1" applyBorder="1" applyAlignment="1">
      <alignment horizontal="center" vertical="center" wrapText="1"/>
    </xf>
    <xf numFmtId="0" fontId="47" fillId="13" borderId="106" xfId="17" applyFont="1" applyFill="1" applyBorder="1" applyAlignment="1">
      <alignment horizontal="left" vertical="center" wrapText="1"/>
    </xf>
    <xf numFmtId="0" fontId="47" fillId="13" borderId="14" xfId="17" applyFont="1" applyFill="1" applyBorder="1" applyAlignment="1">
      <alignment horizontal="left" vertical="center" wrapText="1"/>
    </xf>
    <xf numFmtId="0" fontId="47" fillId="13" borderId="107" xfId="17" applyFont="1" applyFill="1" applyBorder="1" applyAlignment="1">
      <alignment horizontal="left" vertical="center" wrapText="1"/>
    </xf>
    <xf numFmtId="0" fontId="9" fillId="3" borderId="96" xfId="12" applyFont="1" applyFill="1" applyBorder="1" applyAlignment="1">
      <alignment horizontal="center" vertical="center"/>
    </xf>
    <xf numFmtId="0" fontId="9" fillId="3" borderId="98" xfId="12" applyFont="1" applyFill="1" applyBorder="1" applyAlignment="1">
      <alignment horizontal="center" vertical="center"/>
    </xf>
    <xf numFmtId="0" fontId="69" fillId="0" borderId="0" xfId="12" applyFont="1" applyAlignment="1">
      <alignment horizontal="center" vertical="center" wrapText="1"/>
    </xf>
    <xf numFmtId="0" fontId="9" fillId="3" borderId="96" xfId="13" applyFont="1" applyFill="1" applyBorder="1" applyAlignment="1">
      <alignment horizontal="center" vertical="center"/>
    </xf>
    <xf numFmtId="0" fontId="9" fillId="3" borderId="95" xfId="12" applyFont="1" applyFill="1" applyBorder="1" applyAlignment="1">
      <alignment horizontal="center" vertical="center"/>
    </xf>
  </cellXfs>
  <cellStyles count="19">
    <cellStyle name="Normalny" xfId="0" builtinId="0"/>
    <cellStyle name="Normalny 2" xfId="4" xr:uid="{00000000-0005-0000-0000-000001000000}"/>
    <cellStyle name="Normalny 2 3" xfId="16" xr:uid="{AA50C385-D080-4E43-9D79-4E0B54A894EB}"/>
    <cellStyle name="Normalny 2 3 2" xfId="15" xr:uid="{00000000-0005-0000-0000-000002000000}"/>
    <cellStyle name="Normalny 2 4" xfId="7" xr:uid="{00000000-0005-0000-0000-000003000000}"/>
    <cellStyle name="Normalny 3 2 2" xfId="12" xr:uid="{00000000-0005-0000-0000-000004000000}"/>
    <cellStyle name="Normalny 3 2 3" xfId="13" xr:uid="{00000000-0005-0000-0000-000005000000}"/>
    <cellStyle name="Normalny 3 2 4" xfId="5" xr:uid="{00000000-0005-0000-0000-000006000000}"/>
    <cellStyle name="Normalny 4" xfId="11" xr:uid="{00000000-0005-0000-0000-000007000000}"/>
    <cellStyle name="Normalny 6" xfId="6" xr:uid="{00000000-0005-0000-0000-000008000000}"/>
    <cellStyle name="Normalny 7" xfId="2" xr:uid="{00000000-0005-0000-0000-000009000000}"/>
    <cellStyle name="Normalny 7 2" xfId="14" xr:uid="{00000000-0005-0000-0000-00000A000000}"/>
    <cellStyle name="Normalny 8" xfId="10" xr:uid="{00000000-0005-0000-0000-00000B000000}"/>
    <cellStyle name="Normalny_Arkusz1" xfId="17" xr:uid="{863D210E-6718-46CA-92EB-DE0A077473D3}"/>
    <cellStyle name="Procentowy" xfId="1" builtinId="5"/>
    <cellStyle name="Procentowy 2" xfId="18" xr:uid="{2E1A46EC-7185-4928-9F85-AFB90A379ED6}"/>
    <cellStyle name="Procentowy 3" xfId="3" xr:uid="{00000000-0005-0000-0000-00000E000000}"/>
    <cellStyle name="Procentowy 3 2" xfId="9" xr:uid="{00000000-0005-0000-0000-00000F000000}"/>
    <cellStyle name="Procentowy 3 3" xfId="8" xr:uid="{00000000-0005-0000-0000-000010000000}"/>
  </cellStyles>
  <dxfs count="0"/>
  <tableStyles count="0" defaultTableStyle="TableStyleMedium2" defaultPivotStyle="PivotStyleLight16"/>
  <colors>
    <mruColors>
      <color rgb="FFFFFF6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1163"/>
  <sheetViews>
    <sheetView tabSelected="1" view="pageBreakPreview" zoomScaleNormal="100" zoomScaleSheetLayoutView="100" workbookViewId="0">
      <pane ySplit="5" topLeftCell="A6" activePane="bottomLeft" state="frozen"/>
      <selection activeCell="J22" sqref="J22"/>
      <selection pane="bottomLeft" sqref="A1:H1"/>
    </sheetView>
  </sheetViews>
  <sheetFormatPr defaultColWidth="9.140625" defaultRowHeight="15"/>
  <cols>
    <col min="1" max="1" width="8.7109375" style="36" customWidth="1"/>
    <col min="2" max="2" width="8.85546875" style="36" customWidth="1"/>
    <col min="3" max="3" width="55.42578125" style="37" customWidth="1"/>
    <col min="4" max="4" width="11.85546875" style="37" customWidth="1"/>
    <col min="5" max="5" width="19.28515625" style="243" customWidth="1"/>
    <col min="6" max="6" width="17.7109375" style="28" customWidth="1"/>
    <col min="7" max="7" width="17.85546875" style="28" bestFit="1" customWidth="1"/>
    <col min="8" max="8" width="13.7109375" style="28" customWidth="1"/>
    <col min="9" max="9" width="17.85546875" style="2" customWidth="1"/>
    <col min="10" max="10" width="12.42578125" style="2" bestFit="1" customWidth="1"/>
    <col min="11" max="11" width="13.5703125" style="2" bestFit="1" customWidth="1"/>
    <col min="12" max="16384" width="9.140625" style="2"/>
  </cols>
  <sheetData>
    <row r="1" spans="1:10" s="1" customFormat="1" ht="51.75" customHeight="1">
      <c r="A1" s="10610" t="s">
        <v>278</v>
      </c>
      <c r="B1" s="10610"/>
      <c r="C1" s="10610"/>
      <c r="D1" s="10610"/>
      <c r="E1" s="10610"/>
      <c r="F1" s="10610"/>
      <c r="G1" s="10610"/>
      <c r="H1" s="10610"/>
    </row>
    <row r="2" spans="1:10" s="1" customFormat="1" ht="15.75" customHeight="1" thickBot="1">
      <c r="A2" s="65"/>
      <c r="B2" s="65"/>
      <c r="C2" s="65"/>
      <c r="D2" s="65"/>
      <c r="F2" s="66"/>
      <c r="G2" s="66"/>
      <c r="H2" s="67" t="s">
        <v>0</v>
      </c>
    </row>
    <row r="3" spans="1:10" s="1" customFormat="1" ht="38.25" customHeight="1" thickBot="1">
      <c r="A3" s="10611" t="s">
        <v>1</v>
      </c>
      <c r="B3" s="10612" t="s">
        <v>2</v>
      </c>
      <c r="C3" s="10614" t="s">
        <v>3</v>
      </c>
      <c r="D3" s="10612" t="s">
        <v>4</v>
      </c>
      <c r="E3" s="10616" t="s">
        <v>5</v>
      </c>
      <c r="F3" s="10618" t="s">
        <v>6</v>
      </c>
      <c r="G3" s="10618" t="s">
        <v>7</v>
      </c>
      <c r="H3" s="10620" t="s">
        <v>8</v>
      </c>
    </row>
    <row r="4" spans="1:10" s="1" customFormat="1" ht="9.75" customHeight="1" thickBot="1">
      <c r="A4" s="10611"/>
      <c r="B4" s="10613"/>
      <c r="C4" s="10615"/>
      <c r="D4" s="10613"/>
      <c r="E4" s="10617"/>
      <c r="F4" s="10619"/>
      <c r="G4" s="10619"/>
      <c r="H4" s="10621"/>
    </row>
    <row r="5" spans="1:10" s="1" customFormat="1" ht="15.75" thickBot="1">
      <c r="A5" s="78" t="s">
        <v>9</v>
      </c>
      <c r="B5" s="79" t="s">
        <v>10</v>
      </c>
      <c r="C5" s="80" t="s">
        <v>11</v>
      </c>
      <c r="D5" s="78" t="s">
        <v>12</v>
      </c>
      <c r="E5" s="81" t="s">
        <v>13</v>
      </c>
      <c r="F5" s="82" t="s">
        <v>14</v>
      </c>
      <c r="G5" s="83" t="s">
        <v>15</v>
      </c>
      <c r="H5" s="82" t="s">
        <v>16</v>
      </c>
    </row>
    <row r="6" spans="1:10" ht="15.75" thickBot="1">
      <c r="A6" s="1327" t="s">
        <v>17</v>
      </c>
      <c r="B6" s="1320"/>
      <c r="C6" s="1321" t="s">
        <v>18</v>
      </c>
      <c r="D6" s="478"/>
      <c r="E6" s="328">
        <f>SUM(E7,E14,E21,E26,)</f>
        <v>36583500</v>
      </c>
      <c r="F6" s="328">
        <f>SUM(F7,F14,F21,F26,)</f>
        <v>26776567</v>
      </c>
      <c r="G6" s="1348">
        <f>SUM(G7,G14,G21,G26,)</f>
        <v>42912229.789999999</v>
      </c>
      <c r="H6" s="330">
        <f>G6/F6</f>
        <v>1.6026038659100699</v>
      </c>
    </row>
    <row r="7" spans="1:10" ht="15.75" thickBot="1">
      <c r="A7" s="85"/>
      <c r="B7" s="1322" t="s">
        <v>19</v>
      </c>
      <c r="C7" s="482" t="s">
        <v>20</v>
      </c>
      <c r="D7" s="483"/>
      <c r="E7" s="273">
        <f>SUM(E8,E12)</f>
        <v>9855500</v>
      </c>
      <c r="F7" s="273">
        <f>SUM(F8,F12)</f>
        <v>5500</v>
      </c>
      <c r="G7" s="274">
        <f>SUM(G8,G12)</f>
        <v>9215194.0800000001</v>
      </c>
      <c r="H7" s="275">
        <f>G7/F7</f>
        <v>1675.4898327272726</v>
      </c>
    </row>
    <row r="8" spans="1:10" ht="12.75" customHeight="1">
      <c r="A8" s="76"/>
      <c r="B8" s="10625" t="s">
        <v>21</v>
      </c>
      <c r="C8" s="10660"/>
      <c r="D8" s="1323"/>
      <c r="E8" s="1328">
        <f>SUM(E9:E11)</f>
        <v>9855500</v>
      </c>
      <c r="F8" s="1328">
        <f>SUM(F9:F11)</f>
        <v>5500</v>
      </c>
      <c r="G8" s="1329">
        <f>SUM(G9:G11)</f>
        <v>9148100.5899999999</v>
      </c>
      <c r="H8" s="279">
        <f t="shared" ref="H8:H53" si="0">G8/F8</f>
        <v>1663.2910163636363</v>
      </c>
    </row>
    <row r="9" spans="1:10" ht="16.5" customHeight="1">
      <c r="A9" s="76"/>
      <c r="B9" s="10567"/>
      <c r="C9" s="10569" t="s">
        <v>22</v>
      </c>
      <c r="D9" s="515" t="s">
        <v>24</v>
      </c>
      <c r="E9" s="427">
        <v>9850000</v>
      </c>
      <c r="F9" s="428">
        <v>0</v>
      </c>
      <c r="G9" s="252">
        <v>9143666.8499999996</v>
      </c>
      <c r="H9" s="260"/>
    </row>
    <row r="10" spans="1:10" ht="16.5" customHeight="1">
      <c r="A10" s="76"/>
      <c r="B10" s="10567"/>
      <c r="C10" s="10569"/>
      <c r="D10" s="491" t="s">
        <v>45</v>
      </c>
      <c r="E10" s="427">
        <v>0</v>
      </c>
      <c r="F10" s="428">
        <v>0</v>
      </c>
      <c r="G10" s="252">
        <v>805.84</v>
      </c>
      <c r="H10" s="260"/>
    </row>
    <row r="11" spans="1:10">
      <c r="A11" s="76"/>
      <c r="B11" s="10568"/>
      <c r="C11" s="10570"/>
      <c r="D11" s="543" t="s">
        <v>25</v>
      </c>
      <c r="E11" s="427">
        <v>5500</v>
      </c>
      <c r="F11" s="428">
        <v>5500</v>
      </c>
      <c r="G11" s="252">
        <v>3627.9</v>
      </c>
      <c r="H11" s="260">
        <f>G11/F11</f>
        <v>0.65961818181818188</v>
      </c>
      <c r="J11" s="3"/>
    </row>
    <row r="12" spans="1:10">
      <c r="A12" s="76"/>
      <c r="B12" s="10571" t="s">
        <v>61</v>
      </c>
      <c r="C12" s="10572"/>
      <c r="D12" s="1324"/>
      <c r="E12" s="634">
        <f>SUM(E13)</f>
        <v>0</v>
      </c>
      <c r="F12" s="634">
        <f t="shared" ref="F12:G12" si="1">SUM(F13)</f>
        <v>0</v>
      </c>
      <c r="G12" s="635">
        <f t="shared" si="1"/>
        <v>67093.490000000005</v>
      </c>
      <c r="H12" s="526"/>
      <c r="J12" s="3"/>
    </row>
    <row r="13" spans="1:10" ht="26.25" thickBot="1">
      <c r="A13" s="76"/>
      <c r="B13" s="1325"/>
      <c r="C13" s="1326" t="s">
        <v>27</v>
      </c>
      <c r="D13" s="522" t="s">
        <v>28</v>
      </c>
      <c r="E13" s="1311">
        <v>0</v>
      </c>
      <c r="F13" s="428">
        <v>0</v>
      </c>
      <c r="G13" s="252">
        <v>67093.490000000005</v>
      </c>
      <c r="H13" s="1330"/>
    </row>
    <row r="14" spans="1:10" ht="15.75" thickBot="1">
      <c r="A14" s="76"/>
      <c r="B14" s="1322" t="s">
        <v>29</v>
      </c>
      <c r="C14" s="482" t="s">
        <v>30</v>
      </c>
      <c r="D14" s="483"/>
      <c r="E14" s="496">
        <f>SUM(E15,E20)</f>
        <v>10060000</v>
      </c>
      <c r="F14" s="496">
        <f>SUM(F15,F20)</f>
        <v>10060000</v>
      </c>
      <c r="G14" s="533">
        <f>SUM(G15,G20)</f>
        <v>10246351.549999999</v>
      </c>
      <c r="H14" s="275">
        <f t="shared" si="0"/>
        <v>1.0185240109343936</v>
      </c>
    </row>
    <row r="15" spans="1:10">
      <c r="A15" s="76"/>
      <c r="B15" s="10573" t="s">
        <v>21</v>
      </c>
      <c r="C15" s="10574"/>
      <c r="D15" s="486"/>
      <c r="E15" s="487">
        <f>SUM(E16:E19)</f>
        <v>10060000</v>
      </c>
      <c r="F15" s="487">
        <f>SUM(F16:F19)</f>
        <v>10060000</v>
      </c>
      <c r="G15" s="520">
        <f>SUM(G16:G19)</f>
        <v>10246351.549999999</v>
      </c>
      <c r="H15" s="279">
        <f t="shared" si="0"/>
        <v>1.0185240109343936</v>
      </c>
    </row>
    <row r="16" spans="1:10" ht="38.25">
      <c r="A16" s="76"/>
      <c r="B16" s="10783"/>
      <c r="C16" s="1274" t="s">
        <v>33</v>
      </c>
      <c r="D16" s="249">
        <v>2058</v>
      </c>
      <c r="E16" s="427">
        <v>6401000</v>
      </c>
      <c r="F16" s="428">
        <v>6401000</v>
      </c>
      <c r="G16" s="252">
        <v>6277869</v>
      </c>
      <c r="H16" s="260">
        <f t="shared" si="0"/>
        <v>0.98076378690829558</v>
      </c>
    </row>
    <row r="17" spans="1:8" ht="38.25">
      <c r="A17" s="76"/>
      <c r="B17" s="10567"/>
      <c r="C17" s="1274" t="s">
        <v>34</v>
      </c>
      <c r="D17" s="1331">
        <v>2059</v>
      </c>
      <c r="E17" s="427">
        <v>3659000</v>
      </c>
      <c r="F17" s="428">
        <v>3659000</v>
      </c>
      <c r="G17" s="252">
        <v>3588349.44</v>
      </c>
      <c r="H17" s="260">
        <f>G17/F17</f>
        <v>0.98069129270292432</v>
      </c>
    </row>
    <row r="18" spans="1:8" ht="63.75">
      <c r="A18" s="76"/>
      <c r="B18" s="10567"/>
      <c r="C18" s="1334" t="s">
        <v>510</v>
      </c>
      <c r="D18" s="1332">
        <v>2708</v>
      </c>
      <c r="E18" s="315">
        <v>0</v>
      </c>
      <c r="F18" s="316">
        <v>0</v>
      </c>
      <c r="G18" s="310">
        <v>241876.59</v>
      </c>
      <c r="H18" s="260"/>
    </row>
    <row r="19" spans="1:8" ht="63.75">
      <c r="A19" s="76"/>
      <c r="B19" s="10784"/>
      <c r="C19" s="1335" t="s">
        <v>511</v>
      </c>
      <c r="D19" s="1333">
        <v>2709</v>
      </c>
      <c r="E19" s="315">
        <v>0</v>
      </c>
      <c r="F19" s="316">
        <v>0</v>
      </c>
      <c r="G19" s="310">
        <v>138256.51999999999</v>
      </c>
      <c r="H19" s="260"/>
    </row>
    <row r="20" spans="1:8" ht="13.5" customHeight="1" thickBot="1">
      <c r="A20" s="77"/>
      <c r="B20" s="10627" t="s">
        <v>26</v>
      </c>
      <c r="C20" s="10640"/>
      <c r="D20" s="1498"/>
      <c r="E20" s="1419">
        <v>0</v>
      </c>
      <c r="F20" s="1419">
        <v>0</v>
      </c>
      <c r="G20" s="366">
        <v>0</v>
      </c>
      <c r="H20" s="367"/>
    </row>
    <row r="21" spans="1:8" ht="15.75" thickBot="1">
      <c r="A21" s="76"/>
      <c r="B21" s="1495" t="s">
        <v>35</v>
      </c>
      <c r="C21" s="500" t="s">
        <v>36</v>
      </c>
      <c r="D21" s="501"/>
      <c r="E21" s="1496">
        <f>SUM(E25,E22)</f>
        <v>13000000</v>
      </c>
      <c r="F21" s="1496">
        <f>SUM(F25,F22)</f>
        <v>13000000</v>
      </c>
      <c r="G21" s="1497">
        <f>SUM(G25,G22)</f>
        <v>21513482.780000001</v>
      </c>
      <c r="H21" s="294">
        <f t="shared" si="0"/>
        <v>1.6548832907692308</v>
      </c>
    </row>
    <row r="22" spans="1:8" ht="12.75" customHeight="1">
      <c r="A22" s="76"/>
      <c r="B22" s="10641" t="s">
        <v>21</v>
      </c>
      <c r="C22" s="10641"/>
      <c r="D22" s="1336"/>
      <c r="E22" s="505">
        <f>SUM(E23:E24)</f>
        <v>13000000</v>
      </c>
      <c r="F22" s="505">
        <f>SUM(F23:F24)</f>
        <v>13000000</v>
      </c>
      <c r="G22" s="546">
        <f>SUM(G23:G24)</f>
        <v>21513482.780000001</v>
      </c>
      <c r="H22" s="279">
        <f t="shared" si="0"/>
        <v>1.6548832907692308</v>
      </c>
    </row>
    <row r="23" spans="1:8" ht="15.75" customHeight="1">
      <c r="A23" s="76"/>
      <c r="B23" s="10575"/>
      <c r="C23" s="545" t="s">
        <v>37</v>
      </c>
      <c r="D23" s="440" t="s">
        <v>38</v>
      </c>
      <c r="E23" s="427">
        <v>13000000</v>
      </c>
      <c r="F23" s="428">
        <v>13000000</v>
      </c>
      <c r="G23" s="252">
        <v>21275764.91</v>
      </c>
      <c r="H23" s="260">
        <f t="shared" si="0"/>
        <v>1.6365973007692307</v>
      </c>
    </row>
    <row r="24" spans="1:8" ht="25.5">
      <c r="A24" s="76"/>
      <c r="B24" s="10576"/>
      <c r="C24" s="545" t="s">
        <v>39</v>
      </c>
      <c r="D24" s="543" t="s">
        <v>40</v>
      </c>
      <c r="E24" s="427">
        <v>0</v>
      </c>
      <c r="F24" s="428">
        <v>0</v>
      </c>
      <c r="G24" s="252">
        <v>237717.87</v>
      </c>
      <c r="H24" s="260"/>
    </row>
    <row r="25" spans="1:8" ht="13.5" customHeight="1" thickBot="1">
      <c r="A25" s="76"/>
      <c r="B25" s="10642" t="s">
        <v>26</v>
      </c>
      <c r="C25" s="10643"/>
      <c r="D25" s="1337"/>
      <c r="E25" s="503">
        <v>0</v>
      </c>
      <c r="F25" s="503">
        <v>0</v>
      </c>
      <c r="G25" s="541">
        <v>0</v>
      </c>
      <c r="H25" s="542"/>
    </row>
    <row r="26" spans="1:8" ht="15.75" thickBot="1">
      <c r="A26" s="76"/>
      <c r="B26" s="1341" t="s">
        <v>43</v>
      </c>
      <c r="C26" s="482" t="s">
        <v>44</v>
      </c>
      <c r="D26" s="483"/>
      <c r="E26" s="496">
        <f>E27+E31</f>
        <v>3668000</v>
      </c>
      <c r="F26" s="496">
        <f>F27+F31</f>
        <v>3711067</v>
      </c>
      <c r="G26" s="533">
        <f>G27+G31</f>
        <v>1937201.38</v>
      </c>
      <c r="H26" s="275">
        <f t="shared" si="0"/>
        <v>0.52200657654523619</v>
      </c>
    </row>
    <row r="27" spans="1:8">
      <c r="A27" s="76"/>
      <c r="B27" s="10573" t="s">
        <v>21</v>
      </c>
      <c r="C27" s="10574"/>
      <c r="D27" s="1342"/>
      <c r="E27" s="634">
        <f>SUM(E28:E30)</f>
        <v>3668000</v>
      </c>
      <c r="F27" s="634">
        <f>SUM(F28:F30)</f>
        <v>3711067</v>
      </c>
      <c r="G27" s="1343">
        <f>SUM(G28:G30)</f>
        <v>1937201.38</v>
      </c>
      <c r="H27" s="279">
        <f t="shared" si="0"/>
        <v>0.52200657654523619</v>
      </c>
    </row>
    <row r="28" spans="1:8" ht="38.25">
      <c r="A28" s="76"/>
      <c r="B28" s="4"/>
      <c r="C28" s="1345" t="s">
        <v>513</v>
      </c>
      <c r="D28" s="1338" t="s">
        <v>63</v>
      </c>
      <c r="E28" s="427">
        <v>0</v>
      </c>
      <c r="F28" s="428">
        <v>0</v>
      </c>
      <c r="G28" s="252">
        <v>135.18</v>
      </c>
      <c r="H28" s="91"/>
    </row>
    <row r="29" spans="1:8" ht="40.5" customHeight="1">
      <c r="A29" s="76"/>
      <c r="B29" s="10577"/>
      <c r="C29" s="585" t="s">
        <v>46</v>
      </c>
      <c r="D29" s="1339">
        <v>2210</v>
      </c>
      <c r="E29" s="427">
        <v>3668000</v>
      </c>
      <c r="F29" s="428">
        <v>3711067</v>
      </c>
      <c r="G29" s="252">
        <v>1925238.21</v>
      </c>
      <c r="H29" s="260">
        <f t="shared" si="0"/>
        <v>0.51878292954559968</v>
      </c>
    </row>
    <row r="30" spans="1:8" ht="26.25" customHeight="1">
      <c r="A30" s="76"/>
      <c r="B30" s="10578"/>
      <c r="C30" s="525" t="s">
        <v>512</v>
      </c>
      <c r="D30" s="1344">
        <v>2910</v>
      </c>
      <c r="E30" s="614">
        <v>0</v>
      </c>
      <c r="F30" s="428">
        <v>0</v>
      </c>
      <c r="G30" s="527">
        <v>11827.99</v>
      </c>
      <c r="H30" s="260"/>
    </row>
    <row r="31" spans="1:8" ht="15.75" thickBot="1">
      <c r="A31" s="77"/>
      <c r="B31" s="10644" t="s">
        <v>26</v>
      </c>
      <c r="C31" s="10645"/>
      <c r="D31" s="508"/>
      <c r="E31" s="503">
        <v>0</v>
      </c>
      <c r="F31" s="1340">
        <v>0</v>
      </c>
      <c r="G31" s="541">
        <v>0</v>
      </c>
      <c r="H31" s="542"/>
    </row>
    <row r="32" spans="1:8" ht="15.75" customHeight="1" thickBot="1">
      <c r="A32" s="263" t="s">
        <v>47</v>
      </c>
      <c r="B32" s="1349"/>
      <c r="C32" s="1350" t="s">
        <v>48</v>
      </c>
      <c r="D32" s="1346"/>
      <c r="E32" s="1347">
        <f t="shared" ref="E32:G32" si="2">SUM(E33)</f>
        <v>140000</v>
      </c>
      <c r="F32" s="1347">
        <f t="shared" si="2"/>
        <v>140000</v>
      </c>
      <c r="G32" s="1348">
        <f t="shared" si="2"/>
        <v>130808.97</v>
      </c>
      <c r="H32" s="269">
        <f t="shared" si="0"/>
        <v>0.93434978571428573</v>
      </c>
    </row>
    <row r="33" spans="1:8" ht="51.75" thickBot="1">
      <c r="A33" s="10622"/>
      <c r="B33" s="1499" t="s">
        <v>49</v>
      </c>
      <c r="C33" s="1150" t="s">
        <v>514</v>
      </c>
      <c r="D33" s="1151"/>
      <c r="E33" s="356">
        <f>SUM(E34,E37)</f>
        <v>140000</v>
      </c>
      <c r="F33" s="356">
        <f>SUM(F34,F37)</f>
        <v>140000</v>
      </c>
      <c r="G33" s="357">
        <f>SUM(G34,G37)</f>
        <v>130808.97</v>
      </c>
      <c r="H33" s="298">
        <f t="shared" si="0"/>
        <v>0.93434978571428573</v>
      </c>
    </row>
    <row r="34" spans="1:8">
      <c r="A34" s="10623"/>
      <c r="B34" s="10625" t="s">
        <v>21</v>
      </c>
      <c r="C34" s="10626"/>
      <c r="D34" s="1500"/>
      <c r="E34" s="317">
        <f>SUM(E35:E36)</f>
        <v>140000</v>
      </c>
      <c r="F34" s="317">
        <f>SUM(F35:F36)</f>
        <v>140000</v>
      </c>
      <c r="G34" s="391">
        <f>SUM(G35:G36)</f>
        <v>130808.97</v>
      </c>
      <c r="H34" s="361">
        <f t="shared" si="0"/>
        <v>0.93434978571428573</v>
      </c>
    </row>
    <row r="35" spans="1:8" ht="38.25" customHeight="1">
      <c r="A35" s="10623"/>
      <c r="B35" s="10638"/>
      <c r="C35" s="485" t="s">
        <v>313</v>
      </c>
      <c r="D35" s="538">
        <v>2058</v>
      </c>
      <c r="E35" s="305">
        <v>98000</v>
      </c>
      <c r="F35" s="306">
        <v>98000</v>
      </c>
      <c r="G35" s="301">
        <v>91566.06</v>
      </c>
      <c r="H35" s="302">
        <f t="shared" si="0"/>
        <v>0.93434755102040812</v>
      </c>
    </row>
    <row r="36" spans="1:8" ht="39.75" customHeight="1">
      <c r="A36" s="10623"/>
      <c r="B36" s="10639"/>
      <c r="C36" s="1351" t="s">
        <v>314</v>
      </c>
      <c r="D36" s="538">
        <v>2059</v>
      </c>
      <c r="E36" s="305">
        <v>42000</v>
      </c>
      <c r="F36" s="306">
        <v>42000</v>
      </c>
      <c r="G36" s="301">
        <v>39242.910000000003</v>
      </c>
      <c r="H36" s="302">
        <f t="shared" si="0"/>
        <v>0.93435500000000005</v>
      </c>
    </row>
    <row r="37" spans="1:8" ht="15.75" thickBot="1">
      <c r="A37" s="10624"/>
      <c r="B37" s="10627" t="s">
        <v>26</v>
      </c>
      <c r="C37" s="10628"/>
      <c r="D37" s="502"/>
      <c r="E37" s="1419">
        <v>0</v>
      </c>
      <c r="F37" s="1419">
        <v>0</v>
      </c>
      <c r="G37" s="366">
        <v>0</v>
      </c>
      <c r="H37" s="367"/>
    </row>
    <row r="38" spans="1:8" ht="15.75" customHeight="1" thickBot="1">
      <c r="A38" s="1352" t="s">
        <v>50</v>
      </c>
      <c r="B38" s="1353"/>
      <c r="C38" s="1354" t="s">
        <v>51</v>
      </c>
      <c r="D38" s="1355"/>
      <c r="E38" s="479">
        <f t="shared" ref="E38:G38" si="3">SUM(E39)</f>
        <v>2632</v>
      </c>
      <c r="F38" s="479">
        <f t="shared" si="3"/>
        <v>2632</v>
      </c>
      <c r="G38" s="1356">
        <f t="shared" si="3"/>
        <v>3186.77</v>
      </c>
      <c r="H38" s="658">
        <f t="shared" si="0"/>
        <v>1.2107788753799391</v>
      </c>
    </row>
    <row r="39" spans="1:8" ht="15" customHeight="1" thickBot="1">
      <c r="A39" s="10629"/>
      <c r="B39" s="1357" t="s">
        <v>52</v>
      </c>
      <c r="C39" s="1358" t="s">
        <v>44</v>
      </c>
      <c r="D39" s="561"/>
      <c r="E39" s="580">
        <f>SUM(E42,E40)</f>
        <v>2632</v>
      </c>
      <c r="F39" s="580">
        <f>SUM(F42,F40)</f>
        <v>2632</v>
      </c>
      <c r="G39" s="581">
        <f>SUM(G42,G40)</f>
        <v>3186.77</v>
      </c>
      <c r="H39" s="564">
        <f t="shared" si="0"/>
        <v>1.2107788753799391</v>
      </c>
    </row>
    <row r="40" spans="1:8" ht="13.5" customHeight="1">
      <c r="A40" s="10630"/>
      <c r="B40" s="10632" t="s">
        <v>21</v>
      </c>
      <c r="C40" s="10633"/>
      <c r="D40" s="1359"/>
      <c r="E40" s="1360">
        <f>SUM(E41:E41)</f>
        <v>2632</v>
      </c>
      <c r="F40" s="1360">
        <f>SUM(F41:F41)</f>
        <v>2632</v>
      </c>
      <c r="G40" s="1361">
        <f>SUM(G41:G41)</f>
        <v>3186.77</v>
      </c>
      <c r="H40" s="568">
        <f t="shared" si="0"/>
        <v>1.2107788753799391</v>
      </c>
    </row>
    <row r="41" spans="1:8" ht="37.5" customHeight="1">
      <c r="A41" s="10630"/>
      <c r="B41" s="584"/>
      <c r="C41" s="1399" t="s">
        <v>53</v>
      </c>
      <c r="D41" s="1362">
        <v>2360</v>
      </c>
      <c r="E41" s="587">
        <v>2632</v>
      </c>
      <c r="F41" s="572">
        <v>2632</v>
      </c>
      <c r="G41" s="573">
        <v>3186.77</v>
      </c>
      <c r="H41" s="1363">
        <f t="shared" si="0"/>
        <v>1.2107788753799391</v>
      </c>
    </row>
    <row r="42" spans="1:8" ht="14.25" customHeight="1" thickBot="1">
      <c r="A42" s="10631"/>
      <c r="B42" s="10634" t="s">
        <v>54</v>
      </c>
      <c r="C42" s="10601"/>
      <c r="D42" s="588"/>
      <c r="E42" s="282">
        <v>0</v>
      </c>
      <c r="F42" s="282">
        <v>0</v>
      </c>
      <c r="G42" s="578">
        <v>0</v>
      </c>
      <c r="H42" s="579"/>
    </row>
    <row r="43" spans="1:8" ht="15.75" thickBot="1">
      <c r="A43" s="263" t="s">
        <v>55</v>
      </c>
      <c r="B43" s="264"/>
      <c r="C43" s="265" t="s">
        <v>56</v>
      </c>
      <c r="D43" s="266"/>
      <c r="E43" s="267">
        <f>SUM(E44)</f>
        <v>177729</v>
      </c>
      <c r="F43" s="267">
        <f>SUM(F44)</f>
        <v>254479</v>
      </c>
      <c r="G43" s="268">
        <f>SUM(G44)</f>
        <v>270837.31</v>
      </c>
      <c r="H43" s="269">
        <f>G43/F43</f>
        <v>1.0642815713673819</v>
      </c>
    </row>
    <row r="44" spans="1:8" ht="15.75" thickBot="1">
      <c r="A44" s="10635"/>
      <c r="B44" s="270" t="s">
        <v>57</v>
      </c>
      <c r="C44" s="271" t="s">
        <v>58</v>
      </c>
      <c r="D44" s="272"/>
      <c r="E44" s="273">
        <f>SUM(E48,E45)</f>
        <v>177729</v>
      </c>
      <c r="F44" s="273">
        <f>SUM(F48,F45)</f>
        <v>254479</v>
      </c>
      <c r="G44" s="274">
        <f>SUM(G48,G45)</f>
        <v>270837.31</v>
      </c>
      <c r="H44" s="275">
        <f t="shared" si="0"/>
        <v>1.0642815713673819</v>
      </c>
    </row>
    <row r="45" spans="1:8">
      <c r="A45" s="10630"/>
      <c r="B45" s="10665" t="s">
        <v>21</v>
      </c>
      <c r="C45" s="10665"/>
      <c r="D45" s="276"/>
      <c r="E45" s="277">
        <f>SUM(E46:E47)</f>
        <v>177729</v>
      </c>
      <c r="F45" s="277">
        <f>SUM(F46:F47)</f>
        <v>184185</v>
      </c>
      <c r="G45" s="278">
        <f>SUM(G46:G47)</f>
        <v>200544.14</v>
      </c>
      <c r="H45" s="279">
        <f t="shared" si="0"/>
        <v>1.0888190677851075</v>
      </c>
    </row>
    <row r="46" spans="1:8" ht="63.75">
      <c r="A46" s="10630"/>
      <c r="B46" s="10567"/>
      <c r="C46" s="248" t="s">
        <v>344</v>
      </c>
      <c r="D46" s="249">
        <v>2058</v>
      </c>
      <c r="E46" s="250">
        <v>177729</v>
      </c>
      <c r="F46" s="251">
        <v>177729</v>
      </c>
      <c r="G46" s="252">
        <v>187641.57</v>
      </c>
      <c r="H46" s="253">
        <f t="shared" si="0"/>
        <v>1.0557735091065612</v>
      </c>
    </row>
    <row r="47" spans="1:8" ht="38.25">
      <c r="A47" s="10630"/>
      <c r="B47" s="10568"/>
      <c r="C47" s="247" t="s">
        <v>60</v>
      </c>
      <c r="D47" s="249">
        <v>2959</v>
      </c>
      <c r="E47" s="250">
        <v>0</v>
      </c>
      <c r="F47" s="251">
        <v>6456</v>
      </c>
      <c r="G47" s="252">
        <v>12902.57</v>
      </c>
      <c r="H47" s="260">
        <f t="shared" si="0"/>
        <v>1.9985393432465923</v>
      </c>
    </row>
    <row r="48" spans="1:8">
      <c r="A48" s="10630"/>
      <c r="B48" s="10793" t="s">
        <v>61</v>
      </c>
      <c r="C48" s="10794"/>
      <c r="D48" s="254"/>
      <c r="E48" s="255">
        <f>SUM(E49:E50)</f>
        <v>0</v>
      </c>
      <c r="F48" s="255">
        <f t="shared" ref="F48:G48" si="4">SUM(F49:F50)</f>
        <v>70294</v>
      </c>
      <c r="G48" s="280">
        <f t="shared" si="4"/>
        <v>70293.17</v>
      </c>
      <c r="H48" s="279">
        <f>G48/F48</f>
        <v>0.99998819244885762</v>
      </c>
    </row>
    <row r="49" spans="1:11" ht="63.75">
      <c r="A49" s="10630"/>
      <c r="B49" s="10636"/>
      <c r="C49" s="245" t="s">
        <v>343</v>
      </c>
      <c r="D49" s="256">
        <v>6669</v>
      </c>
      <c r="E49" s="257">
        <v>0</v>
      </c>
      <c r="F49" s="257">
        <v>70096</v>
      </c>
      <c r="G49" s="281">
        <v>70095.7</v>
      </c>
      <c r="H49" s="253">
        <f>G49/F49</f>
        <v>0.99999572015521565</v>
      </c>
    </row>
    <row r="50" spans="1:11" ht="64.5" thickBot="1">
      <c r="A50" s="10631"/>
      <c r="B50" s="10637"/>
      <c r="C50" s="246" t="s">
        <v>62</v>
      </c>
      <c r="D50" s="258">
        <v>6669</v>
      </c>
      <c r="E50" s="259">
        <v>0</v>
      </c>
      <c r="F50" s="259">
        <v>198</v>
      </c>
      <c r="G50" s="261">
        <v>197.47</v>
      </c>
      <c r="H50" s="262">
        <f t="shared" si="0"/>
        <v>0.99732323232323228</v>
      </c>
    </row>
    <row r="51" spans="1:11" s="1" customFormat="1" ht="15.75" thickBot="1">
      <c r="A51" s="476">
        <v>600</v>
      </c>
      <c r="B51" s="477"/>
      <c r="C51" s="478" t="s">
        <v>64</v>
      </c>
      <c r="D51" s="478"/>
      <c r="E51" s="479">
        <f>SUM(E52,E64,E71,E77,E82,E116,E112)</f>
        <v>542455448</v>
      </c>
      <c r="F51" s="479">
        <f>SUM(F52,F64,F71,F77,F82,F116,F112)</f>
        <v>384304210</v>
      </c>
      <c r="G51" s="1143">
        <f>SUM(G52,G64,G71,G77,G82,G116,G112)</f>
        <v>482001153.29000002</v>
      </c>
      <c r="H51" s="658">
        <f t="shared" si="0"/>
        <v>1.2542177284240525</v>
      </c>
    </row>
    <row r="52" spans="1:11" s="1" customFormat="1" ht="15.75" thickBot="1">
      <c r="A52" s="480"/>
      <c r="B52" s="481">
        <v>60001</v>
      </c>
      <c r="C52" s="482" t="s">
        <v>65</v>
      </c>
      <c r="D52" s="483"/>
      <c r="E52" s="484">
        <f>SUM(E53,E62)</f>
        <v>52916356</v>
      </c>
      <c r="F52" s="484">
        <f>SUM(F53,F62)</f>
        <v>13085227</v>
      </c>
      <c r="G52" s="529">
        <f>SUM(G53,G62)</f>
        <v>123578391.09</v>
      </c>
      <c r="H52" s="275">
        <f t="shared" si="0"/>
        <v>9.4441151911235472</v>
      </c>
    </row>
    <row r="53" spans="1:11" s="1" customFormat="1">
      <c r="A53" s="485"/>
      <c r="B53" s="10600" t="s">
        <v>21</v>
      </c>
      <c r="C53" s="10574"/>
      <c r="D53" s="486"/>
      <c r="E53" s="487">
        <f>SUM(E54:E61)</f>
        <v>51416356</v>
      </c>
      <c r="F53" s="487">
        <f>SUM(F54:F61)</f>
        <v>11585227</v>
      </c>
      <c r="G53" s="520">
        <f>SUM(G54:G61)</f>
        <v>122078391.09</v>
      </c>
      <c r="H53" s="279">
        <f t="shared" si="0"/>
        <v>10.537418998350226</v>
      </c>
    </row>
    <row r="54" spans="1:11" s="1" customFormat="1" ht="27.75" customHeight="1">
      <c r="A54" s="485"/>
      <c r="B54" s="488"/>
      <c r="C54" s="498" t="s">
        <v>353</v>
      </c>
      <c r="D54" s="489" t="s">
        <v>23</v>
      </c>
      <c r="E54" s="427">
        <v>41158185</v>
      </c>
      <c r="F54" s="428">
        <v>0</v>
      </c>
      <c r="G54" s="252">
        <v>46687669.880000003</v>
      </c>
      <c r="H54" s="260"/>
    </row>
    <row r="55" spans="1:11" ht="30" customHeight="1">
      <c r="A55" s="5"/>
      <c r="B55" s="58"/>
      <c r="C55" s="525" t="s">
        <v>355</v>
      </c>
      <c r="D55" s="10608" t="s">
        <v>45</v>
      </c>
      <c r="E55" s="442">
        <v>0</v>
      </c>
      <c r="F55" s="428">
        <v>0</v>
      </c>
      <c r="G55" s="252">
        <v>139710.92000000001</v>
      </c>
      <c r="H55" s="91"/>
    </row>
    <row r="56" spans="1:11" ht="31.5" customHeight="1">
      <c r="A56" s="5"/>
      <c r="B56" s="58"/>
      <c r="C56" s="525" t="s">
        <v>354</v>
      </c>
      <c r="D56" s="10609"/>
      <c r="E56" s="442">
        <v>0</v>
      </c>
      <c r="F56" s="428">
        <v>0</v>
      </c>
      <c r="G56" s="252">
        <v>63245038</v>
      </c>
      <c r="H56" s="91"/>
    </row>
    <row r="57" spans="1:11" ht="21.75" customHeight="1">
      <c r="A57" s="5"/>
      <c r="B57" s="58"/>
      <c r="C57" s="10547" t="s">
        <v>352</v>
      </c>
      <c r="D57" s="489" t="s">
        <v>41</v>
      </c>
      <c r="E57" s="427">
        <v>0</v>
      </c>
      <c r="F57" s="428">
        <v>0</v>
      </c>
      <c r="G57" s="252">
        <v>146.19</v>
      </c>
      <c r="H57" s="260"/>
    </row>
    <row r="58" spans="1:11" ht="20.25" customHeight="1">
      <c r="A58" s="5"/>
      <c r="B58" s="58"/>
      <c r="C58" s="10548"/>
      <c r="D58" s="489" t="s">
        <v>32</v>
      </c>
      <c r="E58" s="442">
        <v>0</v>
      </c>
      <c r="F58" s="428">
        <v>0</v>
      </c>
      <c r="G58" s="252">
        <v>420600</v>
      </c>
      <c r="H58" s="260"/>
    </row>
    <row r="59" spans="1:11" s="1" customFormat="1" ht="40.5" customHeight="1">
      <c r="A59" s="5"/>
      <c r="B59" s="57"/>
      <c r="C59" s="490" t="s">
        <v>66</v>
      </c>
      <c r="D59" s="440" t="s">
        <v>67</v>
      </c>
      <c r="E59" s="427">
        <v>5375000</v>
      </c>
      <c r="F59" s="428">
        <v>5375000</v>
      </c>
      <c r="G59" s="252">
        <v>5375000</v>
      </c>
      <c r="H59" s="260">
        <f t="shared" ref="H59:H109" si="5">G59/F59</f>
        <v>1</v>
      </c>
      <c r="K59" s="72"/>
    </row>
    <row r="60" spans="1:11" ht="42" customHeight="1">
      <c r="A60" s="5"/>
      <c r="B60" s="57"/>
      <c r="C60" s="521" t="s">
        <v>68</v>
      </c>
      <c r="D60" s="522" t="s">
        <v>69</v>
      </c>
      <c r="E60" s="442">
        <v>0</v>
      </c>
      <c r="F60" s="523">
        <v>84880</v>
      </c>
      <c r="G60" s="524">
        <v>84879.1</v>
      </c>
      <c r="H60" s="253">
        <f t="shared" si="5"/>
        <v>0.99998939679547605</v>
      </c>
    </row>
    <row r="61" spans="1:11" ht="39" customHeight="1">
      <c r="A61" s="5"/>
      <c r="B61" s="58"/>
      <c r="C61" s="425" t="s">
        <v>70</v>
      </c>
      <c r="D61" s="491" t="s">
        <v>71</v>
      </c>
      <c r="E61" s="442">
        <v>4883171</v>
      </c>
      <c r="F61" s="523">
        <v>6125347</v>
      </c>
      <c r="G61" s="524">
        <v>6125347</v>
      </c>
      <c r="H61" s="253">
        <f t="shared" si="5"/>
        <v>1</v>
      </c>
    </row>
    <row r="62" spans="1:11" s="1" customFormat="1">
      <c r="A62" s="5"/>
      <c r="B62" s="10572" t="s">
        <v>61</v>
      </c>
      <c r="C62" s="10572"/>
      <c r="D62" s="492"/>
      <c r="E62" s="629">
        <f>SUM(E63)</f>
        <v>1500000</v>
      </c>
      <c r="F62" s="629">
        <f>SUM(F63)</f>
        <v>1500000</v>
      </c>
      <c r="G62" s="1601">
        <f>SUM(G63)</f>
        <v>1500000</v>
      </c>
      <c r="H62" s="526">
        <f t="shared" si="5"/>
        <v>1</v>
      </c>
    </row>
    <row r="63" spans="1:11" s="1" customFormat="1" ht="42.75" customHeight="1" thickBot="1">
      <c r="A63" s="5"/>
      <c r="B63" s="493"/>
      <c r="C63" s="425" t="s">
        <v>73</v>
      </c>
      <c r="D63" s="494">
        <v>6350</v>
      </c>
      <c r="E63" s="442">
        <v>1500000</v>
      </c>
      <c r="F63" s="428">
        <v>1500000</v>
      </c>
      <c r="G63" s="527">
        <v>1500000</v>
      </c>
      <c r="H63" s="528">
        <f t="shared" si="5"/>
        <v>1</v>
      </c>
    </row>
    <row r="64" spans="1:11" s="1" customFormat="1" ht="17.25" customHeight="1" thickBot="1">
      <c r="A64" s="5"/>
      <c r="B64" s="481">
        <v>60002</v>
      </c>
      <c r="C64" s="482" t="s">
        <v>74</v>
      </c>
      <c r="D64" s="483"/>
      <c r="E64" s="496">
        <f>SUM(E65,E68)</f>
        <v>63940000</v>
      </c>
      <c r="F64" s="496">
        <f>SUM(F65,F68)</f>
        <v>5282412</v>
      </c>
      <c r="G64" s="533">
        <f>SUM(G65,G68)</f>
        <v>1237260.56</v>
      </c>
      <c r="H64" s="275">
        <f t="shared" si="5"/>
        <v>0.23422265434805162</v>
      </c>
    </row>
    <row r="65" spans="1:8">
      <c r="A65" s="5"/>
      <c r="B65" s="10573" t="s">
        <v>21</v>
      </c>
      <c r="C65" s="10798"/>
      <c r="D65" s="486"/>
      <c r="E65" s="487">
        <f>SUM(E66:E67)</f>
        <v>63940000</v>
      </c>
      <c r="F65" s="487">
        <f t="shared" ref="F65" si="6">SUM(F66:F67)</f>
        <v>0</v>
      </c>
      <c r="G65" s="534">
        <f>SUM(G66:G67)</f>
        <v>142593.48000000001</v>
      </c>
      <c r="H65" s="87"/>
    </row>
    <row r="66" spans="1:8" s="1" customFormat="1" ht="28.5" customHeight="1">
      <c r="A66" s="5"/>
      <c r="B66" s="230"/>
      <c r="C66" s="1618" t="s">
        <v>528</v>
      </c>
      <c r="D66" s="530" t="s">
        <v>24</v>
      </c>
      <c r="E66" s="531">
        <v>0</v>
      </c>
      <c r="F66" s="531">
        <v>0</v>
      </c>
      <c r="G66" s="532">
        <v>142593.48000000001</v>
      </c>
      <c r="H66" s="253"/>
    </row>
    <row r="67" spans="1:8" s="1" customFormat="1" ht="34.5" customHeight="1" thickBot="1">
      <c r="A67" s="90"/>
      <c r="B67" s="13"/>
      <c r="C67" s="1604" t="s">
        <v>315</v>
      </c>
      <c r="D67" s="1411" t="s">
        <v>25</v>
      </c>
      <c r="E67" s="344">
        <v>63940000</v>
      </c>
      <c r="F67" s="344">
        <v>0</v>
      </c>
      <c r="G67" s="377">
        <v>0</v>
      </c>
      <c r="H67" s="1605"/>
    </row>
    <row r="68" spans="1:8">
      <c r="A68" s="88"/>
      <c r="B68" s="10573" t="s">
        <v>61</v>
      </c>
      <c r="C68" s="10799"/>
      <c r="D68" s="497"/>
      <c r="E68" s="487">
        <f>SUM(E69:E70)</f>
        <v>0</v>
      </c>
      <c r="F68" s="487">
        <f>SUM(F69:F70)</f>
        <v>5282412</v>
      </c>
      <c r="G68" s="534">
        <f>SUM(G69:G70)</f>
        <v>1094667.08</v>
      </c>
      <c r="H68" s="537">
        <f t="shared" si="5"/>
        <v>0.20722864479332548</v>
      </c>
    </row>
    <row r="69" spans="1:8" ht="78" customHeight="1">
      <c r="A69" s="5"/>
      <c r="B69" s="89"/>
      <c r="C69" s="535" t="s">
        <v>357</v>
      </c>
      <c r="D69" s="536">
        <v>6207</v>
      </c>
      <c r="E69" s="427">
        <v>0</v>
      </c>
      <c r="F69" s="428">
        <v>5282412</v>
      </c>
      <c r="G69" s="252">
        <v>723792.29</v>
      </c>
      <c r="H69" s="260">
        <f t="shared" si="5"/>
        <v>0.13701928020760215</v>
      </c>
    </row>
    <row r="70" spans="1:8" ht="70.5" customHeight="1" thickBot="1">
      <c r="A70" s="5"/>
      <c r="B70" s="40"/>
      <c r="C70" s="1144" t="s">
        <v>356</v>
      </c>
      <c r="D70" s="1145">
        <v>6257</v>
      </c>
      <c r="E70" s="1146">
        <v>0</v>
      </c>
      <c r="F70" s="316">
        <v>0</v>
      </c>
      <c r="G70" s="1147">
        <v>370874.79</v>
      </c>
      <c r="H70" s="1148"/>
    </row>
    <row r="71" spans="1:8" s="1" customFormat="1" ht="15.75" thickBot="1">
      <c r="A71" s="5"/>
      <c r="B71" s="1149">
        <v>60003</v>
      </c>
      <c r="C71" s="1150" t="s">
        <v>77</v>
      </c>
      <c r="D71" s="1151"/>
      <c r="E71" s="378">
        <f>SUM(E72,E76)</f>
        <v>61207000</v>
      </c>
      <c r="F71" s="378">
        <f>SUM(F72,F76)</f>
        <v>78735527</v>
      </c>
      <c r="G71" s="297">
        <f>SUM(G72,G76)</f>
        <v>79036237.840000004</v>
      </c>
      <c r="H71" s="298">
        <f t="shared" si="5"/>
        <v>1.0038192522671501</v>
      </c>
    </row>
    <row r="72" spans="1:8" s="1" customFormat="1">
      <c r="A72" s="5"/>
      <c r="B72" s="10600" t="s">
        <v>21</v>
      </c>
      <c r="C72" s="10574"/>
      <c r="D72" s="486"/>
      <c r="E72" s="487">
        <f>SUM(E73:E75)</f>
        <v>61207000</v>
      </c>
      <c r="F72" s="487">
        <f>SUM(F73:F75)</f>
        <v>78735527</v>
      </c>
      <c r="G72" s="520">
        <f>SUM(G73:G75)</f>
        <v>79036237.840000004</v>
      </c>
      <c r="H72" s="279">
        <f t="shared" si="5"/>
        <v>1.0038192522671501</v>
      </c>
    </row>
    <row r="73" spans="1:8" s="1" customFormat="1" ht="30" customHeight="1">
      <c r="A73" s="5"/>
      <c r="B73" s="9"/>
      <c r="C73" s="544" t="s">
        <v>279</v>
      </c>
      <c r="D73" s="426" t="s">
        <v>63</v>
      </c>
      <c r="E73" s="427">
        <v>0</v>
      </c>
      <c r="F73" s="428">
        <v>0</v>
      </c>
      <c r="G73" s="252">
        <v>194174.2</v>
      </c>
      <c r="H73" s="540"/>
    </row>
    <row r="74" spans="1:8" s="1" customFormat="1" ht="41.25" customHeight="1">
      <c r="A74" s="5"/>
      <c r="B74" s="10803"/>
      <c r="C74" s="498" t="s">
        <v>46</v>
      </c>
      <c r="D74" s="426">
        <v>2210</v>
      </c>
      <c r="E74" s="427">
        <v>61207000</v>
      </c>
      <c r="F74" s="428">
        <v>77560977</v>
      </c>
      <c r="G74" s="252">
        <v>77560976.920000002</v>
      </c>
      <c r="H74" s="260">
        <f t="shared" si="5"/>
        <v>0.99999999896855352</v>
      </c>
    </row>
    <row r="75" spans="1:8" s="1" customFormat="1" ht="29.25" customHeight="1">
      <c r="A75" s="5"/>
      <c r="B75" s="10803"/>
      <c r="C75" s="545" t="s">
        <v>280</v>
      </c>
      <c r="D75" s="543" t="s">
        <v>42</v>
      </c>
      <c r="E75" s="427">
        <v>0</v>
      </c>
      <c r="F75" s="428">
        <v>1174550</v>
      </c>
      <c r="G75" s="252">
        <v>1281086.72</v>
      </c>
      <c r="H75" s="260">
        <f t="shared" si="5"/>
        <v>1.0907042867481163</v>
      </c>
    </row>
    <row r="76" spans="1:8" s="1" customFormat="1" ht="15.75" thickBot="1">
      <c r="A76" s="5"/>
      <c r="B76" s="10597" t="s">
        <v>26</v>
      </c>
      <c r="C76" s="10601"/>
      <c r="D76" s="502"/>
      <c r="E76" s="503">
        <v>0</v>
      </c>
      <c r="F76" s="503">
        <v>0</v>
      </c>
      <c r="G76" s="541">
        <v>0</v>
      </c>
      <c r="H76" s="542"/>
    </row>
    <row r="77" spans="1:8" s="1" customFormat="1" ht="15.75" thickBot="1">
      <c r="A77" s="5"/>
      <c r="B77" s="481">
        <v>60004</v>
      </c>
      <c r="C77" s="482" t="s">
        <v>79</v>
      </c>
      <c r="D77" s="483"/>
      <c r="E77" s="496">
        <f>SUM(E78)</f>
        <v>50000</v>
      </c>
      <c r="F77" s="496">
        <f>SUM(F78)</f>
        <v>50000</v>
      </c>
      <c r="G77" s="533">
        <f>SUM(G78)</f>
        <v>34585.14</v>
      </c>
      <c r="H77" s="275">
        <f t="shared" si="5"/>
        <v>0.69170279999999995</v>
      </c>
    </row>
    <row r="78" spans="1:8" s="1" customFormat="1">
      <c r="A78" s="5"/>
      <c r="B78" s="10579" t="s">
        <v>21</v>
      </c>
      <c r="C78" s="10591"/>
      <c r="D78" s="504"/>
      <c r="E78" s="505">
        <f t="shared" ref="E78:G78" si="7">SUM(E79:E80)</f>
        <v>50000</v>
      </c>
      <c r="F78" s="505">
        <f t="shared" si="7"/>
        <v>50000</v>
      </c>
      <c r="G78" s="546">
        <f t="shared" si="7"/>
        <v>34585.14</v>
      </c>
      <c r="H78" s="279">
        <f t="shared" si="5"/>
        <v>0.69170279999999995</v>
      </c>
    </row>
    <row r="79" spans="1:8" s="1" customFormat="1" ht="15.75" customHeight="1">
      <c r="A79" s="5"/>
      <c r="B79" s="10592"/>
      <c r="C79" s="506" t="s">
        <v>80</v>
      </c>
      <c r="D79" s="1501" t="s">
        <v>81</v>
      </c>
      <c r="E79" s="305">
        <v>50000</v>
      </c>
      <c r="F79" s="306">
        <v>50000</v>
      </c>
      <c r="G79" s="301">
        <v>33823.699999999997</v>
      </c>
      <c r="H79" s="302">
        <f>G79/F79</f>
        <v>0.67647399999999991</v>
      </c>
    </row>
    <row r="80" spans="1:8" s="1" customFormat="1" ht="41.25" customHeight="1">
      <c r="A80" s="5"/>
      <c r="B80" s="10593"/>
      <c r="C80" s="506" t="s">
        <v>53</v>
      </c>
      <c r="D80" s="1502" t="s">
        <v>82</v>
      </c>
      <c r="E80" s="1503">
        <v>0</v>
      </c>
      <c r="F80" s="306">
        <v>0</v>
      </c>
      <c r="G80" s="301">
        <v>761.44</v>
      </c>
      <c r="H80" s="467"/>
    </row>
    <row r="81" spans="1:8" s="1" customFormat="1" ht="15.75" thickBot="1">
      <c r="A81" s="90"/>
      <c r="B81" s="10797" t="s">
        <v>26</v>
      </c>
      <c r="C81" s="10628"/>
      <c r="D81" s="1498"/>
      <c r="E81" s="1419">
        <v>0</v>
      </c>
      <c r="F81" s="1419">
        <v>0</v>
      </c>
      <c r="G81" s="366">
        <v>0</v>
      </c>
      <c r="H81" s="367"/>
    </row>
    <row r="82" spans="1:8" ht="15.75" thickBot="1">
      <c r="A82" s="952"/>
      <c r="B82" s="1265">
        <v>60013</v>
      </c>
      <c r="C82" s="997" t="s">
        <v>83</v>
      </c>
      <c r="D82" s="998"/>
      <c r="E82" s="1160">
        <f>SUM(E99,E83)</f>
        <v>364011585</v>
      </c>
      <c r="F82" s="1160">
        <f>SUM(F99,F83)</f>
        <v>286852264</v>
      </c>
      <c r="G82" s="1161">
        <f>SUM(G99,G83)</f>
        <v>277818975.80000001</v>
      </c>
      <c r="H82" s="1180">
        <f t="shared" si="5"/>
        <v>0.96850891788673499</v>
      </c>
    </row>
    <row r="83" spans="1:8">
      <c r="A83" s="952"/>
      <c r="B83" s="10581" t="s">
        <v>21</v>
      </c>
      <c r="C83" s="10800"/>
      <c r="D83" s="984"/>
      <c r="E83" s="985">
        <f>SUM(E84:E98)</f>
        <v>1450000</v>
      </c>
      <c r="F83" s="971">
        <f>SUM(F84:F98)</f>
        <v>5281830</v>
      </c>
      <c r="G83" s="986">
        <f>SUM(G84:G98)</f>
        <v>6537808.7299999995</v>
      </c>
      <c r="H83" s="987">
        <f t="shared" si="5"/>
        <v>1.2377923428054292</v>
      </c>
    </row>
    <row r="84" spans="1:8">
      <c r="A84" s="5"/>
      <c r="B84" s="9"/>
      <c r="C84" s="10795" t="s">
        <v>84</v>
      </c>
      <c r="D84" s="934" t="s">
        <v>85</v>
      </c>
      <c r="E84" s="935">
        <v>0</v>
      </c>
      <c r="F84" s="936">
        <v>0</v>
      </c>
      <c r="G84" s="937">
        <v>86680</v>
      </c>
      <c r="H84" s="938"/>
    </row>
    <row r="85" spans="1:8">
      <c r="A85" s="5"/>
      <c r="B85" s="9"/>
      <c r="C85" s="10764"/>
      <c r="D85" s="934" t="s">
        <v>86</v>
      </c>
      <c r="E85" s="939">
        <v>0</v>
      </c>
      <c r="F85" s="940">
        <v>0</v>
      </c>
      <c r="G85" s="937">
        <v>54715.24</v>
      </c>
      <c r="H85" s="938"/>
    </row>
    <row r="86" spans="1:8">
      <c r="A86" s="5"/>
      <c r="B86" s="231"/>
      <c r="C86" s="10764"/>
      <c r="D86" s="941" t="s">
        <v>81</v>
      </c>
      <c r="E86" s="939">
        <v>1450000</v>
      </c>
      <c r="F86" s="940">
        <v>1450000</v>
      </c>
      <c r="G86" s="937">
        <v>1631434.9</v>
      </c>
      <c r="H86" s="938">
        <f t="shared" si="5"/>
        <v>1.1251275172413793</v>
      </c>
    </row>
    <row r="87" spans="1:8">
      <c r="A87" s="5"/>
      <c r="B87" s="231"/>
      <c r="C87" s="10764"/>
      <c r="D87" s="941" t="s">
        <v>78</v>
      </c>
      <c r="E87" s="939">
        <v>0</v>
      </c>
      <c r="F87" s="940">
        <v>0</v>
      </c>
      <c r="G87" s="937">
        <v>48522.49</v>
      </c>
      <c r="H87" s="938"/>
    </row>
    <row r="88" spans="1:8">
      <c r="A88" s="5"/>
      <c r="B88" s="231"/>
      <c r="C88" s="10764"/>
      <c r="D88" s="941" t="s">
        <v>87</v>
      </c>
      <c r="E88" s="939">
        <v>0</v>
      </c>
      <c r="F88" s="940">
        <v>0</v>
      </c>
      <c r="G88" s="937">
        <v>54.5</v>
      </c>
      <c r="H88" s="938"/>
    </row>
    <row r="89" spans="1:8">
      <c r="A89" s="5"/>
      <c r="B89" s="231"/>
      <c r="C89" s="10764"/>
      <c r="D89" s="941" t="s">
        <v>23</v>
      </c>
      <c r="E89" s="939">
        <v>0</v>
      </c>
      <c r="F89" s="940">
        <v>0</v>
      </c>
      <c r="G89" s="937">
        <v>518.22</v>
      </c>
      <c r="H89" s="938"/>
    </row>
    <row r="90" spans="1:8">
      <c r="A90" s="5"/>
      <c r="B90" s="231"/>
      <c r="C90" s="10764"/>
      <c r="D90" s="941" t="s">
        <v>24</v>
      </c>
      <c r="E90" s="939">
        <v>0</v>
      </c>
      <c r="F90" s="940">
        <v>0</v>
      </c>
      <c r="G90" s="937">
        <v>431.01</v>
      </c>
      <c r="H90" s="938"/>
    </row>
    <row r="91" spans="1:8">
      <c r="A91" s="5"/>
      <c r="B91" s="231"/>
      <c r="C91" s="10764"/>
      <c r="D91" s="941" t="s">
        <v>41</v>
      </c>
      <c r="E91" s="939">
        <v>0</v>
      </c>
      <c r="F91" s="940">
        <v>0</v>
      </c>
      <c r="G91" s="937">
        <v>2516.25</v>
      </c>
      <c r="H91" s="938"/>
    </row>
    <row r="92" spans="1:8">
      <c r="A92" s="5"/>
      <c r="B92" s="231"/>
      <c r="C92" s="10764"/>
      <c r="D92" s="941" t="s">
        <v>45</v>
      </c>
      <c r="E92" s="939">
        <v>0</v>
      </c>
      <c r="F92" s="940">
        <v>0</v>
      </c>
      <c r="G92" s="937">
        <v>628391.85</v>
      </c>
      <c r="H92" s="938"/>
    </row>
    <row r="93" spans="1:8">
      <c r="A93" s="5"/>
      <c r="B93" s="231"/>
      <c r="C93" s="10764"/>
      <c r="D93" s="941" t="s">
        <v>32</v>
      </c>
      <c r="E93" s="939">
        <v>0</v>
      </c>
      <c r="F93" s="940">
        <v>930000</v>
      </c>
      <c r="G93" s="937">
        <v>1112157.25</v>
      </c>
      <c r="H93" s="938">
        <f t="shared" si="5"/>
        <v>1.1958680107526882</v>
      </c>
    </row>
    <row r="94" spans="1:8">
      <c r="A94" s="5"/>
      <c r="B94" s="231"/>
      <c r="C94" s="10796"/>
      <c r="D94" s="942" t="s">
        <v>25</v>
      </c>
      <c r="E94" s="939"/>
      <c r="F94" s="940">
        <v>0</v>
      </c>
      <c r="G94" s="937">
        <v>202964.78</v>
      </c>
      <c r="H94" s="938"/>
    </row>
    <row r="95" spans="1:8" ht="42" customHeight="1">
      <c r="A95" s="5"/>
      <c r="B95" s="231"/>
      <c r="C95" s="677" t="s">
        <v>509</v>
      </c>
      <c r="D95" s="515" t="s">
        <v>63</v>
      </c>
      <c r="E95" s="547">
        <v>0</v>
      </c>
      <c r="F95" s="306">
        <v>0</v>
      </c>
      <c r="G95" s="342">
        <v>160.41999999999999</v>
      </c>
      <c r="H95" s="938"/>
    </row>
    <row r="96" spans="1:8" ht="55.5" customHeight="1">
      <c r="A96" s="5"/>
      <c r="B96" s="231"/>
      <c r="C96" s="677" t="s">
        <v>478</v>
      </c>
      <c r="D96" s="435" t="s">
        <v>112</v>
      </c>
      <c r="E96" s="547">
        <v>0</v>
      </c>
      <c r="F96" s="306">
        <v>0</v>
      </c>
      <c r="G96" s="342">
        <v>178.93</v>
      </c>
      <c r="H96" s="938"/>
    </row>
    <row r="97" spans="1:8" ht="29.25" customHeight="1">
      <c r="A97" s="5"/>
      <c r="B97" s="231"/>
      <c r="C97" s="943" t="s">
        <v>88</v>
      </c>
      <c r="D97" s="944" t="s">
        <v>304</v>
      </c>
      <c r="E97" s="945">
        <v>0</v>
      </c>
      <c r="F97" s="940">
        <v>800000</v>
      </c>
      <c r="G97" s="937">
        <v>800000</v>
      </c>
      <c r="H97" s="938">
        <f t="shared" si="5"/>
        <v>1</v>
      </c>
    </row>
    <row r="98" spans="1:8" ht="40.5" customHeight="1" thickBot="1">
      <c r="A98" s="90"/>
      <c r="B98" s="232"/>
      <c r="C98" s="946" t="s">
        <v>89</v>
      </c>
      <c r="D98" s="947" t="s">
        <v>71</v>
      </c>
      <c r="E98" s="948">
        <v>0</v>
      </c>
      <c r="F98" s="949">
        <v>2101830</v>
      </c>
      <c r="G98" s="950">
        <v>1969082.89</v>
      </c>
      <c r="H98" s="951">
        <f t="shared" si="5"/>
        <v>0.93684212805031797</v>
      </c>
    </row>
    <row r="99" spans="1:8">
      <c r="A99" s="969"/>
      <c r="B99" s="10801" t="s">
        <v>61</v>
      </c>
      <c r="C99" s="10802"/>
      <c r="D99" s="970"/>
      <c r="E99" s="971">
        <f>SUM(E100:E111)</f>
        <v>362561585</v>
      </c>
      <c r="F99" s="971">
        <f>SUM(F100:F111)</f>
        <v>281570434</v>
      </c>
      <c r="G99" s="972">
        <f>SUM(G100:G111)</f>
        <v>271281167.06999999</v>
      </c>
      <c r="H99" s="973">
        <f t="shared" si="5"/>
        <v>0.96345757335445237</v>
      </c>
    </row>
    <row r="100" spans="1:8" ht="25.5">
      <c r="A100" s="952"/>
      <c r="B100" s="967"/>
      <c r="C100" s="978" t="s">
        <v>84</v>
      </c>
      <c r="D100" s="934" t="s">
        <v>28</v>
      </c>
      <c r="E100" s="968">
        <v>0</v>
      </c>
      <c r="F100" s="936">
        <v>0</v>
      </c>
      <c r="G100" s="937">
        <v>448358.86</v>
      </c>
      <c r="H100" s="938"/>
    </row>
    <row r="101" spans="1:8" ht="51">
      <c r="A101" s="952"/>
      <c r="B101" s="974"/>
      <c r="C101" s="958" t="s">
        <v>484</v>
      </c>
      <c r="D101" s="975" t="s">
        <v>485</v>
      </c>
      <c r="E101" s="976">
        <v>0</v>
      </c>
      <c r="F101" s="977">
        <v>301151</v>
      </c>
      <c r="G101" s="980">
        <v>288197.94</v>
      </c>
      <c r="H101" s="938">
        <f t="shared" si="5"/>
        <v>0.95698815544361471</v>
      </c>
    </row>
    <row r="102" spans="1:8" ht="38.25">
      <c r="A102" s="5"/>
      <c r="B102" s="7"/>
      <c r="C102" s="677" t="s">
        <v>483</v>
      </c>
      <c r="D102" s="962" t="s">
        <v>485</v>
      </c>
      <c r="E102" s="963">
        <v>0</v>
      </c>
      <c r="F102" s="964">
        <v>2745937</v>
      </c>
      <c r="G102" s="965">
        <f>23275.04+23135.78</f>
        <v>46410.82</v>
      </c>
      <c r="H102" s="938">
        <f t="shared" si="5"/>
        <v>1.6901633212997966E-2</v>
      </c>
    </row>
    <row r="103" spans="1:8" ht="38.25">
      <c r="A103" s="5"/>
      <c r="B103" s="7"/>
      <c r="C103" s="979" t="s">
        <v>482</v>
      </c>
      <c r="D103" s="961" t="s">
        <v>90</v>
      </c>
      <c r="E103" s="939">
        <v>78687309</v>
      </c>
      <c r="F103" s="956">
        <v>62015718</v>
      </c>
      <c r="G103" s="957">
        <v>68567118.129999995</v>
      </c>
      <c r="H103" s="938">
        <f t="shared" si="5"/>
        <v>1.1056409623444172</v>
      </c>
    </row>
    <row r="104" spans="1:8" ht="51">
      <c r="A104" s="5"/>
      <c r="B104" s="7"/>
      <c r="C104" s="960" t="s">
        <v>481</v>
      </c>
      <c r="D104" s="962" t="s">
        <v>90</v>
      </c>
      <c r="E104" s="963">
        <v>0</v>
      </c>
      <c r="F104" s="964">
        <v>0</v>
      </c>
      <c r="G104" s="965">
        <v>4672082.97</v>
      </c>
      <c r="H104" s="938"/>
    </row>
    <row r="105" spans="1:8" ht="51">
      <c r="A105" s="5"/>
      <c r="B105" s="7"/>
      <c r="C105" s="960" t="s">
        <v>527</v>
      </c>
      <c r="D105" s="962" t="s">
        <v>90</v>
      </c>
      <c r="E105" s="963">
        <v>0</v>
      </c>
      <c r="F105" s="964">
        <v>0</v>
      </c>
      <c r="G105" s="965">
        <v>4405124.9800000004</v>
      </c>
      <c r="H105" s="938"/>
    </row>
    <row r="106" spans="1:8" ht="51">
      <c r="A106" s="5"/>
      <c r="B106" s="7"/>
      <c r="C106" s="677" t="s">
        <v>479</v>
      </c>
      <c r="D106" s="962" t="s">
        <v>480</v>
      </c>
      <c r="E106" s="963">
        <v>0</v>
      </c>
      <c r="F106" s="964">
        <v>0</v>
      </c>
      <c r="G106" s="965">
        <f>35280+23266.88</f>
        <v>58546.880000000005</v>
      </c>
      <c r="H106" s="938"/>
    </row>
    <row r="107" spans="1:8" ht="51">
      <c r="A107" s="952"/>
      <c r="B107" s="953"/>
      <c r="C107" s="954" t="s">
        <v>316</v>
      </c>
      <c r="D107" s="955">
        <v>6290</v>
      </c>
      <c r="E107" s="939">
        <v>280275251</v>
      </c>
      <c r="F107" s="956">
        <v>204183118</v>
      </c>
      <c r="G107" s="957">
        <v>181650513.68000001</v>
      </c>
      <c r="H107" s="938">
        <f t="shared" si="5"/>
        <v>0.88964511591012141</v>
      </c>
    </row>
    <row r="108" spans="1:8" ht="42.75" customHeight="1">
      <c r="A108" s="952"/>
      <c r="B108" s="953"/>
      <c r="C108" s="10361" t="s">
        <v>76</v>
      </c>
      <c r="D108" s="10362">
        <v>6300</v>
      </c>
      <c r="E108" s="10363">
        <v>1099025</v>
      </c>
      <c r="F108" s="10364">
        <v>9824510</v>
      </c>
      <c r="G108" s="10365">
        <v>8635305.7400000002</v>
      </c>
      <c r="H108" s="10366">
        <f t="shared" si="5"/>
        <v>0.87895536164144572</v>
      </c>
    </row>
    <row r="109" spans="1:8" ht="26.25" customHeight="1" thickBot="1">
      <c r="A109" s="10367"/>
      <c r="B109" s="10368"/>
      <c r="C109" s="10369" t="s">
        <v>283</v>
      </c>
      <c r="D109" s="10370">
        <v>6370</v>
      </c>
      <c r="E109" s="10371">
        <v>2500000</v>
      </c>
      <c r="F109" s="10372">
        <v>2500000</v>
      </c>
      <c r="G109" s="10373">
        <v>2500000</v>
      </c>
      <c r="H109" s="10374">
        <f t="shared" si="5"/>
        <v>1</v>
      </c>
    </row>
    <row r="110" spans="1:8" ht="28.5" customHeight="1">
      <c r="A110" s="5"/>
      <c r="B110" s="7"/>
      <c r="C110" s="10355" t="s">
        <v>358</v>
      </c>
      <c r="D110" s="10356">
        <v>6660</v>
      </c>
      <c r="E110" s="10357">
        <v>0</v>
      </c>
      <c r="F110" s="10358">
        <v>0</v>
      </c>
      <c r="G110" s="10359">
        <v>5040</v>
      </c>
      <c r="H110" s="10360"/>
    </row>
    <row r="111" spans="1:8" ht="18" customHeight="1" thickBot="1">
      <c r="A111" s="5"/>
      <c r="B111" s="8"/>
      <c r="C111" s="590" t="s">
        <v>359</v>
      </c>
      <c r="D111" s="548">
        <v>6690</v>
      </c>
      <c r="E111" s="549">
        <v>0</v>
      </c>
      <c r="F111" s="550">
        <v>0</v>
      </c>
      <c r="G111" s="551">
        <v>4467.07</v>
      </c>
      <c r="H111" s="1504"/>
    </row>
    <row r="112" spans="1:8" s="1" customFormat="1" ht="15.75" thickBot="1">
      <c r="A112" s="5"/>
      <c r="B112" s="499">
        <v>60017</v>
      </c>
      <c r="C112" s="500" t="s">
        <v>360</v>
      </c>
      <c r="D112" s="501"/>
      <c r="E112" s="286">
        <f>SUM(E113,E115)</f>
        <v>0</v>
      </c>
      <c r="F112" s="286">
        <f>SUM(F113,F115)</f>
        <v>0</v>
      </c>
      <c r="G112" s="539">
        <f>SUM(G113,G115)</f>
        <v>4305</v>
      </c>
      <c r="H112" s="294"/>
    </row>
    <row r="113" spans="1:8" s="1" customFormat="1">
      <c r="A113" s="5"/>
      <c r="B113" s="10600" t="s">
        <v>21</v>
      </c>
      <c r="C113" s="10574"/>
      <c r="D113" s="486"/>
      <c r="E113" s="487">
        <f>SUM(E114:E114)</f>
        <v>0</v>
      </c>
      <c r="F113" s="487">
        <f>SUM(F114:F114)</f>
        <v>0</v>
      </c>
      <c r="G113" s="520">
        <f>SUM(G114:G114)</f>
        <v>4305</v>
      </c>
      <c r="H113" s="279"/>
    </row>
    <row r="114" spans="1:8" s="1" customFormat="1" ht="30" customHeight="1">
      <c r="A114" s="5"/>
      <c r="B114" s="9"/>
      <c r="C114" s="544" t="s">
        <v>361</v>
      </c>
      <c r="D114" s="426" t="s">
        <v>32</v>
      </c>
      <c r="E114" s="427">
        <v>0</v>
      </c>
      <c r="F114" s="428">
        <v>0</v>
      </c>
      <c r="G114" s="252">
        <v>4305</v>
      </c>
      <c r="H114" s="540"/>
    </row>
    <row r="115" spans="1:8" s="1" customFormat="1" ht="15.75" thickBot="1">
      <c r="A115" s="5"/>
      <c r="B115" s="10597" t="s">
        <v>26</v>
      </c>
      <c r="C115" s="10601"/>
      <c r="D115" s="502"/>
      <c r="E115" s="503">
        <v>0</v>
      </c>
      <c r="F115" s="503">
        <v>0</v>
      </c>
      <c r="G115" s="541">
        <v>0</v>
      </c>
      <c r="H115" s="542"/>
    </row>
    <row r="116" spans="1:8" s="1" customFormat="1" ht="15.75" thickBot="1">
      <c r="A116" s="5"/>
      <c r="B116" s="509">
        <v>60095</v>
      </c>
      <c r="C116" s="510" t="s">
        <v>44</v>
      </c>
      <c r="D116" s="511"/>
      <c r="E116" s="496">
        <f t="shared" ref="E116:G116" si="8">SUM(E117,E121)</f>
        <v>330507</v>
      </c>
      <c r="F116" s="496">
        <f t="shared" si="8"/>
        <v>298780</v>
      </c>
      <c r="G116" s="533">
        <f t="shared" si="8"/>
        <v>291397.86</v>
      </c>
      <c r="H116" s="275">
        <f t="shared" ref="H116:H160" si="9">G116/F116</f>
        <v>0.97529238904879845</v>
      </c>
    </row>
    <row r="117" spans="1:8" s="1" customFormat="1">
      <c r="A117" s="5"/>
      <c r="B117" s="10594" t="s">
        <v>21</v>
      </c>
      <c r="C117" s="10594"/>
      <c r="D117" s="512"/>
      <c r="E117" s="505">
        <f>SUM(E118:E120)</f>
        <v>330507</v>
      </c>
      <c r="F117" s="505">
        <f>SUM(F118:F120)</f>
        <v>298780</v>
      </c>
      <c r="G117" s="546">
        <f>SUM(G118:G120)</f>
        <v>291397.86</v>
      </c>
      <c r="H117" s="279">
        <f t="shared" si="9"/>
        <v>0.97529238904879845</v>
      </c>
    </row>
    <row r="118" spans="1:8" ht="63.75" customHeight="1">
      <c r="A118" s="5"/>
      <c r="B118" s="513"/>
      <c r="C118" s="514" t="s">
        <v>317</v>
      </c>
      <c r="D118" s="515" t="s">
        <v>38</v>
      </c>
      <c r="E118" s="306">
        <v>1560</v>
      </c>
      <c r="F118" s="428">
        <v>1560</v>
      </c>
      <c r="G118" s="252">
        <v>1770</v>
      </c>
      <c r="H118" s="260">
        <f t="shared" si="9"/>
        <v>1.1346153846153846</v>
      </c>
    </row>
    <row r="119" spans="1:8" ht="40.5" customHeight="1">
      <c r="A119" s="5"/>
      <c r="B119" s="10595"/>
      <c r="C119" s="516" t="s">
        <v>46</v>
      </c>
      <c r="D119" s="517">
        <v>2210</v>
      </c>
      <c r="E119" s="306">
        <v>320000</v>
      </c>
      <c r="F119" s="523">
        <v>288273</v>
      </c>
      <c r="G119" s="524">
        <v>283462.86</v>
      </c>
      <c r="H119" s="253">
        <f t="shared" si="9"/>
        <v>0.98331394199248623</v>
      </c>
    </row>
    <row r="120" spans="1:8" ht="39" customHeight="1">
      <c r="A120" s="5"/>
      <c r="B120" s="10596"/>
      <c r="C120" s="518" t="s">
        <v>53</v>
      </c>
      <c r="D120" s="517">
        <v>2360</v>
      </c>
      <c r="E120" s="306">
        <v>8947</v>
      </c>
      <c r="F120" s="428">
        <v>8947</v>
      </c>
      <c r="G120" s="252">
        <v>6165</v>
      </c>
      <c r="H120" s="260">
        <f t="shared" si="9"/>
        <v>0.68905778473231249</v>
      </c>
    </row>
    <row r="121" spans="1:8" s="1" customFormat="1" ht="15.75" thickBot="1">
      <c r="A121" s="90"/>
      <c r="B121" s="10597" t="s">
        <v>26</v>
      </c>
      <c r="C121" s="10597"/>
      <c r="D121" s="519"/>
      <c r="E121" s="503">
        <v>0</v>
      </c>
      <c r="F121" s="503">
        <v>0</v>
      </c>
      <c r="G121" s="541">
        <v>0</v>
      </c>
      <c r="H121" s="542"/>
    </row>
    <row r="122" spans="1:8" ht="15.75" thickBot="1">
      <c r="A122" s="476">
        <v>630</v>
      </c>
      <c r="B122" s="477"/>
      <c r="C122" s="1321" t="s">
        <v>91</v>
      </c>
      <c r="D122" s="84"/>
      <c r="E122" s="479">
        <f>SUM(E123)</f>
        <v>64000</v>
      </c>
      <c r="F122" s="479">
        <f>SUM(F123)</f>
        <v>71358</v>
      </c>
      <c r="G122" s="1143">
        <f>SUM(G123)</f>
        <v>666399.19000000006</v>
      </c>
      <c r="H122" s="658">
        <f t="shared" si="9"/>
        <v>9.3388154096247096</v>
      </c>
    </row>
    <row r="123" spans="1:8" ht="15.75" thickBot="1">
      <c r="A123" s="10649"/>
      <c r="B123" s="1369">
        <v>63095</v>
      </c>
      <c r="C123" s="1370" t="s">
        <v>44</v>
      </c>
      <c r="D123" s="234"/>
      <c r="E123" s="292">
        <f>E124+E128</f>
        <v>64000</v>
      </c>
      <c r="F123" s="292">
        <f>F124+F128</f>
        <v>71358</v>
      </c>
      <c r="G123" s="293">
        <f>G124+G128</f>
        <v>666399.19000000006</v>
      </c>
      <c r="H123" s="294">
        <f t="shared" si="9"/>
        <v>9.3388154096247096</v>
      </c>
    </row>
    <row r="124" spans="1:8">
      <c r="A124" s="10649"/>
      <c r="B124" s="10651" t="s">
        <v>21</v>
      </c>
      <c r="C124" s="10652"/>
      <c r="D124" s="235"/>
      <c r="E124" s="1372">
        <f t="shared" ref="E124:F124" si="10">SUM(E125:E127)</f>
        <v>64000</v>
      </c>
      <c r="F124" s="1372">
        <f t="shared" si="10"/>
        <v>71358</v>
      </c>
      <c r="G124" s="567">
        <f>SUM(G125:G127)</f>
        <v>666399.19000000006</v>
      </c>
      <c r="H124" s="1373">
        <f t="shared" si="9"/>
        <v>9.3388154096247096</v>
      </c>
    </row>
    <row r="125" spans="1:8" ht="27" customHeight="1">
      <c r="A125" s="10649"/>
      <c r="B125" s="1371"/>
      <c r="C125" s="10785" t="s">
        <v>515</v>
      </c>
      <c r="D125" s="1365">
        <v>2008</v>
      </c>
      <c r="E125" s="1366">
        <v>0</v>
      </c>
      <c r="F125" s="1367">
        <v>0</v>
      </c>
      <c r="G125" s="1368">
        <v>423828.53</v>
      </c>
      <c r="H125" s="1364"/>
    </row>
    <row r="126" spans="1:8" ht="25.5" customHeight="1">
      <c r="A126" s="10649"/>
      <c r="B126" s="1371"/>
      <c r="C126" s="10786"/>
      <c r="D126" s="1332">
        <v>2058</v>
      </c>
      <c r="E126" s="315">
        <v>0</v>
      </c>
      <c r="F126" s="316">
        <v>0</v>
      </c>
      <c r="G126" s="310">
        <v>171212.66</v>
      </c>
      <c r="H126" s="1364"/>
    </row>
    <row r="127" spans="1:8" ht="38.25" customHeight="1">
      <c r="A127" s="10649"/>
      <c r="B127" s="1371"/>
      <c r="C127" s="653" t="s">
        <v>46</v>
      </c>
      <c r="D127" s="1333">
        <v>2210</v>
      </c>
      <c r="E127" s="315">
        <v>64000</v>
      </c>
      <c r="F127" s="316">
        <v>71358</v>
      </c>
      <c r="G127" s="310">
        <v>71358</v>
      </c>
      <c r="H127" s="1364">
        <f>G127/F127</f>
        <v>1</v>
      </c>
    </row>
    <row r="128" spans="1:8" ht="15.75" thickBot="1">
      <c r="A128" s="10650"/>
      <c r="B128" s="10604" t="s">
        <v>26</v>
      </c>
      <c r="C128" s="10605"/>
      <c r="D128" s="1391"/>
      <c r="E128" s="1392">
        <v>0</v>
      </c>
      <c r="F128" s="1392">
        <v>0</v>
      </c>
      <c r="G128" s="1393">
        <v>0</v>
      </c>
      <c r="H128" s="1394"/>
    </row>
    <row r="129" spans="1:8" s="1" customFormat="1" ht="15.75" thickBot="1">
      <c r="A129" s="1385">
        <v>700</v>
      </c>
      <c r="B129" s="477"/>
      <c r="C129" s="1321" t="s">
        <v>92</v>
      </c>
      <c r="D129" s="478"/>
      <c r="E129" s="479">
        <f>SUM(E130,)</f>
        <v>3160100</v>
      </c>
      <c r="F129" s="479">
        <f>SUM(F130,)</f>
        <v>644181</v>
      </c>
      <c r="G129" s="1356">
        <f>SUM(G130,)</f>
        <v>2247303.16</v>
      </c>
      <c r="H129" s="658">
        <f t="shared" si="9"/>
        <v>3.4886206826963231</v>
      </c>
    </row>
    <row r="130" spans="1:8" s="1" customFormat="1" ht="15.75" thickBot="1">
      <c r="A130" s="1386"/>
      <c r="B130" s="481">
        <v>70005</v>
      </c>
      <c r="C130" s="482" t="s">
        <v>93</v>
      </c>
      <c r="D130" s="483"/>
      <c r="E130" s="496">
        <f>SUM(E131,E142)</f>
        <v>3160100</v>
      </c>
      <c r="F130" s="496">
        <f>SUM(F131,F142)</f>
        <v>644181</v>
      </c>
      <c r="G130" s="533">
        <f>SUM(G131,G142)</f>
        <v>2247303.16</v>
      </c>
      <c r="H130" s="275">
        <f t="shared" si="9"/>
        <v>3.4886206826963231</v>
      </c>
    </row>
    <row r="131" spans="1:8">
      <c r="A131" s="1387"/>
      <c r="B131" s="10665" t="s">
        <v>21</v>
      </c>
      <c r="C131" s="10666"/>
      <c r="D131" s="254"/>
      <c r="E131" s="1389">
        <f>SUM(E132:E140)</f>
        <v>660100</v>
      </c>
      <c r="F131" s="1389">
        <f>SUM(F132:F140)</f>
        <v>409000</v>
      </c>
      <c r="G131" s="1395">
        <f>SUM(G132:G141)</f>
        <v>412592.49</v>
      </c>
      <c r="H131" s="279">
        <f t="shared" si="9"/>
        <v>1.0087835941320293</v>
      </c>
    </row>
    <row r="132" spans="1:8">
      <c r="A132" s="10"/>
      <c r="B132" s="1396"/>
      <c r="C132" s="545" t="s">
        <v>94</v>
      </c>
      <c r="D132" s="543" t="s">
        <v>95</v>
      </c>
      <c r="E132" s="427">
        <v>360000</v>
      </c>
      <c r="F132" s="428">
        <v>360000</v>
      </c>
      <c r="G132" s="252">
        <v>347503.03</v>
      </c>
      <c r="H132" s="260">
        <f t="shared" si="9"/>
        <v>0.96528619444444452</v>
      </c>
    </row>
    <row r="133" spans="1:8" s="11" customFormat="1" ht="15" customHeight="1">
      <c r="A133" s="10"/>
      <c r="B133" s="10"/>
      <c r="C133" s="498" t="s">
        <v>96</v>
      </c>
      <c r="D133" s="426" t="s">
        <v>97</v>
      </c>
      <c r="E133" s="427">
        <v>24000</v>
      </c>
      <c r="F133" s="669">
        <v>24000</v>
      </c>
      <c r="G133" s="670">
        <v>19884.57</v>
      </c>
      <c r="H133" s="260">
        <f t="shared" si="9"/>
        <v>0.82852375</v>
      </c>
    </row>
    <row r="134" spans="1:8" s="11" customFormat="1">
      <c r="A134" s="10"/>
      <c r="B134" s="10"/>
      <c r="C134" s="676" t="s">
        <v>98</v>
      </c>
      <c r="D134" s="10787" t="s">
        <v>23</v>
      </c>
      <c r="E134" s="305">
        <v>0</v>
      </c>
      <c r="F134" s="385">
        <v>0</v>
      </c>
      <c r="G134" s="1506">
        <v>21205.39</v>
      </c>
      <c r="H134" s="260"/>
    </row>
    <row r="135" spans="1:8" s="11" customFormat="1" ht="25.5">
      <c r="A135" s="10"/>
      <c r="B135" s="10"/>
      <c r="C135" s="1620" t="s">
        <v>180</v>
      </c>
      <c r="D135" s="10788"/>
      <c r="E135" s="315">
        <v>0</v>
      </c>
      <c r="F135" s="1397">
        <v>25000</v>
      </c>
      <c r="G135" s="1507">
        <v>21248.62</v>
      </c>
      <c r="H135" s="260">
        <f t="shared" si="9"/>
        <v>0.84994479999999994</v>
      </c>
    </row>
    <row r="136" spans="1:8" s="11" customFormat="1" ht="66.75" customHeight="1">
      <c r="A136" s="10"/>
      <c r="B136" s="10"/>
      <c r="C136" s="1351" t="s">
        <v>318</v>
      </c>
      <c r="D136" s="1388" t="s">
        <v>24</v>
      </c>
      <c r="E136" s="315">
        <v>276100</v>
      </c>
      <c r="F136" s="1397">
        <v>0</v>
      </c>
      <c r="G136" s="1507">
        <v>0</v>
      </c>
      <c r="H136" s="260"/>
    </row>
    <row r="137" spans="1:8">
      <c r="A137" s="10"/>
      <c r="B137" s="10"/>
      <c r="C137" s="1278" t="s">
        <v>99</v>
      </c>
      <c r="D137" s="515" t="s">
        <v>24</v>
      </c>
      <c r="E137" s="305">
        <v>0</v>
      </c>
      <c r="F137" s="306">
        <v>0</v>
      </c>
      <c r="G137" s="437">
        <v>5.47</v>
      </c>
      <c r="H137" s="260"/>
    </row>
    <row r="138" spans="1:8" ht="25.5">
      <c r="A138" s="10"/>
      <c r="B138" s="10"/>
      <c r="C138" s="1505" t="s">
        <v>517</v>
      </c>
      <c r="D138" s="491" t="s">
        <v>41</v>
      </c>
      <c r="E138" s="403">
        <v>0</v>
      </c>
      <c r="F138" s="404">
        <v>0</v>
      </c>
      <c r="G138" s="405">
        <v>773.06</v>
      </c>
      <c r="H138" s="260"/>
    </row>
    <row r="139" spans="1:8" ht="25.5">
      <c r="A139" s="10"/>
      <c r="B139" s="10"/>
      <c r="C139" s="1400" t="s">
        <v>531</v>
      </c>
      <c r="D139" s="10787" t="s">
        <v>45</v>
      </c>
      <c r="E139" s="442">
        <v>0</v>
      </c>
      <c r="F139" s="523">
        <v>0</v>
      </c>
      <c r="G139" s="524">
        <v>19.25</v>
      </c>
      <c r="H139" s="260"/>
    </row>
    <row r="140" spans="1:8">
      <c r="A140" s="10"/>
      <c r="B140" s="10"/>
      <c r="C140" s="1401" t="s">
        <v>516</v>
      </c>
      <c r="D140" s="10789"/>
      <c r="E140" s="427">
        <v>0</v>
      </c>
      <c r="F140" s="428">
        <v>0</v>
      </c>
      <c r="G140" s="252">
        <v>250</v>
      </c>
      <c r="H140" s="260"/>
    </row>
    <row r="141" spans="1:8" ht="25.5">
      <c r="A141" s="10"/>
      <c r="B141" s="1398"/>
      <c r="C141" s="1399" t="s">
        <v>180</v>
      </c>
      <c r="D141" s="10788"/>
      <c r="E141" s="403">
        <v>0</v>
      </c>
      <c r="F141" s="404">
        <v>0</v>
      </c>
      <c r="G141" s="405">
        <v>1703.1</v>
      </c>
      <c r="H141" s="260"/>
    </row>
    <row r="142" spans="1:8">
      <c r="A142" s="10"/>
      <c r="B142" s="10665" t="s">
        <v>61</v>
      </c>
      <c r="C142" s="10666"/>
      <c r="D142" s="254"/>
      <c r="E142" s="1389">
        <f>SUM(E143:E145)</f>
        <v>2500000</v>
      </c>
      <c r="F142" s="1389">
        <f>SUM(F143:F145)</f>
        <v>235181</v>
      </c>
      <c r="G142" s="1404">
        <f>SUM(G143:G145)</f>
        <v>1834710.67</v>
      </c>
      <c r="H142" s="279">
        <f t="shared" si="9"/>
        <v>7.8012708084411582</v>
      </c>
    </row>
    <row r="143" spans="1:8" ht="24" customHeight="1">
      <c r="A143" s="10"/>
      <c r="B143" s="1318"/>
      <c r="C143" s="514" t="s">
        <v>100</v>
      </c>
      <c r="D143" s="10787" t="s">
        <v>101</v>
      </c>
      <c r="E143" s="427">
        <v>1500000</v>
      </c>
      <c r="F143" s="428">
        <v>235181</v>
      </c>
      <c r="G143" s="527">
        <v>1833734.5</v>
      </c>
      <c r="H143" s="260">
        <f>G143/F143</f>
        <v>7.7971200904835003</v>
      </c>
    </row>
    <row r="144" spans="1:8" ht="24" customHeight="1">
      <c r="A144" s="10"/>
      <c r="B144" s="1318"/>
      <c r="C144" s="1489" t="s">
        <v>526</v>
      </c>
      <c r="D144" s="10788"/>
      <c r="E144" s="315">
        <v>0</v>
      </c>
      <c r="F144" s="316">
        <v>0</v>
      </c>
      <c r="G144" s="310">
        <v>976.17</v>
      </c>
      <c r="H144" s="260"/>
    </row>
    <row r="145" spans="1:8" s="11" customFormat="1" ht="30" customHeight="1" thickBot="1">
      <c r="A145" s="12"/>
      <c r="B145" s="1390"/>
      <c r="C145" s="451" t="s">
        <v>283</v>
      </c>
      <c r="D145" s="495" t="s">
        <v>289</v>
      </c>
      <c r="E145" s="591">
        <v>1000000</v>
      </c>
      <c r="F145" s="1402">
        <v>0</v>
      </c>
      <c r="G145" s="1403">
        <v>0</v>
      </c>
      <c r="H145" s="260"/>
    </row>
    <row r="146" spans="1:8" s="1" customFormat="1" ht="15.75" thickBot="1">
      <c r="A146" s="476">
        <v>710</v>
      </c>
      <c r="B146" s="1405"/>
      <c r="C146" s="1321" t="s">
        <v>102</v>
      </c>
      <c r="D146" s="478"/>
      <c r="E146" s="479">
        <f>SUM(E147,E151,E155)</f>
        <v>376436</v>
      </c>
      <c r="F146" s="479">
        <f>SUM(F147,F151,F155)</f>
        <v>410243</v>
      </c>
      <c r="G146" s="1143">
        <f>SUM(G147,G151,G155)</f>
        <v>457499.82999999996</v>
      </c>
      <c r="H146" s="658">
        <f t="shared" si="9"/>
        <v>1.1151922884729293</v>
      </c>
    </row>
    <row r="147" spans="1:8" ht="15.75" thickBot="1">
      <c r="A147" s="93"/>
      <c r="B147" s="1374">
        <v>71004</v>
      </c>
      <c r="C147" s="1375" t="s">
        <v>256</v>
      </c>
      <c r="D147" s="501"/>
      <c r="E147" s="292">
        <f>SUM(E150,E148)</f>
        <v>0</v>
      </c>
      <c r="F147" s="292">
        <f>SUM(F150,F148)</f>
        <v>0</v>
      </c>
      <c r="G147" s="293">
        <f>SUM(G150,G148)</f>
        <v>46500</v>
      </c>
      <c r="H147" s="294"/>
    </row>
    <row r="148" spans="1:8">
      <c r="A148" s="92"/>
      <c r="B148" s="10661" t="s">
        <v>21</v>
      </c>
      <c r="C148" s="10662"/>
      <c r="D148" s="254"/>
      <c r="E148" s="505">
        <f>SUM(E149:E149)</f>
        <v>0</v>
      </c>
      <c r="F148" s="505">
        <f>SUM(F149:F149)</f>
        <v>0</v>
      </c>
      <c r="G148" s="546">
        <f>SUM(G149:G149)</f>
        <v>46500</v>
      </c>
      <c r="H148" s="279"/>
    </row>
    <row r="149" spans="1:8" ht="76.5">
      <c r="A149" s="92"/>
      <c r="B149" s="1376"/>
      <c r="C149" s="1377" t="s">
        <v>288</v>
      </c>
      <c r="D149" s="507" t="s">
        <v>72</v>
      </c>
      <c r="E149" s="427">
        <v>0</v>
      </c>
      <c r="F149" s="428">
        <v>0</v>
      </c>
      <c r="G149" s="252">
        <v>46500</v>
      </c>
      <c r="H149" s="260"/>
    </row>
    <row r="150" spans="1:8" ht="15.75" thickBot="1">
      <c r="A150" s="92"/>
      <c r="B150" s="10663" t="s">
        <v>26</v>
      </c>
      <c r="C150" s="10664"/>
      <c r="D150" s="502"/>
      <c r="E150" s="1378">
        <v>0</v>
      </c>
      <c r="F150" s="1379">
        <v>0</v>
      </c>
      <c r="G150" s="630">
        <v>0</v>
      </c>
      <c r="H150" s="632"/>
    </row>
    <row r="151" spans="1:8" ht="15.75" thickBot="1">
      <c r="A151" s="92"/>
      <c r="B151" s="1374">
        <v>71005</v>
      </c>
      <c r="C151" s="1375" t="s">
        <v>103</v>
      </c>
      <c r="D151" s="501"/>
      <c r="E151" s="496">
        <f>SUM(E154,E152)</f>
        <v>316</v>
      </c>
      <c r="F151" s="496">
        <f>SUM(F154,F152)</f>
        <v>316</v>
      </c>
      <c r="G151" s="533">
        <f>SUM(G154,G152)</f>
        <v>80.67</v>
      </c>
      <c r="H151" s="275">
        <f t="shared" si="9"/>
        <v>0.25528481012658227</v>
      </c>
    </row>
    <row r="152" spans="1:8">
      <c r="A152" s="92"/>
      <c r="B152" s="10661" t="s">
        <v>21</v>
      </c>
      <c r="C152" s="10662"/>
      <c r="D152" s="254"/>
      <c r="E152" s="505">
        <f>SUM(E153:E153)</f>
        <v>316</v>
      </c>
      <c r="F152" s="505">
        <f>SUM(F153:F153)</f>
        <v>316</v>
      </c>
      <c r="G152" s="546">
        <f>SUM(G153:G153)</f>
        <v>80.67</v>
      </c>
      <c r="H152" s="279">
        <f t="shared" si="9"/>
        <v>0.25528481012658227</v>
      </c>
    </row>
    <row r="153" spans="1:8" ht="38.25">
      <c r="A153" s="92"/>
      <c r="B153" s="1380"/>
      <c r="C153" s="1377" t="s">
        <v>53</v>
      </c>
      <c r="D153" s="249">
        <v>2360</v>
      </c>
      <c r="E153" s="427">
        <v>316</v>
      </c>
      <c r="F153" s="428">
        <v>316</v>
      </c>
      <c r="G153" s="252">
        <v>80.67</v>
      </c>
      <c r="H153" s="260">
        <f t="shared" ref="H153" si="11">G153/F153</f>
        <v>0.25528481012658227</v>
      </c>
    </row>
    <row r="154" spans="1:8" ht="15.75" thickBot="1">
      <c r="A154" s="92"/>
      <c r="B154" s="10663" t="s">
        <v>26</v>
      </c>
      <c r="C154" s="10664"/>
      <c r="D154" s="502"/>
      <c r="E154" s="1378">
        <v>0</v>
      </c>
      <c r="F154" s="629">
        <v>0</v>
      </c>
      <c r="G154" s="630">
        <v>0</v>
      </c>
      <c r="H154" s="632"/>
    </row>
    <row r="155" spans="1:8" ht="15.75" thickBot="1">
      <c r="A155" s="92"/>
      <c r="B155" s="1381">
        <v>71012</v>
      </c>
      <c r="C155" s="482" t="s">
        <v>104</v>
      </c>
      <c r="D155" s="483"/>
      <c r="E155" s="484">
        <f>SUM(E156,E161)</f>
        <v>376120</v>
      </c>
      <c r="F155" s="484">
        <f>SUM(F156,F161)</f>
        <v>409927</v>
      </c>
      <c r="G155" s="529">
        <f>SUM(G156,G161)</f>
        <v>410919.16</v>
      </c>
      <c r="H155" s="275">
        <f t="shared" si="9"/>
        <v>1.0024203333764303</v>
      </c>
    </row>
    <row r="156" spans="1:8">
      <c r="A156" s="92"/>
      <c r="B156" s="10665" t="s">
        <v>21</v>
      </c>
      <c r="C156" s="10666"/>
      <c r="D156" s="254"/>
      <c r="E156" s="505">
        <f>SUM(E157:E160)</f>
        <v>376120</v>
      </c>
      <c r="F156" s="505">
        <f>SUM(F157:F160)</f>
        <v>409927</v>
      </c>
      <c r="G156" s="546">
        <f>SUM(G157:G160)</f>
        <v>410919.16</v>
      </c>
      <c r="H156" s="279">
        <f t="shared" si="9"/>
        <v>1.0024203333764303</v>
      </c>
    </row>
    <row r="157" spans="1:8">
      <c r="A157" s="92"/>
      <c r="B157" s="1382"/>
      <c r="C157" s="10653" t="s">
        <v>105</v>
      </c>
      <c r="D157" s="543" t="s">
        <v>38</v>
      </c>
      <c r="E157" s="427">
        <v>6000</v>
      </c>
      <c r="F157" s="428">
        <v>6000</v>
      </c>
      <c r="G157" s="252">
        <v>5167.3999999999996</v>
      </c>
      <c r="H157" s="260">
        <f t="shared" si="9"/>
        <v>0.8612333333333333</v>
      </c>
    </row>
    <row r="158" spans="1:8">
      <c r="A158" s="92"/>
      <c r="B158" s="1383"/>
      <c r="C158" s="10654"/>
      <c r="D158" s="426" t="s">
        <v>32</v>
      </c>
      <c r="E158" s="427">
        <v>0</v>
      </c>
      <c r="F158" s="428">
        <v>0</v>
      </c>
      <c r="G158" s="252">
        <v>1859.76</v>
      </c>
      <c r="H158" s="260"/>
    </row>
    <row r="159" spans="1:8">
      <c r="A159" s="92"/>
      <c r="B159" s="1383"/>
      <c r="C159" s="10654"/>
      <c r="D159" s="491" t="s">
        <v>25</v>
      </c>
      <c r="E159" s="315">
        <v>120</v>
      </c>
      <c r="F159" s="316">
        <v>120</v>
      </c>
      <c r="G159" s="310">
        <v>85</v>
      </c>
      <c r="H159" s="335">
        <f t="shared" si="9"/>
        <v>0.70833333333333337</v>
      </c>
    </row>
    <row r="160" spans="1:8" s="15" customFormat="1" ht="38.25">
      <c r="A160" s="92"/>
      <c r="B160" s="1406"/>
      <c r="C160" s="676" t="s">
        <v>46</v>
      </c>
      <c r="D160" s="439" t="s">
        <v>106</v>
      </c>
      <c r="E160" s="305">
        <v>370000</v>
      </c>
      <c r="F160" s="306">
        <v>403807</v>
      </c>
      <c r="G160" s="301">
        <v>403807</v>
      </c>
      <c r="H160" s="302">
        <f t="shared" si="9"/>
        <v>1</v>
      </c>
    </row>
    <row r="161" spans="1:8" ht="15.75" thickBot="1">
      <c r="A161" s="14"/>
      <c r="B161" s="10644" t="s">
        <v>26</v>
      </c>
      <c r="C161" s="10597"/>
      <c r="D161" s="1384"/>
      <c r="E161" s="503">
        <v>0</v>
      </c>
      <c r="F161" s="503">
        <v>0</v>
      </c>
      <c r="G161" s="541">
        <v>0</v>
      </c>
      <c r="H161" s="671"/>
    </row>
    <row r="162" spans="1:8" s="1" customFormat="1" ht="15.75" thickBot="1">
      <c r="A162" s="476">
        <v>720</v>
      </c>
      <c r="B162" s="478"/>
      <c r="C162" s="1412" t="s">
        <v>107</v>
      </c>
      <c r="D162" s="1413"/>
      <c r="E162" s="479">
        <f>SUM(E163,)</f>
        <v>0</v>
      </c>
      <c r="F162" s="479">
        <f>SUM(F163,)</f>
        <v>0</v>
      </c>
      <c r="G162" s="1356">
        <f>SUM(G163,)</f>
        <v>2027909.3599999999</v>
      </c>
      <c r="H162" s="658"/>
    </row>
    <row r="163" spans="1:8" ht="15.75" thickBot="1">
      <c r="A163" s="1414"/>
      <c r="B163" s="1415">
        <v>72095</v>
      </c>
      <c r="C163" s="1150" t="s">
        <v>44</v>
      </c>
      <c r="D163" s="1416"/>
      <c r="E163" s="1294">
        <f>SUM(E164,E172)</f>
        <v>0</v>
      </c>
      <c r="F163" s="1294">
        <f>SUM(F164,F172)</f>
        <v>0</v>
      </c>
      <c r="G163" s="357">
        <f>SUM(G164,G172)</f>
        <v>2027909.3599999999</v>
      </c>
      <c r="H163" s="1295"/>
    </row>
    <row r="164" spans="1:8" s="11" customFormat="1">
      <c r="A164" s="485"/>
      <c r="B164" s="10659" t="s">
        <v>21</v>
      </c>
      <c r="C164" s="10660"/>
      <c r="D164" s="1417"/>
      <c r="E164" s="1409">
        <f>SUM(E165:E171)</f>
        <v>0</v>
      </c>
      <c r="F164" s="1409">
        <f>SUM(F165:F171)</f>
        <v>0</v>
      </c>
      <c r="G164" s="1410">
        <f>SUM(G165:G171)</f>
        <v>1772909.3599999999</v>
      </c>
      <c r="H164" s="361"/>
    </row>
    <row r="165" spans="1:8" ht="43.5" customHeight="1">
      <c r="A165" s="5"/>
      <c r="B165" s="10656"/>
      <c r="C165" s="1509" t="s">
        <v>108</v>
      </c>
      <c r="D165" s="1510" t="s">
        <v>23</v>
      </c>
      <c r="E165" s="351">
        <v>0</v>
      </c>
      <c r="F165" s="351">
        <v>0</v>
      </c>
      <c r="G165" s="301">
        <v>990475.79</v>
      </c>
      <c r="H165" s="302"/>
    </row>
    <row r="166" spans="1:8" ht="45.75" customHeight="1">
      <c r="A166" s="5"/>
      <c r="B166" s="10657"/>
      <c r="C166" s="1408" t="s">
        <v>307</v>
      </c>
      <c r="D166" s="10510" t="s">
        <v>24</v>
      </c>
      <c r="E166" s="368">
        <v>0</v>
      </c>
      <c r="F166" s="368">
        <v>0</v>
      </c>
      <c r="G166" s="405">
        <v>412288.63</v>
      </c>
      <c r="H166" s="103"/>
    </row>
    <row r="167" spans="1:8" ht="38.25">
      <c r="A167" s="5"/>
      <c r="B167" s="10657"/>
      <c r="C167" s="1408" t="s">
        <v>518</v>
      </c>
      <c r="D167" s="10512"/>
      <c r="E167" s="368">
        <v>0</v>
      </c>
      <c r="F167" s="368">
        <v>0</v>
      </c>
      <c r="G167" s="405">
        <v>233680.26</v>
      </c>
      <c r="H167" s="103"/>
    </row>
    <row r="168" spans="1:8" ht="55.5" customHeight="1">
      <c r="A168" s="5"/>
      <c r="B168" s="10657"/>
      <c r="C168" s="1408" t="s">
        <v>308</v>
      </c>
      <c r="D168" s="10510" t="s">
        <v>41</v>
      </c>
      <c r="E168" s="368">
        <v>0</v>
      </c>
      <c r="F168" s="368">
        <v>0</v>
      </c>
      <c r="G168" s="405">
        <v>1361.17</v>
      </c>
      <c r="H168" s="302"/>
    </row>
    <row r="169" spans="1:8" ht="42" customHeight="1">
      <c r="A169" s="5"/>
      <c r="B169" s="10657"/>
      <c r="C169" s="1408" t="s">
        <v>539</v>
      </c>
      <c r="D169" s="10511"/>
      <c r="E169" s="368">
        <v>0</v>
      </c>
      <c r="F169" s="368">
        <v>0</v>
      </c>
      <c r="G169" s="405">
        <v>1194.42</v>
      </c>
      <c r="H169" s="302"/>
    </row>
    <row r="170" spans="1:8" ht="69" customHeight="1">
      <c r="A170" s="5"/>
      <c r="B170" s="10657"/>
      <c r="C170" s="1408" t="s">
        <v>538</v>
      </c>
      <c r="D170" s="10512"/>
      <c r="E170" s="368">
        <v>0</v>
      </c>
      <c r="F170" s="368">
        <v>0</v>
      </c>
      <c r="G170" s="405">
        <v>13250.57</v>
      </c>
      <c r="H170" s="302"/>
    </row>
    <row r="171" spans="1:8" ht="38.25">
      <c r="A171" s="5"/>
      <c r="B171" s="10658"/>
      <c r="C171" s="677" t="s">
        <v>540</v>
      </c>
      <c r="D171" s="1696" t="s">
        <v>45</v>
      </c>
      <c r="E171" s="403">
        <v>0</v>
      </c>
      <c r="F171" s="404">
        <v>0</v>
      </c>
      <c r="G171" s="405">
        <v>120658.52</v>
      </c>
      <c r="H171" s="103"/>
    </row>
    <row r="172" spans="1:8" s="1" customFormat="1">
      <c r="A172" s="5"/>
      <c r="B172" s="10606" t="s">
        <v>61</v>
      </c>
      <c r="C172" s="10607"/>
      <c r="D172" s="1508"/>
      <c r="E172" s="371">
        <f>SUM(E173:E174)</f>
        <v>0</v>
      </c>
      <c r="F172" s="371">
        <f>SUM(F173:F174)</f>
        <v>0</v>
      </c>
      <c r="G172" s="372">
        <f>SUM(G173:G174)</f>
        <v>255000</v>
      </c>
      <c r="H172" s="361"/>
    </row>
    <row r="173" spans="1:8" ht="51">
      <c r="A173" s="5"/>
      <c r="B173" s="10655"/>
      <c r="C173" s="1407" t="s">
        <v>290</v>
      </c>
      <c r="D173" s="491" t="s">
        <v>90</v>
      </c>
      <c r="E173" s="403">
        <v>0</v>
      </c>
      <c r="F173" s="404">
        <v>0</v>
      </c>
      <c r="G173" s="405">
        <v>206550</v>
      </c>
      <c r="H173" s="406"/>
    </row>
    <row r="174" spans="1:8" ht="53.25" customHeight="1" thickBot="1">
      <c r="A174" s="90"/>
      <c r="B174" s="10637"/>
      <c r="C174" s="1326" t="s">
        <v>519</v>
      </c>
      <c r="D174" s="1411" t="s">
        <v>520</v>
      </c>
      <c r="E174" s="1313">
        <v>0</v>
      </c>
      <c r="F174" s="1314">
        <v>0</v>
      </c>
      <c r="G174" s="639">
        <v>48450</v>
      </c>
      <c r="H174" s="640"/>
    </row>
    <row r="175" spans="1:8" ht="15.75" thickBot="1">
      <c r="A175" s="552">
        <v>730</v>
      </c>
      <c r="B175" s="553"/>
      <c r="C175" s="554" t="s">
        <v>109</v>
      </c>
      <c r="D175" s="555"/>
      <c r="E175" s="556">
        <f>SUM(E176,E181)</f>
        <v>0</v>
      </c>
      <c r="F175" s="556">
        <f>SUM(F176,F181)</f>
        <v>0</v>
      </c>
      <c r="G175" s="557">
        <f>SUM(G176,G181)</f>
        <v>2663.29</v>
      </c>
      <c r="H175" s="269"/>
    </row>
    <row r="176" spans="1:8" ht="15.75" thickBot="1">
      <c r="A176" s="558"/>
      <c r="B176" s="559">
        <v>73016</v>
      </c>
      <c r="C176" s="560" t="s">
        <v>110</v>
      </c>
      <c r="D176" s="561"/>
      <c r="E176" s="562">
        <f>SUM(E177,E180)</f>
        <v>0</v>
      </c>
      <c r="F176" s="562">
        <f t="shared" ref="F176:G176" si="12">SUM(F177,F180)</f>
        <v>0</v>
      </c>
      <c r="G176" s="563">
        <f t="shared" si="12"/>
        <v>1986.29</v>
      </c>
      <c r="H176" s="564"/>
    </row>
    <row r="177" spans="1:8">
      <c r="A177" s="565"/>
      <c r="B177" s="10632" t="s">
        <v>21</v>
      </c>
      <c r="C177" s="10633"/>
      <c r="D177" s="504"/>
      <c r="E177" s="566">
        <f>SUM(E178:E179)</f>
        <v>0</v>
      </c>
      <c r="F177" s="566">
        <f>SUM(F178:F179)</f>
        <v>0</v>
      </c>
      <c r="G177" s="567">
        <f>SUM(G178:G179)</f>
        <v>1986.29</v>
      </c>
      <c r="H177" s="568"/>
    </row>
    <row r="178" spans="1:8" ht="18.75" customHeight="1">
      <c r="A178" s="565"/>
      <c r="B178" s="569"/>
      <c r="C178" s="10804" t="s">
        <v>309</v>
      </c>
      <c r="D178" s="570" t="s">
        <v>41</v>
      </c>
      <c r="E178" s="571">
        <v>0</v>
      </c>
      <c r="F178" s="572">
        <v>0</v>
      </c>
      <c r="G178" s="573">
        <v>2.56</v>
      </c>
      <c r="H178" s="574"/>
    </row>
    <row r="179" spans="1:8" ht="19.5" customHeight="1">
      <c r="A179" s="565"/>
      <c r="B179" s="569"/>
      <c r="C179" s="10805"/>
      <c r="D179" s="570" t="s">
        <v>45</v>
      </c>
      <c r="E179" s="571">
        <v>0</v>
      </c>
      <c r="F179" s="572">
        <v>0</v>
      </c>
      <c r="G179" s="573">
        <v>1983.73</v>
      </c>
      <c r="H179" s="574"/>
    </row>
    <row r="180" spans="1:8" ht="15.75" thickBot="1">
      <c r="A180" s="575"/>
      <c r="B180" s="10634" t="s">
        <v>26</v>
      </c>
      <c r="C180" s="10693"/>
      <c r="D180" s="576"/>
      <c r="E180" s="577">
        <v>0</v>
      </c>
      <c r="F180" s="577">
        <v>0</v>
      </c>
      <c r="G180" s="578">
        <v>0</v>
      </c>
      <c r="H180" s="579"/>
    </row>
    <row r="181" spans="1:8" ht="15.75" thickBot="1">
      <c r="A181" s="10759"/>
      <c r="B181" s="559">
        <v>73095</v>
      </c>
      <c r="C181" s="560" t="s">
        <v>44</v>
      </c>
      <c r="D181" s="561"/>
      <c r="E181" s="580">
        <f>SUM(E182,E184)</f>
        <v>0</v>
      </c>
      <c r="F181" s="580">
        <f>SUM(F182,F184)</f>
        <v>0</v>
      </c>
      <c r="G181" s="581">
        <f>SUM(G182,G184)</f>
        <v>677</v>
      </c>
      <c r="H181" s="564"/>
    </row>
    <row r="182" spans="1:8" ht="14.25" customHeight="1">
      <c r="A182" s="10759"/>
      <c r="B182" s="10651" t="s">
        <v>21</v>
      </c>
      <c r="C182" s="10761"/>
      <c r="D182" s="582"/>
      <c r="E182" s="583">
        <f>SUM(E183:E183)</f>
        <v>0</v>
      </c>
      <c r="F182" s="583">
        <f>SUM(F183:F183)</f>
        <v>0</v>
      </c>
      <c r="G182" s="546">
        <f>SUM(G183:G183)</f>
        <v>677</v>
      </c>
      <c r="H182" s="568"/>
    </row>
    <row r="183" spans="1:8" ht="27" customHeight="1">
      <c r="A183" s="10759"/>
      <c r="B183" s="584"/>
      <c r="C183" s="585" t="s">
        <v>362</v>
      </c>
      <c r="D183" s="586">
        <v>2910</v>
      </c>
      <c r="E183" s="587">
        <v>0</v>
      </c>
      <c r="F183" s="572">
        <v>0</v>
      </c>
      <c r="G183" s="573">
        <v>677</v>
      </c>
      <c r="H183" s="574"/>
    </row>
    <row r="184" spans="1:8" ht="15.75" thickBot="1">
      <c r="A184" s="10760"/>
      <c r="B184" s="10634" t="s">
        <v>26</v>
      </c>
      <c r="C184" s="10693"/>
      <c r="D184" s="588"/>
      <c r="E184" s="577">
        <v>0</v>
      </c>
      <c r="F184" s="577">
        <v>0</v>
      </c>
      <c r="G184" s="578">
        <v>0</v>
      </c>
      <c r="H184" s="579"/>
    </row>
    <row r="185" spans="1:8" ht="15.75" thickBot="1">
      <c r="A185" s="1258">
        <v>750</v>
      </c>
      <c r="B185" s="1259"/>
      <c r="C185" s="1260" t="s">
        <v>113</v>
      </c>
      <c r="D185" s="1261"/>
      <c r="E185" s="1291">
        <f>SUM(E186,E191,E214,E219,E230,E234,E225)</f>
        <v>3705822</v>
      </c>
      <c r="F185" s="1291">
        <f t="shared" ref="F185:G185" si="13">SUM(F186,F191,F214,F219,F230,F234,F225)</f>
        <v>4597314</v>
      </c>
      <c r="G185" s="1292">
        <f t="shared" si="13"/>
        <v>5092955.1799999988</v>
      </c>
      <c r="H185" s="1293">
        <f t="shared" ref="H185:H217" si="14">G185/F185</f>
        <v>1.1078110348781915</v>
      </c>
    </row>
    <row r="186" spans="1:8" ht="15.75" thickBot="1">
      <c r="A186" s="236"/>
      <c r="B186" s="1253">
        <v>75011</v>
      </c>
      <c r="C186" s="1254" t="s">
        <v>114</v>
      </c>
      <c r="D186" s="1255"/>
      <c r="E186" s="1294">
        <f t="shared" ref="E186:G186" si="15">SUM(E187,E190)</f>
        <v>310632</v>
      </c>
      <c r="F186" s="1294">
        <f t="shared" si="15"/>
        <v>344849</v>
      </c>
      <c r="G186" s="357">
        <f t="shared" si="15"/>
        <v>344778.35</v>
      </c>
      <c r="H186" s="1295">
        <f t="shared" si="14"/>
        <v>0.9997951277225684</v>
      </c>
    </row>
    <row r="187" spans="1:8">
      <c r="A187" s="237"/>
      <c r="B187" s="10753" t="s">
        <v>21</v>
      </c>
      <c r="C187" s="10754"/>
      <c r="D187" s="1256"/>
      <c r="E187" s="1296">
        <f>SUM(E188:E189)</f>
        <v>310632</v>
      </c>
      <c r="F187" s="1296">
        <f>SUM(F188:F189)</f>
        <v>344849</v>
      </c>
      <c r="G187" s="360">
        <f>SUM(G188:G189)</f>
        <v>344778.35</v>
      </c>
      <c r="H187" s="361">
        <f t="shared" si="14"/>
        <v>0.9997951277225684</v>
      </c>
    </row>
    <row r="188" spans="1:8" ht="38.25">
      <c r="A188" s="237"/>
      <c r="B188" s="1257"/>
      <c r="C188" s="1252" t="s">
        <v>115</v>
      </c>
      <c r="D188" s="959">
        <v>2210</v>
      </c>
      <c r="E188" s="305">
        <v>310000</v>
      </c>
      <c r="F188" s="306">
        <v>344217</v>
      </c>
      <c r="G188" s="301">
        <v>344217</v>
      </c>
      <c r="H188" s="302">
        <f t="shared" si="14"/>
        <v>1</v>
      </c>
    </row>
    <row r="189" spans="1:8" ht="38.25">
      <c r="A189" s="10"/>
      <c r="B189" s="240"/>
      <c r="C189" s="1004" t="s">
        <v>53</v>
      </c>
      <c r="D189" s="1005">
        <v>2360</v>
      </c>
      <c r="E189" s="403">
        <v>632</v>
      </c>
      <c r="F189" s="404">
        <v>632</v>
      </c>
      <c r="G189" s="405">
        <v>561.35</v>
      </c>
      <c r="H189" s="406">
        <f t="shared" si="14"/>
        <v>0.88821202531645571</v>
      </c>
    </row>
    <row r="190" spans="1:8" ht="14.25" customHeight="1" thickBot="1">
      <c r="A190" s="10"/>
      <c r="B190" s="10755" t="s">
        <v>26</v>
      </c>
      <c r="C190" s="10756"/>
      <c r="D190" s="1007"/>
      <c r="E190" s="503">
        <v>0</v>
      </c>
      <c r="F190" s="503">
        <v>0</v>
      </c>
      <c r="G190" s="366">
        <v>0</v>
      </c>
      <c r="H190" s="542"/>
    </row>
    <row r="191" spans="1:8" ht="15.75" thickBot="1">
      <c r="A191" s="10"/>
      <c r="B191" s="1265">
        <v>75018</v>
      </c>
      <c r="C191" s="997" t="s">
        <v>116</v>
      </c>
      <c r="D191" s="1266"/>
      <c r="E191" s="286">
        <f>SUM(E192,E211)</f>
        <v>255280</v>
      </c>
      <c r="F191" s="286">
        <f>SUM(F192,F211)</f>
        <v>255372</v>
      </c>
      <c r="G191" s="539">
        <f>SUM(G192,G211)</f>
        <v>913729.21</v>
      </c>
      <c r="H191" s="1295">
        <f t="shared" si="14"/>
        <v>3.5780320865247557</v>
      </c>
    </row>
    <row r="192" spans="1:8">
      <c r="A192" s="10"/>
      <c r="B192" s="10598" t="s">
        <v>21</v>
      </c>
      <c r="C192" s="10599"/>
      <c r="D192" s="1267"/>
      <c r="E192" s="1297">
        <f>SUM(E193:E210)</f>
        <v>255280</v>
      </c>
      <c r="F192" s="1297">
        <f>SUM(F193:F210)</f>
        <v>255372</v>
      </c>
      <c r="G192" s="1298">
        <f>SUM(G193:G210)</f>
        <v>888140.59</v>
      </c>
      <c r="H192" s="1299">
        <f t="shared" si="14"/>
        <v>3.4778307332048932</v>
      </c>
    </row>
    <row r="193" spans="1:8" ht="54" customHeight="1">
      <c r="A193" s="10"/>
      <c r="B193" s="1268"/>
      <c r="C193" s="1264" t="s">
        <v>500</v>
      </c>
      <c r="D193" s="1263">
        <v>2058</v>
      </c>
      <c r="E193" s="1300">
        <v>0</v>
      </c>
      <c r="F193" s="351">
        <v>0</v>
      </c>
      <c r="G193" s="1301">
        <v>12281.19</v>
      </c>
      <c r="H193" s="302"/>
    </row>
    <row r="194" spans="1:8" ht="66.75" customHeight="1" thickBot="1">
      <c r="A194" s="12"/>
      <c r="B194" s="1512"/>
      <c r="C194" s="1513" t="s">
        <v>521</v>
      </c>
      <c r="D194" s="1514">
        <v>2700</v>
      </c>
      <c r="E194" s="1515">
        <v>0</v>
      </c>
      <c r="F194" s="450">
        <v>0</v>
      </c>
      <c r="G194" s="1516">
        <v>377267.51</v>
      </c>
      <c r="H194" s="311"/>
    </row>
    <row r="195" spans="1:8">
      <c r="A195" s="10"/>
      <c r="B195" s="1269"/>
      <c r="C195" s="10764" t="s">
        <v>31</v>
      </c>
      <c r="D195" s="962" t="s">
        <v>78</v>
      </c>
      <c r="E195" s="1302">
        <v>0</v>
      </c>
      <c r="F195" s="404">
        <v>0</v>
      </c>
      <c r="G195" s="1303">
        <v>52958.69</v>
      </c>
      <c r="H195" s="1511"/>
    </row>
    <row r="196" spans="1:8">
      <c r="A196" s="10"/>
      <c r="B196" s="1269"/>
      <c r="C196" s="10764"/>
      <c r="D196" s="962" t="s">
        <v>87</v>
      </c>
      <c r="E196" s="436">
        <v>0</v>
      </c>
      <c r="F196" s="306">
        <v>0</v>
      </c>
      <c r="G196" s="437">
        <v>103454.14</v>
      </c>
      <c r="H196" s="467"/>
    </row>
    <row r="197" spans="1:8">
      <c r="A197" s="10"/>
      <c r="B197" s="1269"/>
      <c r="C197" s="10764"/>
      <c r="D197" s="994" t="s">
        <v>23</v>
      </c>
      <c r="E197" s="436">
        <v>100000</v>
      </c>
      <c r="F197" s="306">
        <v>100000</v>
      </c>
      <c r="G197" s="437">
        <v>118136.68</v>
      </c>
      <c r="H197" s="302">
        <f t="shared" si="14"/>
        <v>1.1813667999999999</v>
      </c>
    </row>
    <row r="198" spans="1:8">
      <c r="A198" s="10"/>
      <c r="B198" s="1269"/>
      <c r="C198" s="10764"/>
      <c r="D198" s="989" t="s">
        <v>24</v>
      </c>
      <c r="E198" s="436">
        <v>40000</v>
      </c>
      <c r="F198" s="306">
        <v>40000</v>
      </c>
      <c r="G198" s="437">
        <v>60163.58</v>
      </c>
      <c r="H198" s="302">
        <f t="shared" si="14"/>
        <v>1.5040895000000001</v>
      </c>
    </row>
    <row r="199" spans="1:8">
      <c r="A199" s="10"/>
      <c r="B199" s="1269"/>
      <c r="C199" s="10764"/>
      <c r="D199" s="989" t="s">
        <v>41</v>
      </c>
      <c r="E199" s="436">
        <v>0</v>
      </c>
      <c r="F199" s="306">
        <v>0</v>
      </c>
      <c r="G199" s="437">
        <v>26988.16</v>
      </c>
      <c r="H199" s="302"/>
    </row>
    <row r="200" spans="1:8">
      <c r="A200" s="10"/>
      <c r="B200" s="1269"/>
      <c r="C200" s="10764"/>
      <c r="D200" s="989" t="s">
        <v>45</v>
      </c>
      <c r="E200" s="436">
        <v>80000</v>
      </c>
      <c r="F200" s="306">
        <v>80000</v>
      </c>
      <c r="G200" s="437">
        <v>31237.52</v>
      </c>
      <c r="H200" s="302">
        <f t="shared" si="14"/>
        <v>0.39046900000000001</v>
      </c>
    </row>
    <row r="201" spans="1:8">
      <c r="A201" s="10"/>
      <c r="B201" s="1269"/>
      <c r="C201" s="10764"/>
      <c r="D201" s="989" t="s">
        <v>188</v>
      </c>
      <c r="E201" s="436">
        <v>0</v>
      </c>
      <c r="F201" s="306">
        <v>92</v>
      </c>
      <c r="G201" s="437">
        <v>91.45</v>
      </c>
      <c r="H201" s="302">
        <f t="shared" si="14"/>
        <v>0.99402173913043479</v>
      </c>
    </row>
    <row r="202" spans="1:8">
      <c r="A202" s="10"/>
      <c r="B202" s="1269"/>
      <c r="C202" s="10764"/>
      <c r="D202" s="989" t="s">
        <v>111</v>
      </c>
      <c r="E202" s="436">
        <v>0</v>
      </c>
      <c r="F202" s="306">
        <v>0</v>
      </c>
      <c r="G202" s="437">
        <v>16.14</v>
      </c>
      <c r="H202" s="302"/>
    </row>
    <row r="203" spans="1:8">
      <c r="A203" s="10"/>
      <c r="B203" s="1269"/>
      <c r="C203" s="10764"/>
      <c r="D203" s="989" t="s">
        <v>32</v>
      </c>
      <c r="E203" s="436">
        <v>0</v>
      </c>
      <c r="F203" s="306">
        <v>0</v>
      </c>
      <c r="G203" s="437">
        <v>4299.2299999999996</v>
      </c>
      <c r="H203" s="302"/>
    </row>
    <row r="204" spans="1:8">
      <c r="A204" s="10"/>
      <c r="B204" s="1270"/>
      <c r="C204" s="10765"/>
      <c r="D204" s="989" t="s">
        <v>25</v>
      </c>
      <c r="E204" s="436">
        <v>20000</v>
      </c>
      <c r="F204" s="306">
        <v>20000</v>
      </c>
      <c r="G204" s="437">
        <v>32102.33</v>
      </c>
      <c r="H204" s="302">
        <f t="shared" si="14"/>
        <v>1.6051165000000001</v>
      </c>
    </row>
    <row r="205" spans="1:8" ht="30.75" customHeight="1">
      <c r="A205" s="10"/>
      <c r="B205" s="953"/>
      <c r="C205" s="1262" t="s">
        <v>299</v>
      </c>
      <c r="D205" s="994" t="s">
        <v>25</v>
      </c>
      <c r="E205" s="436">
        <v>280</v>
      </c>
      <c r="F205" s="306">
        <v>280</v>
      </c>
      <c r="G205" s="437">
        <v>222</v>
      </c>
      <c r="H205" s="302">
        <f t="shared" si="14"/>
        <v>0.79285714285714282</v>
      </c>
    </row>
    <row r="206" spans="1:8">
      <c r="A206" s="988"/>
      <c r="B206" s="953"/>
      <c r="C206" s="10790" t="s">
        <v>298</v>
      </c>
      <c r="D206" s="989" t="s">
        <v>78</v>
      </c>
      <c r="E206" s="1302">
        <v>0</v>
      </c>
      <c r="F206" s="404">
        <v>0</v>
      </c>
      <c r="G206" s="1303">
        <v>25200</v>
      </c>
      <c r="H206" s="302"/>
    </row>
    <row r="207" spans="1:8" ht="18" customHeight="1">
      <c r="A207" s="988"/>
      <c r="B207" s="953"/>
      <c r="C207" s="10791"/>
      <c r="D207" s="989" t="s">
        <v>24</v>
      </c>
      <c r="E207" s="1302">
        <v>0</v>
      </c>
      <c r="F207" s="404">
        <v>0</v>
      </c>
      <c r="G207" s="1303">
        <v>3819.17</v>
      </c>
      <c r="H207" s="302"/>
    </row>
    <row r="208" spans="1:8">
      <c r="A208" s="988"/>
      <c r="B208" s="953"/>
      <c r="C208" s="10791"/>
      <c r="D208" s="991" t="s">
        <v>41</v>
      </c>
      <c r="E208" s="305">
        <v>0</v>
      </c>
      <c r="F208" s="306">
        <v>0</v>
      </c>
      <c r="G208" s="437">
        <v>58.81</v>
      </c>
      <c r="H208" s="302"/>
    </row>
    <row r="209" spans="1:9">
      <c r="A209" s="988"/>
      <c r="B209" s="953"/>
      <c r="C209" s="10791"/>
      <c r="D209" s="994" t="s">
        <v>32</v>
      </c>
      <c r="E209" s="1304">
        <v>0</v>
      </c>
      <c r="F209" s="1305">
        <v>0</v>
      </c>
      <c r="G209" s="1306">
        <v>33428.050000000003</v>
      </c>
      <c r="H209" s="302"/>
    </row>
    <row r="210" spans="1:9">
      <c r="A210" s="988"/>
      <c r="B210" s="1517"/>
      <c r="C210" s="10792"/>
      <c r="D210" s="989" t="s">
        <v>25</v>
      </c>
      <c r="E210" s="436">
        <v>15000</v>
      </c>
      <c r="F210" s="306">
        <v>15000</v>
      </c>
      <c r="G210" s="437">
        <v>6415.94</v>
      </c>
      <c r="H210" s="302">
        <f t="shared" si="14"/>
        <v>0.42772933333333329</v>
      </c>
    </row>
    <row r="211" spans="1:9">
      <c r="A211" s="10"/>
      <c r="B211" s="10579" t="s">
        <v>61</v>
      </c>
      <c r="C211" s="10580"/>
      <c r="D211" s="1271"/>
      <c r="E211" s="1272">
        <f>SUM(E212:E213)</f>
        <v>0</v>
      </c>
      <c r="F211" s="1272">
        <f>SUM(F212:F213)</f>
        <v>0</v>
      </c>
      <c r="G211" s="372">
        <f>SUM(G212:G213)</f>
        <v>25588.62</v>
      </c>
      <c r="H211" s="1273"/>
    </row>
    <row r="212" spans="1:9" ht="27.75" customHeight="1">
      <c r="A212" s="10"/>
      <c r="B212" s="10587"/>
      <c r="C212" s="1274" t="s">
        <v>1116</v>
      </c>
      <c r="D212" s="543" t="s">
        <v>501</v>
      </c>
      <c r="E212" s="1275">
        <v>0</v>
      </c>
      <c r="F212" s="428">
        <v>0</v>
      </c>
      <c r="G212" s="645">
        <v>23800</v>
      </c>
      <c r="H212" s="540"/>
    </row>
    <row r="213" spans="1:9" ht="27" customHeight="1">
      <c r="A213" s="10"/>
      <c r="B213" s="10588"/>
      <c r="C213" s="1274" t="s">
        <v>31</v>
      </c>
      <c r="D213" s="543" t="s">
        <v>28</v>
      </c>
      <c r="E213" s="1275">
        <v>0</v>
      </c>
      <c r="F213" s="428">
        <v>0</v>
      </c>
      <c r="G213" s="645">
        <v>1788.62</v>
      </c>
      <c r="H213" s="540"/>
      <c r="I213" s="41"/>
    </row>
    <row r="214" spans="1:9" ht="15.75" thickBot="1">
      <c r="A214" s="988"/>
      <c r="B214" s="996">
        <v>75046</v>
      </c>
      <c r="C214" s="997" t="s">
        <v>117</v>
      </c>
      <c r="D214" s="998"/>
      <c r="E214" s="1307">
        <f>SUM(E215,E218)</f>
        <v>21316</v>
      </c>
      <c r="F214" s="292">
        <f>SUM(F215,F218)</f>
        <v>21316</v>
      </c>
      <c r="G214" s="1308">
        <f>SUM(G215,G218)</f>
        <v>2814.96</v>
      </c>
      <c r="H214" s="1309">
        <f t="shared" si="14"/>
        <v>0.13205854756990054</v>
      </c>
    </row>
    <row r="215" spans="1:9">
      <c r="A215" s="988"/>
      <c r="B215" s="10766" t="s">
        <v>21</v>
      </c>
      <c r="C215" s="10767"/>
      <c r="D215" s="999"/>
      <c r="E215" s="505">
        <f t="shared" ref="E215:F215" si="16">SUM(E216:E217)</f>
        <v>21316</v>
      </c>
      <c r="F215" s="505">
        <f t="shared" si="16"/>
        <v>21316</v>
      </c>
      <c r="G215" s="546">
        <f t="shared" ref="G215" si="17">SUM(G216:G217)</f>
        <v>2814.96</v>
      </c>
      <c r="H215" s="279">
        <f t="shared" si="14"/>
        <v>0.13205854756990054</v>
      </c>
    </row>
    <row r="216" spans="1:9" ht="40.5" customHeight="1">
      <c r="A216" s="988"/>
      <c r="B216" s="10768"/>
      <c r="C216" s="1608" t="s">
        <v>46</v>
      </c>
      <c r="D216" s="959">
        <v>2210</v>
      </c>
      <c r="E216" s="305">
        <v>20000</v>
      </c>
      <c r="F216" s="306">
        <v>20000</v>
      </c>
      <c r="G216" s="301">
        <v>2639.96</v>
      </c>
      <c r="H216" s="302">
        <f t="shared" si="14"/>
        <v>0.131998</v>
      </c>
    </row>
    <row r="217" spans="1:9" s="11" customFormat="1" ht="39.75" customHeight="1">
      <c r="A217" s="988"/>
      <c r="B217" s="10769"/>
      <c r="C217" s="1004" t="s">
        <v>53</v>
      </c>
      <c r="D217" s="1005">
        <v>2360</v>
      </c>
      <c r="E217" s="305">
        <v>1316</v>
      </c>
      <c r="F217" s="385">
        <v>1316</v>
      </c>
      <c r="G217" s="386">
        <v>175</v>
      </c>
      <c r="H217" s="302">
        <f t="shared" si="14"/>
        <v>0.13297872340425532</v>
      </c>
    </row>
    <row r="218" spans="1:9" s="11" customFormat="1" ht="15.75" thickBot="1">
      <c r="A218" s="995"/>
      <c r="B218" s="10755" t="s">
        <v>26</v>
      </c>
      <c r="C218" s="10756"/>
      <c r="D218" s="1609"/>
      <c r="E218" s="1419">
        <v>0</v>
      </c>
      <c r="F218" s="1419">
        <v>0</v>
      </c>
      <c r="G218" s="366">
        <v>0</v>
      </c>
      <c r="H218" s="367"/>
    </row>
    <row r="219" spans="1:9" s="11" customFormat="1" ht="15.75" thickBot="1">
      <c r="A219" s="988"/>
      <c r="B219" s="996">
        <v>75075</v>
      </c>
      <c r="C219" s="1606" t="s">
        <v>118</v>
      </c>
      <c r="D219" s="1607"/>
      <c r="E219" s="286">
        <f>SUM(E224,E220)</f>
        <v>0</v>
      </c>
      <c r="F219" s="286">
        <f>SUM(F224,F220)</f>
        <v>0</v>
      </c>
      <c r="G219" s="539">
        <f>SUM(G224,G220)</f>
        <v>39105.729999999996</v>
      </c>
      <c r="H219" s="294"/>
    </row>
    <row r="220" spans="1:9" s="11" customFormat="1">
      <c r="A220" s="988"/>
      <c r="B220" s="10581" t="s">
        <v>21</v>
      </c>
      <c r="C220" s="10770"/>
      <c r="D220" s="984"/>
      <c r="E220" s="487">
        <f>SUM(E221:E223)</f>
        <v>0</v>
      </c>
      <c r="F220" s="487">
        <f>SUM(F221:F223)</f>
        <v>0</v>
      </c>
      <c r="G220" s="520">
        <f>SUM(G221:G223)</f>
        <v>39105.729999999996</v>
      </c>
      <c r="H220" s="279"/>
    </row>
    <row r="221" spans="1:9">
      <c r="A221" s="988"/>
      <c r="B221" s="1013"/>
      <c r="C221" s="10585" t="s">
        <v>31</v>
      </c>
      <c r="D221" s="941" t="s">
        <v>41</v>
      </c>
      <c r="E221" s="1310">
        <v>0</v>
      </c>
      <c r="F221" s="428">
        <v>0</v>
      </c>
      <c r="G221" s="252">
        <v>1.1399999999999999</v>
      </c>
      <c r="H221" s="540"/>
    </row>
    <row r="222" spans="1:9">
      <c r="A222" s="988"/>
      <c r="B222" s="1015"/>
      <c r="C222" s="10586"/>
      <c r="D222" s="941" t="s">
        <v>32</v>
      </c>
      <c r="E222" s="1310">
        <v>0</v>
      </c>
      <c r="F222" s="428">
        <v>0</v>
      </c>
      <c r="G222" s="252">
        <v>8491.5499999999993</v>
      </c>
      <c r="H222" s="540"/>
    </row>
    <row r="223" spans="1:9" ht="51">
      <c r="A223" s="988"/>
      <c r="B223" s="1016"/>
      <c r="C223" s="1017" t="s">
        <v>486</v>
      </c>
      <c r="D223" s="1018" t="s">
        <v>112</v>
      </c>
      <c r="E223" s="1311">
        <v>0</v>
      </c>
      <c r="F223" s="1305">
        <v>0</v>
      </c>
      <c r="G223" s="1147">
        <v>30613.040000000001</v>
      </c>
      <c r="H223" s="1312"/>
    </row>
    <row r="224" spans="1:9" ht="15.75" thickBot="1">
      <c r="A224" s="988"/>
      <c r="B224" s="10583" t="s">
        <v>26</v>
      </c>
      <c r="C224" s="10584"/>
      <c r="D224" s="1007"/>
      <c r="E224" s="503">
        <v>0</v>
      </c>
      <c r="F224" s="503">
        <v>0</v>
      </c>
      <c r="G224" s="541">
        <v>0</v>
      </c>
      <c r="H224" s="542"/>
    </row>
    <row r="225" spans="1:78" ht="15.75" thickBot="1">
      <c r="A225" s="988"/>
      <c r="B225" s="383">
        <v>75079</v>
      </c>
      <c r="C225" s="354" t="s">
        <v>502</v>
      </c>
      <c r="D225" s="355"/>
      <c r="E225" s="378">
        <f>SUM(E226,E228)</f>
        <v>0</v>
      </c>
      <c r="F225" s="378">
        <f>SUM(F226,F228)</f>
        <v>541310</v>
      </c>
      <c r="G225" s="297">
        <f>SUM(G226,G228)</f>
        <v>475092.56</v>
      </c>
      <c r="H225" s="298">
        <f t="shared" ref="H225:H229" si="18">G225/F225</f>
        <v>0.87767187009292269</v>
      </c>
    </row>
    <row r="226" spans="1:78" s="11" customFormat="1">
      <c r="A226" s="988"/>
      <c r="B226" s="10554" t="s">
        <v>21</v>
      </c>
      <c r="C226" s="10555"/>
      <c r="D226" s="337"/>
      <c r="E226" s="339">
        <f>SUM(E227:E227)</f>
        <v>0</v>
      </c>
      <c r="F226" s="317">
        <f>SUM(F227:F227)</f>
        <v>356310</v>
      </c>
      <c r="G226" s="346">
        <f>SUM(G227:G227)</f>
        <v>302597.56</v>
      </c>
      <c r="H226" s="299">
        <f t="shared" si="18"/>
        <v>0.84925362745923494</v>
      </c>
    </row>
    <row r="227" spans="1:78" s="16" customFormat="1" ht="38.25">
      <c r="A227" s="988"/>
      <c r="B227" s="1152"/>
      <c r="C227" s="1276" t="s">
        <v>120</v>
      </c>
      <c r="D227" s="304">
        <v>2220</v>
      </c>
      <c r="E227" s="340">
        <v>0</v>
      </c>
      <c r="F227" s="306">
        <v>356310</v>
      </c>
      <c r="G227" s="342">
        <v>302597.56</v>
      </c>
      <c r="H227" s="302">
        <f t="shared" si="18"/>
        <v>0.84925362745923494</v>
      </c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</row>
    <row r="228" spans="1:78">
      <c r="A228" s="988"/>
      <c r="B228" s="10589" t="s">
        <v>61</v>
      </c>
      <c r="C228" s="10590"/>
      <c r="D228" s="333"/>
      <c r="E228" s="341">
        <f>SUM(E229:E229)</f>
        <v>0</v>
      </c>
      <c r="F228" s="343">
        <f>SUM(F229:F229)</f>
        <v>185000</v>
      </c>
      <c r="G228" s="345">
        <f>SUM(G229:G229)</f>
        <v>172495</v>
      </c>
      <c r="H228" s="307">
        <f t="shared" si="18"/>
        <v>0.9324054054054054</v>
      </c>
    </row>
    <row r="229" spans="1:78" ht="39" thickBot="1">
      <c r="A229" s="988"/>
      <c r="B229" s="1277"/>
      <c r="C229" s="1276" t="s">
        <v>503</v>
      </c>
      <c r="D229" s="424">
        <v>6520</v>
      </c>
      <c r="E229" s="42">
        <v>0</v>
      </c>
      <c r="F229" s="309">
        <v>185000</v>
      </c>
      <c r="G229" s="281">
        <v>172495</v>
      </c>
      <c r="H229" s="335">
        <f t="shared" si="18"/>
        <v>0.9324054054054054</v>
      </c>
    </row>
    <row r="230" spans="1:78" ht="15.75" thickBot="1">
      <c r="A230" s="988"/>
      <c r="B230" s="1011">
        <v>75084</v>
      </c>
      <c r="C230" s="1021" t="s">
        <v>121</v>
      </c>
      <c r="D230" s="1012"/>
      <c r="E230" s="496">
        <f>E231</f>
        <v>272000</v>
      </c>
      <c r="F230" s="496">
        <f>F231</f>
        <v>294104</v>
      </c>
      <c r="G230" s="533">
        <f t="shared" ref="G230" si="19">SUM(G231,G233)</f>
        <v>294102.86</v>
      </c>
      <c r="H230" s="275">
        <f t="shared" ref="H230:H276" si="20">G230/F230</f>
        <v>0.99999612382014524</v>
      </c>
    </row>
    <row r="231" spans="1:78">
      <c r="A231" s="988"/>
      <c r="B231" s="10581" t="s">
        <v>21</v>
      </c>
      <c r="C231" s="10582"/>
      <c r="D231" s="984"/>
      <c r="E231" s="487">
        <f>E232</f>
        <v>272000</v>
      </c>
      <c r="F231" s="487">
        <f>F232</f>
        <v>294104</v>
      </c>
      <c r="G231" s="520">
        <f t="shared" ref="G231" si="21">SUM(G232)</f>
        <v>294102.86</v>
      </c>
      <c r="H231" s="279">
        <f t="shared" si="20"/>
        <v>0.99999612382014524</v>
      </c>
    </row>
    <row r="232" spans="1:78" ht="38.25">
      <c r="A232" s="988"/>
      <c r="B232" s="1024"/>
      <c r="C232" s="1025" t="s">
        <v>46</v>
      </c>
      <c r="D232" s="1026">
        <v>2210</v>
      </c>
      <c r="E232" s="427">
        <v>272000</v>
      </c>
      <c r="F232" s="428">
        <v>294104</v>
      </c>
      <c r="G232" s="252">
        <v>294102.86</v>
      </c>
      <c r="H232" s="260">
        <f t="shared" si="20"/>
        <v>0.99999612382014524</v>
      </c>
    </row>
    <row r="233" spans="1:78" ht="15.75" thickBot="1">
      <c r="A233" s="988"/>
      <c r="B233" s="10583" t="s">
        <v>26</v>
      </c>
      <c r="C233" s="10584"/>
      <c r="D233" s="1007"/>
      <c r="E233" s="503">
        <v>0</v>
      </c>
      <c r="F233" s="503">
        <v>0</v>
      </c>
      <c r="G233" s="541">
        <v>0</v>
      </c>
      <c r="H233" s="542"/>
    </row>
    <row r="234" spans="1:78" ht="15.75" thickBot="1">
      <c r="A234" s="10"/>
      <c r="B234" s="1315">
        <v>75095</v>
      </c>
      <c r="C234" s="482" t="s">
        <v>44</v>
      </c>
      <c r="D234" s="86"/>
      <c r="E234" s="496">
        <f>SUM(E235,E248)</f>
        <v>2846594</v>
      </c>
      <c r="F234" s="496">
        <f>SUM(F235,F248)</f>
        <v>3140363</v>
      </c>
      <c r="G234" s="533">
        <f>SUM(G235,G248)</f>
        <v>3023331.51</v>
      </c>
      <c r="H234" s="275">
        <f t="shared" si="20"/>
        <v>0.96273313308047503</v>
      </c>
    </row>
    <row r="235" spans="1:78">
      <c r="A235" s="10"/>
      <c r="B235" s="10625" t="s">
        <v>21</v>
      </c>
      <c r="C235" s="10626"/>
      <c r="D235" s="1518"/>
      <c r="E235" s="317">
        <f>SUM(E236:E246)</f>
        <v>2846594</v>
      </c>
      <c r="F235" s="317">
        <f>SUM(F236:F247)</f>
        <v>3140363</v>
      </c>
      <c r="G235" s="323">
        <f>SUM(G236:G247)</f>
        <v>3023331.51</v>
      </c>
      <c r="H235" s="361">
        <f t="shared" si="20"/>
        <v>0.96273313308047503</v>
      </c>
    </row>
    <row r="236" spans="1:78" ht="15" customHeight="1">
      <c r="A236" s="10"/>
      <c r="B236" s="1519"/>
      <c r="C236" s="10771" t="s">
        <v>31</v>
      </c>
      <c r="D236" s="1501" t="s">
        <v>41</v>
      </c>
      <c r="E236" s="305">
        <v>0</v>
      </c>
      <c r="F236" s="306">
        <v>0</v>
      </c>
      <c r="G236" s="301">
        <v>94734.16</v>
      </c>
      <c r="H236" s="302"/>
    </row>
    <row r="237" spans="1:78" ht="15.75" thickBot="1">
      <c r="A237" s="12"/>
      <c r="B237" s="1520"/>
      <c r="C237" s="10772"/>
      <c r="D237" s="1521" t="s">
        <v>32</v>
      </c>
      <c r="E237" s="1313">
        <v>0</v>
      </c>
      <c r="F237" s="344">
        <v>0</v>
      </c>
      <c r="G237" s="377">
        <f>113869.02+1250</f>
        <v>115119.02</v>
      </c>
      <c r="H237" s="311"/>
    </row>
    <row r="238" spans="1:78" ht="51">
      <c r="A238" s="10"/>
      <c r="B238" s="7"/>
      <c r="C238" s="1505" t="s">
        <v>319</v>
      </c>
      <c r="D238" s="10602">
        <v>2008</v>
      </c>
      <c r="E238" s="403">
        <v>1673910</v>
      </c>
      <c r="F238" s="404">
        <v>1715417</v>
      </c>
      <c r="G238" s="405">
        <v>1674746.2</v>
      </c>
      <c r="H238" s="406">
        <f t="shared" si="20"/>
        <v>0.97629101262258677</v>
      </c>
    </row>
    <row r="239" spans="1:78" ht="51">
      <c r="A239" s="10"/>
      <c r="B239" s="7"/>
      <c r="C239" s="1278" t="s">
        <v>504</v>
      </c>
      <c r="D239" s="10602"/>
      <c r="E239" s="442">
        <v>318840</v>
      </c>
      <c r="F239" s="523">
        <v>318840</v>
      </c>
      <c r="G239" s="524">
        <v>182220.63</v>
      </c>
      <c r="H239" s="253">
        <f t="shared" si="20"/>
        <v>0.57151119683853968</v>
      </c>
    </row>
    <row r="240" spans="1:78" ht="66" customHeight="1">
      <c r="A240" s="10"/>
      <c r="B240" s="7"/>
      <c r="C240" s="1278" t="s">
        <v>506</v>
      </c>
      <c r="D240" s="1289">
        <v>2058</v>
      </c>
      <c r="E240" s="305">
        <v>0</v>
      </c>
      <c r="F240" s="306">
        <v>300000</v>
      </c>
      <c r="G240" s="301">
        <v>204704.45</v>
      </c>
      <c r="H240" s="302">
        <f t="shared" si="20"/>
        <v>0.68234816666666676</v>
      </c>
    </row>
    <row r="241" spans="1:8" ht="51">
      <c r="A241" s="10"/>
      <c r="B241" s="7"/>
      <c r="C241" s="1279" t="s">
        <v>320</v>
      </c>
      <c r="D241" s="10671">
        <v>2009</v>
      </c>
      <c r="E241" s="305">
        <v>426090</v>
      </c>
      <c r="F241" s="306">
        <v>436655</v>
      </c>
      <c r="G241" s="301">
        <v>426303.24</v>
      </c>
      <c r="H241" s="302">
        <f t="shared" si="20"/>
        <v>0.97629304599741207</v>
      </c>
    </row>
    <row r="242" spans="1:8" ht="38.25">
      <c r="A242" s="10"/>
      <c r="B242" s="7"/>
      <c r="C242" s="1280" t="s">
        <v>505</v>
      </c>
      <c r="D242" s="10672"/>
      <c r="E242" s="305">
        <v>81160</v>
      </c>
      <c r="F242" s="306">
        <v>81160</v>
      </c>
      <c r="G242" s="301">
        <v>46384.1</v>
      </c>
      <c r="H242" s="302">
        <f t="shared" si="20"/>
        <v>0.57151429275505172</v>
      </c>
    </row>
    <row r="243" spans="1:8" ht="73.5" customHeight="1">
      <c r="A243" s="10"/>
      <c r="B243" s="7"/>
      <c r="C243" s="1281" t="s">
        <v>122</v>
      </c>
      <c r="D243" s="10602">
        <v>2058</v>
      </c>
      <c r="E243" s="403">
        <v>163017</v>
      </c>
      <c r="F243" s="404">
        <v>54714</v>
      </c>
      <c r="G243" s="405">
        <v>54713.82</v>
      </c>
      <c r="H243" s="406">
        <f t="shared" si="20"/>
        <v>0.99999671016558833</v>
      </c>
    </row>
    <row r="244" spans="1:8" ht="70.5" customHeight="1" thickBot="1">
      <c r="A244" s="12"/>
      <c r="B244" s="8"/>
      <c r="C244" s="1522" t="s">
        <v>321</v>
      </c>
      <c r="D244" s="10603"/>
      <c r="E244" s="376">
        <v>139577</v>
      </c>
      <c r="F244" s="344">
        <v>139577</v>
      </c>
      <c r="G244" s="377">
        <v>163285.03</v>
      </c>
      <c r="H244" s="311">
        <f t="shared" si="20"/>
        <v>1.1698562800461394</v>
      </c>
    </row>
    <row r="245" spans="1:8" ht="69" customHeight="1">
      <c r="A245" s="10"/>
      <c r="B245" s="7"/>
      <c r="C245" s="1282" t="s">
        <v>123</v>
      </c>
      <c r="D245" s="10602">
        <v>2059</v>
      </c>
      <c r="E245" s="403">
        <v>19000</v>
      </c>
      <c r="F245" s="404">
        <v>19000</v>
      </c>
      <c r="G245" s="405">
        <v>11120.86</v>
      </c>
      <c r="H245" s="406">
        <f t="shared" si="20"/>
        <v>0.58530842105263159</v>
      </c>
    </row>
    <row r="246" spans="1:8" ht="54" customHeight="1">
      <c r="A246" s="10"/>
      <c r="B246" s="7"/>
      <c r="C246" s="1290" t="s">
        <v>322</v>
      </c>
      <c r="D246" s="10602"/>
      <c r="E246" s="427">
        <v>25000</v>
      </c>
      <c r="F246" s="428">
        <v>25000</v>
      </c>
      <c r="G246" s="252">
        <v>0</v>
      </c>
      <c r="H246" s="260">
        <f t="shared" si="20"/>
        <v>0</v>
      </c>
    </row>
    <row r="247" spans="1:8" ht="38.25">
      <c r="A247" s="10"/>
      <c r="B247" s="40"/>
      <c r="C247" s="1288" t="s">
        <v>89</v>
      </c>
      <c r="D247" s="1289">
        <v>2710</v>
      </c>
      <c r="E247" s="305">
        <v>0</v>
      </c>
      <c r="F247" s="306">
        <v>50000</v>
      </c>
      <c r="G247" s="301">
        <v>50000</v>
      </c>
      <c r="H247" s="260">
        <f t="shared" si="20"/>
        <v>1</v>
      </c>
    </row>
    <row r="248" spans="1:8" s="1" customFormat="1" ht="15.75" thickBot="1">
      <c r="A248" s="10"/>
      <c r="B248" s="10571" t="s">
        <v>26</v>
      </c>
      <c r="C248" s="10667"/>
      <c r="D248" s="254"/>
      <c r="E248" s="629">
        <v>0</v>
      </c>
      <c r="F248" s="629">
        <v>0</v>
      </c>
      <c r="G248" s="1523">
        <v>0</v>
      </c>
      <c r="H248" s="526"/>
    </row>
    <row r="249" spans="1:8" ht="28.5" customHeight="1" thickBot="1">
      <c r="A249" s="1190">
        <v>751</v>
      </c>
      <c r="B249" s="1283"/>
      <c r="C249" s="1284" t="s">
        <v>496</v>
      </c>
      <c r="D249" s="1285"/>
      <c r="E249" s="1286">
        <f>SUM(E250)</f>
        <v>0</v>
      </c>
      <c r="F249" s="1286">
        <f>SUM(F250)</f>
        <v>2182150</v>
      </c>
      <c r="G249" s="1287">
        <f>SUM(G250)</f>
        <v>1556709.29</v>
      </c>
      <c r="H249" s="598">
        <f t="shared" si="20"/>
        <v>0.71338326421190112</v>
      </c>
    </row>
    <row r="250" spans="1:8" ht="42" customHeight="1" thickBot="1">
      <c r="A250" s="1197"/>
      <c r="B250" s="1106">
        <v>75109</v>
      </c>
      <c r="C250" s="1107" t="s">
        <v>497</v>
      </c>
      <c r="D250" s="1108"/>
      <c r="E250" s="1198">
        <v>0</v>
      </c>
      <c r="F250" s="1198">
        <f>SUM(F253,F251)</f>
        <v>2182150</v>
      </c>
      <c r="G250" s="1199">
        <f>SUM(G253,G251)</f>
        <v>1556709.29</v>
      </c>
      <c r="H250" s="983">
        <f t="shared" si="20"/>
        <v>0.71338326421190112</v>
      </c>
    </row>
    <row r="251" spans="1:8" ht="18" customHeight="1">
      <c r="A251" s="1200"/>
      <c r="B251" s="10669" t="s">
        <v>21</v>
      </c>
      <c r="C251" s="10670"/>
      <c r="D251" s="1201"/>
      <c r="E251" s="1525">
        <v>0</v>
      </c>
      <c r="F251" s="1525">
        <f>SUM(F252:F252)</f>
        <v>2182150</v>
      </c>
      <c r="G251" s="1526">
        <f>SUM(G252:G252)</f>
        <v>1556709.29</v>
      </c>
      <c r="H251" s="987">
        <f t="shared" si="20"/>
        <v>0.71338326421190112</v>
      </c>
    </row>
    <row r="252" spans="1:8" ht="40.5" customHeight="1">
      <c r="A252" s="1200"/>
      <c r="B252" s="1202"/>
      <c r="C252" s="1203" t="s">
        <v>46</v>
      </c>
      <c r="D252" s="1204">
        <v>2210</v>
      </c>
      <c r="E252" s="1205">
        <v>0</v>
      </c>
      <c r="F252" s="1105">
        <v>2182150</v>
      </c>
      <c r="G252" s="1124">
        <v>1556709.29</v>
      </c>
      <c r="H252" s="966">
        <f t="shared" si="20"/>
        <v>0.71338326421190112</v>
      </c>
    </row>
    <row r="253" spans="1:8" ht="18.75" customHeight="1" thickBot="1">
      <c r="A253" s="1200"/>
      <c r="B253" s="10690" t="s">
        <v>26</v>
      </c>
      <c r="C253" s="10691"/>
      <c r="D253" s="1206"/>
      <c r="E253" s="1524">
        <v>0</v>
      </c>
      <c r="F253" s="1524">
        <v>0</v>
      </c>
      <c r="G253" s="1207">
        <v>0</v>
      </c>
      <c r="H253" s="1208"/>
    </row>
    <row r="254" spans="1:8" ht="17.25" customHeight="1" thickBot="1">
      <c r="A254" s="1190">
        <v>752</v>
      </c>
      <c r="B254" s="1191"/>
      <c r="C254" s="1192" t="s">
        <v>494</v>
      </c>
      <c r="D254" s="1193"/>
      <c r="E254" s="1194">
        <f>SUM(E255)</f>
        <v>0</v>
      </c>
      <c r="F254" s="1194">
        <f>SUM(F255)</f>
        <v>5000</v>
      </c>
      <c r="G254" s="1195">
        <f>SUM(G255)</f>
        <v>5000</v>
      </c>
      <c r="H254" s="1196">
        <f t="shared" si="20"/>
        <v>1</v>
      </c>
    </row>
    <row r="255" spans="1:8" ht="15.75" thickBot="1">
      <c r="A255" s="1197"/>
      <c r="B255" s="1106">
        <v>75212</v>
      </c>
      <c r="C255" s="1107" t="s">
        <v>495</v>
      </c>
      <c r="D255" s="1108"/>
      <c r="E255" s="1198">
        <v>0</v>
      </c>
      <c r="F255" s="1198">
        <f>SUM(F258,F256)</f>
        <v>5000</v>
      </c>
      <c r="G255" s="1199">
        <f>SUM(G258,G256)</f>
        <v>5000</v>
      </c>
      <c r="H255" s="983">
        <f t="shared" si="20"/>
        <v>1</v>
      </c>
    </row>
    <row r="256" spans="1:8">
      <c r="A256" s="1200"/>
      <c r="B256" s="10669" t="s">
        <v>21</v>
      </c>
      <c r="C256" s="10670"/>
      <c r="D256" s="1201"/>
      <c r="E256" s="1525">
        <v>0</v>
      </c>
      <c r="F256" s="1525">
        <f>SUM(F257:F257)</f>
        <v>5000</v>
      </c>
      <c r="G256" s="1526">
        <f>SUM(G257:G257)</f>
        <v>5000</v>
      </c>
      <c r="H256" s="987">
        <f t="shared" si="20"/>
        <v>1</v>
      </c>
    </row>
    <row r="257" spans="1:8" ht="38.25">
      <c r="A257" s="1200"/>
      <c r="B257" s="1202"/>
      <c r="C257" s="1203" t="s">
        <v>46</v>
      </c>
      <c r="D257" s="1204">
        <v>2210</v>
      </c>
      <c r="E257" s="1205">
        <v>0</v>
      </c>
      <c r="F257" s="1105">
        <v>5000</v>
      </c>
      <c r="G257" s="1124">
        <v>5000</v>
      </c>
      <c r="H257" s="966">
        <f t="shared" si="20"/>
        <v>1</v>
      </c>
    </row>
    <row r="258" spans="1:8" ht="15.75" thickBot="1">
      <c r="A258" s="1602"/>
      <c r="B258" s="10690" t="s">
        <v>26</v>
      </c>
      <c r="C258" s="10691"/>
      <c r="D258" s="1588"/>
      <c r="E258" s="1603">
        <v>0</v>
      </c>
      <c r="F258" s="1603">
        <v>0</v>
      </c>
      <c r="G258" s="1590">
        <v>0</v>
      </c>
      <c r="H258" s="1208"/>
    </row>
    <row r="259" spans="1:8" s="1" customFormat="1" ht="42" customHeight="1" thickBot="1">
      <c r="A259" s="552">
        <v>756</v>
      </c>
      <c r="B259" s="594"/>
      <c r="C259" s="595" t="s">
        <v>264</v>
      </c>
      <c r="D259" s="555"/>
      <c r="E259" s="556">
        <f>SUM(E260,E268)</f>
        <v>569469522</v>
      </c>
      <c r="F259" s="556">
        <f>SUM(F260,F268)</f>
        <v>578629613</v>
      </c>
      <c r="G259" s="557">
        <f>SUM(G260,G268)</f>
        <v>583495246.88</v>
      </c>
      <c r="H259" s="598">
        <f t="shared" si="20"/>
        <v>1.0084088919244443</v>
      </c>
    </row>
    <row r="260" spans="1:8" s="1" customFormat="1" ht="30.75" customHeight="1" thickBot="1">
      <c r="A260" s="480"/>
      <c r="B260" s="481">
        <v>75618</v>
      </c>
      <c r="C260" s="482" t="s">
        <v>124</v>
      </c>
      <c r="D260" s="483"/>
      <c r="E260" s="484">
        <f>SUM(E261,E267)</f>
        <v>6119875</v>
      </c>
      <c r="F260" s="484">
        <f>SUM(F261,F267)</f>
        <v>6119875</v>
      </c>
      <c r="G260" s="529">
        <f>SUM(G261,G267)</f>
        <v>10985508.880000001</v>
      </c>
      <c r="H260" s="275">
        <f t="shared" si="20"/>
        <v>1.7950544545435978</v>
      </c>
    </row>
    <row r="261" spans="1:8" s="1" customFormat="1">
      <c r="A261" s="485"/>
      <c r="B261" s="10573" t="s">
        <v>21</v>
      </c>
      <c r="C261" s="10600"/>
      <c r="D261" s="497"/>
      <c r="E261" s="505">
        <f>SUM(E262:E266)</f>
        <v>6119875</v>
      </c>
      <c r="F261" s="505">
        <f>SUM(F262:F266)</f>
        <v>6119875</v>
      </c>
      <c r="G261" s="546">
        <f>SUM(G262:G266)</f>
        <v>10985508.880000001</v>
      </c>
      <c r="H261" s="279">
        <f t="shared" si="20"/>
        <v>1.7950544545435978</v>
      </c>
    </row>
    <row r="262" spans="1:8" s="1" customFormat="1" ht="27" customHeight="1">
      <c r="A262" s="485"/>
      <c r="B262" s="513"/>
      <c r="C262" s="589" t="s">
        <v>125</v>
      </c>
      <c r="D262" s="543" t="s">
        <v>126</v>
      </c>
      <c r="E262" s="427">
        <v>4999875</v>
      </c>
      <c r="F262" s="428">
        <v>4999875</v>
      </c>
      <c r="G262" s="252">
        <v>5102265.92</v>
      </c>
      <c r="H262" s="260">
        <f t="shared" si="20"/>
        <v>1.0204786959673993</v>
      </c>
    </row>
    <row r="263" spans="1:8" ht="27.75" customHeight="1">
      <c r="A263" s="485"/>
      <c r="B263" s="597"/>
      <c r="C263" s="676" t="s">
        <v>127</v>
      </c>
      <c r="D263" s="515" t="s">
        <v>128</v>
      </c>
      <c r="E263" s="305">
        <v>1105000</v>
      </c>
      <c r="F263" s="306">
        <v>1105000</v>
      </c>
      <c r="G263" s="301">
        <v>5619000</v>
      </c>
      <c r="H263" s="302">
        <f t="shared" si="20"/>
        <v>5.0850678733031671</v>
      </c>
    </row>
    <row r="264" spans="1:8" s="1" customFormat="1" ht="40.5" customHeight="1">
      <c r="A264" s="485"/>
      <c r="B264" s="597"/>
      <c r="C264" s="1527" t="s">
        <v>129</v>
      </c>
      <c r="D264" s="435" t="s">
        <v>130</v>
      </c>
      <c r="E264" s="403">
        <v>0</v>
      </c>
      <c r="F264" s="404">
        <v>0</v>
      </c>
      <c r="G264" s="405">
        <v>246340.06</v>
      </c>
      <c r="H264" s="406"/>
    </row>
    <row r="265" spans="1:8" s="1" customFormat="1" ht="40.5" customHeight="1">
      <c r="A265" s="485"/>
      <c r="B265" s="597"/>
      <c r="C265" s="1619" t="s">
        <v>530</v>
      </c>
      <c r="D265" s="435" t="s">
        <v>38</v>
      </c>
      <c r="E265" s="403">
        <v>0</v>
      </c>
      <c r="F265" s="404">
        <v>0</v>
      </c>
      <c r="G265" s="405">
        <v>40</v>
      </c>
      <c r="H265" s="406"/>
    </row>
    <row r="266" spans="1:8" ht="28.5" customHeight="1">
      <c r="A266" s="485"/>
      <c r="B266" s="596"/>
      <c r="C266" s="425" t="s">
        <v>131</v>
      </c>
      <c r="D266" s="426" t="s">
        <v>25</v>
      </c>
      <c r="E266" s="427">
        <v>15000</v>
      </c>
      <c r="F266" s="428">
        <v>15000</v>
      </c>
      <c r="G266" s="252">
        <v>17862.900000000001</v>
      </c>
      <c r="H266" s="260">
        <f t="shared" si="20"/>
        <v>1.19086</v>
      </c>
    </row>
    <row r="267" spans="1:8" s="75" customFormat="1" ht="15.75" thickBot="1">
      <c r="A267" s="485"/>
      <c r="B267" s="10668" t="s">
        <v>26</v>
      </c>
      <c r="C267" s="10601"/>
      <c r="D267" s="502"/>
      <c r="E267" s="282">
        <v>0</v>
      </c>
      <c r="F267" s="282">
        <v>0</v>
      </c>
      <c r="G267" s="541">
        <v>0</v>
      </c>
      <c r="H267" s="542"/>
    </row>
    <row r="268" spans="1:8" s="1" customFormat="1" ht="27.75" customHeight="1" thickBot="1">
      <c r="A268" s="5"/>
      <c r="B268" s="592">
        <v>75623</v>
      </c>
      <c r="C268" s="500" t="s">
        <v>132</v>
      </c>
      <c r="D268" s="501"/>
      <c r="E268" s="286">
        <f t="shared" ref="E268:G268" si="22">SUM(E269,E272)</f>
        <v>563349647</v>
      </c>
      <c r="F268" s="286">
        <f t="shared" si="22"/>
        <v>572509738</v>
      </c>
      <c r="G268" s="293">
        <f t="shared" si="22"/>
        <v>572509738</v>
      </c>
      <c r="H268" s="294">
        <f t="shared" si="20"/>
        <v>1</v>
      </c>
    </row>
    <row r="269" spans="1:8" s="1" customFormat="1">
      <c r="A269" s="5"/>
      <c r="B269" s="10681" t="s">
        <v>21</v>
      </c>
      <c r="C269" s="10665"/>
      <c r="D269" s="593"/>
      <c r="E269" s="505">
        <f t="shared" ref="E269:F269" si="23">SUM(E270:E271)</f>
        <v>563349647</v>
      </c>
      <c r="F269" s="505">
        <f t="shared" si="23"/>
        <v>572509738</v>
      </c>
      <c r="G269" s="546">
        <f t="shared" ref="G269" si="24">SUM(G270:G271)</f>
        <v>572509738</v>
      </c>
      <c r="H269" s="279">
        <f t="shared" si="20"/>
        <v>1</v>
      </c>
    </row>
    <row r="270" spans="1:8" s="1" customFormat="1" ht="15.75" customHeight="1">
      <c r="A270" s="5"/>
      <c r="B270" s="10682"/>
      <c r="C270" s="498" t="s">
        <v>133</v>
      </c>
      <c r="D270" s="426" t="s">
        <v>134</v>
      </c>
      <c r="E270" s="427">
        <v>80702910</v>
      </c>
      <c r="F270" s="428">
        <v>89863001</v>
      </c>
      <c r="G270" s="252">
        <v>89863001</v>
      </c>
      <c r="H270" s="260">
        <f t="shared" si="20"/>
        <v>1</v>
      </c>
    </row>
    <row r="271" spans="1:8" s="1" customFormat="1" ht="15.75" customHeight="1">
      <c r="A271" s="5"/>
      <c r="B271" s="10683"/>
      <c r="C271" s="498" t="s">
        <v>135</v>
      </c>
      <c r="D271" s="426" t="s">
        <v>136</v>
      </c>
      <c r="E271" s="427">
        <v>482646737</v>
      </c>
      <c r="F271" s="428">
        <v>482646737</v>
      </c>
      <c r="G271" s="252">
        <v>482646737</v>
      </c>
      <c r="H271" s="260">
        <f t="shared" si="20"/>
        <v>1</v>
      </c>
    </row>
    <row r="272" spans="1:8" s="1" customFormat="1" ht="15.75" thickBot="1">
      <c r="A272" s="90"/>
      <c r="B272" s="10684" t="s">
        <v>26</v>
      </c>
      <c r="C272" s="10685"/>
      <c r="D272" s="508"/>
      <c r="E272" s="282">
        <v>0</v>
      </c>
      <c r="F272" s="282">
        <v>0</v>
      </c>
      <c r="G272" s="541">
        <v>0</v>
      </c>
      <c r="H272" s="542"/>
    </row>
    <row r="273" spans="1:13" s="1" customFormat="1" ht="15.75" thickBot="1">
      <c r="A273" s="324">
        <v>758</v>
      </c>
      <c r="B273" s="325"/>
      <c r="C273" s="326" t="s">
        <v>137</v>
      </c>
      <c r="D273" s="327"/>
      <c r="E273" s="328">
        <f>SUM(E274,E278,E284,E288,E292,E297,E301,E305,E314,E320,E328,E339)</f>
        <v>920937163</v>
      </c>
      <c r="F273" s="328">
        <f>SUM(F274,F278,F284,F288,F292,F297,F301,F305,F314,F320,F328,F339)</f>
        <v>907253697</v>
      </c>
      <c r="G273" s="329">
        <f>SUM(G274,G278,G284,G288,G292,G297,G301,G305,G314,G320,G328,G339)</f>
        <v>950479282.62</v>
      </c>
      <c r="H273" s="330">
        <f t="shared" si="20"/>
        <v>1.0476444303979509</v>
      </c>
    </row>
    <row r="274" spans="1:13" s="1" customFormat="1" ht="27.75" customHeight="1" thickBot="1">
      <c r="A274" s="1528"/>
      <c r="B274" s="353">
        <v>75801</v>
      </c>
      <c r="C274" s="354" t="s">
        <v>138</v>
      </c>
      <c r="D274" s="355"/>
      <c r="E274" s="356">
        <f t="shared" ref="E274:G274" si="25">SUM(E275,E277)</f>
        <v>45675405</v>
      </c>
      <c r="F274" s="356">
        <f t="shared" si="25"/>
        <v>51861286</v>
      </c>
      <c r="G274" s="357">
        <f t="shared" si="25"/>
        <v>51861674</v>
      </c>
      <c r="H274" s="298">
        <f t="shared" si="20"/>
        <v>1.0000074814959274</v>
      </c>
      <c r="I274" s="72"/>
      <c r="J274" s="348"/>
      <c r="K274" s="348"/>
      <c r="L274" s="72"/>
      <c r="M274" s="72"/>
    </row>
    <row r="275" spans="1:13" s="1" customFormat="1">
      <c r="A275" s="1529"/>
      <c r="B275" s="10559" t="s">
        <v>21</v>
      </c>
      <c r="C275" s="10559"/>
      <c r="D275" s="358"/>
      <c r="E275" s="359">
        <f t="shared" ref="E275:G275" si="26">SUM(E276)</f>
        <v>45675405</v>
      </c>
      <c r="F275" s="359">
        <f t="shared" si="26"/>
        <v>51861286</v>
      </c>
      <c r="G275" s="360">
        <f t="shared" si="26"/>
        <v>51861674</v>
      </c>
      <c r="H275" s="361">
        <f>G275/F275</f>
        <v>1.0000074814959274</v>
      </c>
      <c r="I275" s="72"/>
      <c r="J275" s="348"/>
      <c r="K275" s="348"/>
    </row>
    <row r="276" spans="1:13" s="1" customFormat="1">
      <c r="A276" s="1529"/>
      <c r="B276" s="362"/>
      <c r="C276" s="363" t="s">
        <v>139</v>
      </c>
      <c r="D276" s="364">
        <v>2920</v>
      </c>
      <c r="E276" s="305">
        <v>45675405</v>
      </c>
      <c r="F276" s="306">
        <v>51861286</v>
      </c>
      <c r="G276" s="301">
        <v>51861674</v>
      </c>
      <c r="H276" s="302">
        <f t="shared" si="20"/>
        <v>1.0000074814959274</v>
      </c>
      <c r="J276" s="348"/>
    </row>
    <row r="277" spans="1:13" s="1" customFormat="1" ht="15.75" thickBot="1">
      <c r="A277" s="1531"/>
      <c r="B277" s="10677" t="s">
        <v>26</v>
      </c>
      <c r="C277" s="10677"/>
      <c r="D277" s="365"/>
      <c r="E277" s="282">
        <v>0</v>
      </c>
      <c r="F277" s="282">
        <v>0</v>
      </c>
      <c r="G277" s="366">
        <v>0</v>
      </c>
      <c r="H277" s="367"/>
      <c r="I277" s="72"/>
      <c r="J277" s="348"/>
    </row>
    <row r="278" spans="1:13" s="1" customFormat="1" ht="27" customHeight="1" thickBot="1">
      <c r="A278" s="1529"/>
      <c r="B278" s="283">
        <v>75802</v>
      </c>
      <c r="C278" s="284" t="s">
        <v>140</v>
      </c>
      <c r="D278" s="285"/>
      <c r="E278" s="286">
        <f>SUM(E279,E282)</f>
        <v>0</v>
      </c>
      <c r="F278" s="286">
        <f t="shared" ref="F278:G278" si="27">SUM(F279,F282)</f>
        <v>7948511</v>
      </c>
      <c r="G278" s="287">
        <f t="shared" si="27"/>
        <v>7948511</v>
      </c>
      <c r="H278" s="294">
        <f t="shared" ref="H278:H348" si="28">G278/F278</f>
        <v>1</v>
      </c>
    </row>
    <row r="279" spans="1:13" s="1" customFormat="1">
      <c r="A279" s="1529"/>
      <c r="B279" s="10554" t="s">
        <v>75</v>
      </c>
      <c r="C279" s="10555"/>
      <c r="D279" s="337"/>
      <c r="E279" s="317">
        <f>SUM(E280:E281)</f>
        <v>0</v>
      </c>
      <c r="F279" s="317">
        <f t="shared" ref="F279:G279" si="29">SUM(F280:F281)</f>
        <v>0</v>
      </c>
      <c r="G279" s="323">
        <f t="shared" si="29"/>
        <v>0</v>
      </c>
      <c r="H279" s="361"/>
    </row>
    <row r="280" spans="1:13" ht="22.5" hidden="1" customHeight="1">
      <c r="A280" s="1529"/>
      <c r="B280" s="10706"/>
      <c r="C280" s="10674" t="s">
        <v>310</v>
      </c>
      <c r="D280" s="10646">
        <v>2770</v>
      </c>
      <c r="E280" s="368">
        <v>0</v>
      </c>
      <c r="F280" s="368"/>
      <c r="G280" s="369"/>
      <c r="H280" s="302" t="e">
        <f t="shared" si="28"/>
        <v>#DIV/0!</v>
      </c>
    </row>
    <row r="281" spans="1:13" ht="22.5" hidden="1" customHeight="1">
      <c r="A281" s="1529"/>
      <c r="B281" s="10706"/>
      <c r="C281" s="10675"/>
      <c r="D281" s="10647"/>
      <c r="E281" s="368">
        <v>0</v>
      </c>
      <c r="F281" s="368"/>
      <c r="G281" s="369"/>
      <c r="H281" s="302" t="e">
        <f t="shared" si="28"/>
        <v>#DIV/0!</v>
      </c>
    </row>
    <row r="282" spans="1:13" s="1" customFormat="1">
      <c r="A282" s="1529"/>
      <c r="B282" s="10762" t="s">
        <v>61</v>
      </c>
      <c r="C282" s="10763"/>
      <c r="D282" s="370"/>
      <c r="E282" s="371">
        <f>SUM(E283)</f>
        <v>0</v>
      </c>
      <c r="F282" s="371">
        <f>SUM(F283)</f>
        <v>7948511</v>
      </c>
      <c r="G282" s="372">
        <f>SUM(G283)</f>
        <v>7948511</v>
      </c>
      <c r="H282" s="373">
        <f t="shared" si="28"/>
        <v>1</v>
      </c>
    </row>
    <row r="283" spans="1:13" s="1" customFormat="1" ht="41.25" customHeight="1" thickBot="1">
      <c r="A283" s="1529"/>
      <c r="B283" s="374"/>
      <c r="C283" s="375" t="s">
        <v>242</v>
      </c>
      <c r="D283" s="338">
        <v>6180</v>
      </c>
      <c r="E283" s="376">
        <v>0</v>
      </c>
      <c r="F283" s="344">
        <v>7948511</v>
      </c>
      <c r="G283" s="377">
        <v>7948511</v>
      </c>
      <c r="H283" s="311">
        <f t="shared" si="28"/>
        <v>1</v>
      </c>
    </row>
    <row r="284" spans="1:13" s="1" customFormat="1" ht="15.75" thickBot="1">
      <c r="A284" s="1529"/>
      <c r="B284" s="353">
        <v>75804</v>
      </c>
      <c r="C284" s="354" t="s">
        <v>142</v>
      </c>
      <c r="D284" s="355"/>
      <c r="E284" s="378">
        <f t="shared" ref="E284:G284" si="30">SUM(E285,E287)</f>
        <v>454035343</v>
      </c>
      <c r="F284" s="378">
        <f t="shared" si="30"/>
        <v>454035343</v>
      </c>
      <c r="G284" s="297">
        <f t="shared" si="30"/>
        <v>454035343</v>
      </c>
      <c r="H284" s="298">
        <f t="shared" si="28"/>
        <v>1</v>
      </c>
    </row>
    <row r="285" spans="1:13" s="1" customFormat="1">
      <c r="A285" s="1529"/>
      <c r="B285" s="10559" t="s">
        <v>21</v>
      </c>
      <c r="C285" s="10559"/>
      <c r="D285" s="358"/>
      <c r="E285" s="359">
        <f t="shared" ref="E285:G285" si="31">SUM(E286)</f>
        <v>454035343</v>
      </c>
      <c r="F285" s="359">
        <f t="shared" si="31"/>
        <v>454035343</v>
      </c>
      <c r="G285" s="360">
        <f t="shared" si="31"/>
        <v>454035343</v>
      </c>
      <c r="H285" s="318">
        <f t="shared" si="28"/>
        <v>1</v>
      </c>
    </row>
    <row r="286" spans="1:13" s="1" customFormat="1" ht="14.25" customHeight="1">
      <c r="A286" s="1529"/>
      <c r="B286" s="288"/>
      <c r="C286" s="289" t="s">
        <v>139</v>
      </c>
      <c r="D286" s="314">
        <v>2920</v>
      </c>
      <c r="E286" s="305">
        <v>454035343</v>
      </c>
      <c r="F286" s="306">
        <v>454035343</v>
      </c>
      <c r="G286" s="301">
        <v>454035343</v>
      </c>
      <c r="H286" s="302">
        <f t="shared" si="28"/>
        <v>1</v>
      </c>
    </row>
    <row r="287" spans="1:13" s="1" customFormat="1" ht="15.75" thickBot="1">
      <c r="A287" s="1529"/>
      <c r="B287" s="10686" t="s">
        <v>26</v>
      </c>
      <c r="C287" s="10677"/>
      <c r="D287" s="365"/>
      <c r="E287" s="379">
        <v>0</v>
      </c>
      <c r="F287" s="380">
        <v>0</v>
      </c>
      <c r="G287" s="366">
        <v>0</v>
      </c>
      <c r="H287" s="367"/>
    </row>
    <row r="288" spans="1:13" s="1" customFormat="1" ht="26.25" thickBot="1">
      <c r="A288" s="1529"/>
      <c r="B288" s="353">
        <v>75806</v>
      </c>
      <c r="C288" s="354" t="s">
        <v>345</v>
      </c>
      <c r="D288" s="355"/>
      <c r="E288" s="378">
        <f t="shared" ref="E288:G288" si="32">SUM(E289,E291)</f>
        <v>0</v>
      </c>
      <c r="F288" s="378">
        <f t="shared" si="32"/>
        <v>5172227</v>
      </c>
      <c r="G288" s="297">
        <f t="shared" si="32"/>
        <v>5172227</v>
      </c>
      <c r="H288" s="298">
        <f t="shared" ref="H288:H290" si="33">G288/F288</f>
        <v>1</v>
      </c>
    </row>
    <row r="289" spans="1:9" s="1" customFormat="1">
      <c r="A289" s="1529"/>
      <c r="B289" s="10559" t="s">
        <v>21</v>
      </c>
      <c r="C289" s="10559"/>
      <c r="D289" s="358"/>
      <c r="E289" s="359">
        <f t="shared" ref="E289:G289" si="34">SUM(E290)</f>
        <v>0</v>
      </c>
      <c r="F289" s="359">
        <f t="shared" si="34"/>
        <v>5172227</v>
      </c>
      <c r="G289" s="360">
        <f t="shared" si="34"/>
        <v>5172227</v>
      </c>
      <c r="H289" s="318">
        <f t="shared" si="33"/>
        <v>1</v>
      </c>
    </row>
    <row r="290" spans="1:9" s="1" customFormat="1" ht="14.25" customHeight="1">
      <c r="A290" s="1529"/>
      <c r="B290" s="288"/>
      <c r="C290" s="289" t="s">
        <v>139</v>
      </c>
      <c r="D290" s="314">
        <v>2920</v>
      </c>
      <c r="E290" s="305">
        <v>0</v>
      </c>
      <c r="F290" s="306">
        <v>5172227</v>
      </c>
      <c r="G290" s="301">
        <v>5172227</v>
      </c>
      <c r="H290" s="302">
        <f t="shared" si="33"/>
        <v>1</v>
      </c>
    </row>
    <row r="291" spans="1:9" s="1" customFormat="1" ht="15.75" thickBot="1">
      <c r="A291" s="1529"/>
      <c r="B291" s="10686" t="s">
        <v>26</v>
      </c>
      <c r="C291" s="10677"/>
      <c r="D291" s="365"/>
      <c r="E291" s="379">
        <v>0</v>
      </c>
      <c r="F291" s="380">
        <v>0</v>
      </c>
      <c r="G291" s="366">
        <v>0</v>
      </c>
      <c r="H291" s="367"/>
    </row>
    <row r="292" spans="1:9" s="1" customFormat="1" ht="15.75" thickBot="1">
      <c r="A292" s="1529"/>
      <c r="B292" s="291">
        <v>75814</v>
      </c>
      <c r="C292" s="284" t="s">
        <v>143</v>
      </c>
      <c r="D292" s="285"/>
      <c r="E292" s="292">
        <f>SUM(E296,E293)</f>
        <v>10000000</v>
      </c>
      <c r="F292" s="292">
        <f>SUM(F296,F293)</f>
        <v>2331265</v>
      </c>
      <c r="G292" s="293">
        <f>SUM(G296,G293)</f>
        <v>44292867.32</v>
      </c>
      <c r="H292" s="294">
        <f t="shared" si="28"/>
        <v>18.99949912172147</v>
      </c>
    </row>
    <row r="293" spans="1:9" s="1" customFormat="1" ht="13.5" customHeight="1">
      <c r="A293" s="1529"/>
      <c r="B293" s="10689" t="s">
        <v>21</v>
      </c>
      <c r="C293" s="10559"/>
      <c r="D293" s="337"/>
      <c r="E293" s="359">
        <f>SUM(E294:E295)</f>
        <v>10000000</v>
      </c>
      <c r="F293" s="359">
        <f>SUM(F294:F295)</f>
        <v>2331265</v>
      </c>
      <c r="G293" s="360">
        <f>SUM(G294:G295)</f>
        <v>44292867.32</v>
      </c>
      <c r="H293" s="361">
        <f t="shared" si="28"/>
        <v>18.99949912172147</v>
      </c>
    </row>
    <row r="294" spans="1:9" ht="25.5" customHeight="1">
      <c r="A294" s="1529"/>
      <c r="B294" s="10687"/>
      <c r="C294" s="303" t="s">
        <v>144</v>
      </c>
      <c r="D294" s="381" t="s">
        <v>41</v>
      </c>
      <c r="E294" s="305">
        <v>10000000</v>
      </c>
      <c r="F294" s="306">
        <v>1400784</v>
      </c>
      <c r="G294" s="301">
        <v>43362386.32</v>
      </c>
      <c r="H294" s="302">
        <f t="shared" si="28"/>
        <v>30.955797838924489</v>
      </c>
    </row>
    <row r="295" spans="1:9" s="1" customFormat="1" ht="25.5" customHeight="1">
      <c r="A295" s="1529"/>
      <c r="B295" s="10688"/>
      <c r="C295" s="347" t="s">
        <v>305</v>
      </c>
      <c r="D295" s="382" t="s">
        <v>241</v>
      </c>
      <c r="E295" s="305">
        <v>0</v>
      </c>
      <c r="F295" s="306">
        <v>930481</v>
      </c>
      <c r="G295" s="301">
        <v>930481</v>
      </c>
      <c r="H295" s="302">
        <f t="shared" si="28"/>
        <v>1</v>
      </c>
      <c r="I295" s="74"/>
    </row>
    <row r="296" spans="1:9" s="1" customFormat="1" ht="13.5" customHeight="1" thickBot="1">
      <c r="A296" s="1529"/>
      <c r="B296" s="10676" t="s">
        <v>26</v>
      </c>
      <c r="C296" s="10677"/>
      <c r="D296" s="365"/>
      <c r="E296" s="282">
        <v>0</v>
      </c>
      <c r="F296" s="282">
        <v>0</v>
      </c>
      <c r="G296" s="366">
        <v>0</v>
      </c>
      <c r="H296" s="367"/>
    </row>
    <row r="297" spans="1:9" s="11" customFormat="1" ht="15.75" thickBot="1">
      <c r="A297" s="1529"/>
      <c r="B297" s="383">
        <v>75819</v>
      </c>
      <c r="C297" s="354" t="s">
        <v>145</v>
      </c>
      <c r="D297" s="355"/>
      <c r="E297" s="378">
        <f t="shared" ref="E297:G297" si="35">SUM(E298,E300)</f>
        <v>20657398</v>
      </c>
      <c r="F297" s="378">
        <f t="shared" si="35"/>
        <v>20657398</v>
      </c>
      <c r="G297" s="297">
        <f t="shared" si="35"/>
        <v>20657398</v>
      </c>
      <c r="H297" s="298">
        <f t="shared" si="28"/>
        <v>1</v>
      </c>
    </row>
    <row r="298" spans="1:9" s="11" customFormat="1" ht="14.25" customHeight="1">
      <c r="A298" s="1529"/>
      <c r="B298" s="10559" t="s">
        <v>21</v>
      </c>
      <c r="C298" s="10559"/>
      <c r="D298" s="358"/>
      <c r="E298" s="359">
        <f t="shared" ref="E298:G298" si="36">SUM(E299)</f>
        <v>20657398</v>
      </c>
      <c r="F298" s="359">
        <f t="shared" si="36"/>
        <v>20657398</v>
      </c>
      <c r="G298" s="360">
        <f t="shared" si="36"/>
        <v>20657398</v>
      </c>
      <c r="H298" s="361">
        <f t="shared" si="28"/>
        <v>1</v>
      </c>
    </row>
    <row r="299" spans="1:9" s="11" customFormat="1" ht="39.75" customHeight="1">
      <c r="A299" s="1529"/>
      <c r="B299" s="362"/>
      <c r="C299" s="384" t="s">
        <v>141</v>
      </c>
      <c r="D299" s="381" t="s">
        <v>146</v>
      </c>
      <c r="E299" s="305">
        <v>20657398</v>
      </c>
      <c r="F299" s="385">
        <v>20657398</v>
      </c>
      <c r="G299" s="386">
        <v>20657398</v>
      </c>
      <c r="H299" s="302">
        <f t="shared" si="28"/>
        <v>1</v>
      </c>
    </row>
    <row r="300" spans="1:9" s="11" customFormat="1" ht="14.25" customHeight="1" thickBot="1">
      <c r="A300" s="1529"/>
      <c r="B300" s="10677" t="s">
        <v>26</v>
      </c>
      <c r="C300" s="10677"/>
      <c r="D300" s="365"/>
      <c r="E300" s="282">
        <v>0</v>
      </c>
      <c r="F300" s="282">
        <v>0</v>
      </c>
      <c r="G300" s="387">
        <v>0</v>
      </c>
      <c r="H300" s="388"/>
    </row>
    <row r="301" spans="1:9" s="11" customFormat="1" ht="15.75" thickBot="1">
      <c r="A301" s="1529"/>
      <c r="B301" s="283">
        <v>75833</v>
      </c>
      <c r="C301" s="284" t="s">
        <v>147</v>
      </c>
      <c r="D301" s="285"/>
      <c r="E301" s="286">
        <f>E302+E304</f>
        <v>152038228</v>
      </c>
      <c r="F301" s="286">
        <f>F302+F304</f>
        <v>152038228</v>
      </c>
      <c r="G301" s="297">
        <f t="shared" ref="G301" si="37">SUM(G302,G304)</f>
        <v>152038228</v>
      </c>
      <c r="H301" s="298">
        <f t="shared" si="28"/>
        <v>1</v>
      </c>
    </row>
    <row r="302" spans="1:9" s="11" customFormat="1">
      <c r="A302" s="1529"/>
      <c r="B302" s="10559" t="s">
        <v>21</v>
      </c>
      <c r="C302" s="10689"/>
      <c r="D302" s="295"/>
      <c r="E302" s="359">
        <f>E303</f>
        <v>152038228</v>
      </c>
      <c r="F302" s="359">
        <f t="shared" ref="F302:G302" si="38">SUM(F303)</f>
        <v>152038228</v>
      </c>
      <c r="G302" s="360">
        <f t="shared" si="38"/>
        <v>152038228</v>
      </c>
      <c r="H302" s="361">
        <f t="shared" si="28"/>
        <v>1</v>
      </c>
    </row>
    <row r="303" spans="1:9" ht="12.75" customHeight="1">
      <c r="A303" s="1529"/>
      <c r="B303" s="362"/>
      <c r="C303" s="389" t="s">
        <v>139</v>
      </c>
      <c r="D303" s="381" t="s">
        <v>148</v>
      </c>
      <c r="E303" s="305">
        <v>152038228</v>
      </c>
      <c r="F303" s="306">
        <v>152038228</v>
      </c>
      <c r="G303" s="301">
        <v>152038228</v>
      </c>
      <c r="H303" s="302">
        <f t="shared" si="28"/>
        <v>1</v>
      </c>
    </row>
    <row r="304" spans="1:9" ht="15.75" thickBot="1">
      <c r="A304" s="1531"/>
      <c r="B304" s="10686" t="s">
        <v>26</v>
      </c>
      <c r="C304" s="10677"/>
      <c r="D304" s="365"/>
      <c r="E304" s="1419">
        <v>0</v>
      </c>
      <c r="F304" s="1419">
        <v>0</v>
      </c>
      <c r="G304" s="366">
        <v>0</v>
      </c>
      <c r="H304" s="367"/>
    </row>
    <row r="305" spans="1:78" ht="39" thickBot="1">
      <c r="A305" s="1529"/>
      <c r="B305" s="291">
        <v>75863</v>
      </c>
      <c r="C305" s="284" t="s">
        <v>149</v>
      </c>
      <c r="D305" s="285"/>
      <c r="E305" s="292">
        <f>SUM(E306,E310)</f>
        <v>2874363</v>
      </c>
      <c r="F305" s="292">
        <f>SUM(F306,F310)</f>
        <v>2861734</v>
      </c>
      <c r="G305" s="293">
        <f>SUM(G306,G310)</f>
        <v>24979652.300000001</v>
      </c>
      <c r="H305" s="294">
        <f t="shared" si="28"/>
        <v>8.7288519128612236</v>
      </c>
    </row>
    <row r="306" spans="1:78" s="11" customFormat="1">
      <c r="A306" s="1529"/>
      <c r="B306" s="10554" t="s">
        <v>75</v>
      </c>
      <c r="C306" s="10555"/>
      <c r="D306" s="390"/>
      <c r="E306" s="317">
        <f>SUM(E307:E309)</f>
        <v>0</v>
      </c>
      <c r="F306" s="317">
        <f>SUM(F307:F309)</f>
        <v>0</v>
      </c>
      <c r="G306" s="391">
        <f>SUM(G307:G309)</f>
        <v>0</v>
      </c>
      <c r="H306" s="361"/>
    </row>
    <row r="307" spans="1:78" ht="51" hidden="1" customHeight="1">
      <c r="A307" s="1529"/>
      <c r="B307" s="392"/>
      <c r="C307" s="393" t="s">
        <v>150</v>
      </c>
      <c r="D307" s="314">
        <v>2007</v>
      </c>
      <c r="E307" s="305"/>
      <c r="F307" s="306"/>
      <c r="G307" s="301"/>
      <c r="H307" s="302" t="e">
        <f t="shared" si="28"/>
        <v>#DIV/0!</v>
      </c>
    </row>
    <row r="308" spans="1:78" ht="51.75" hidden="1" customHeight="1" thickBot="1">
      <c r="A308" s="1529"/>
      <c r="B308" s="331"/>
      <c r="C308" s="332" t="s">
        <v>150</v>
      </c>
      <c r="D308" s="338">
        <v>2057</v>
      </c>
      <c r="E308" s="376"/>
      <c r="F308" s="344"/>
      <c r="G308" s="377"/>
      <c r="H308" s="311" t="e">
        <f t="shared" si="28"/>
        <v>#DIV/0!</v>
      </c>
    </row>
    <row r="309" spans="1:78" ht="51" hidden="1" customHeight="1">
      <c r="A309" s="1529"/>
      <c r="B309" s="394"/>
      <c r="C309" s="395" t="s">
        <v>284</v>
      </c>
      <c r="D309" s="396">
        <v>2058</v>
      </c>
      <c r="E309" s="397"/>
      <c r="F309" s="398"/>
      <c r="G309" s="399"/>
      <c r="H309" s="400" t="e">
        <f t="shared" si="28"/>
        <v>#DIV/0!</v>
      </c>
    </row>
    <row r="310" spans="1:78">
      <c r="A310" s="1529"/>
      <c r="B310" s="10558" t="s">
        <v>61</v>
      </c>
      <c r="C310" s="10673"/>
      <c r="D310" s="333"/>
      <c r="E310" s="371">
        <f>SUM(E311:E313)</f>
        <v>2874363</v>
      </c>
      <c r="F310" s="371">
        <f>SUM(F311:F313)</f>
        <v>2861734</v>
      </c>
      <c r="G310" s="349">
        <f>SUM(G311:G313)</f>
        <v>24979652.300000001</v>
      </c>
      <c r="H310" s="361">
        <f t="shared" si="28"/>
        <v>8.7288519128612236</v>
      </c>
    </row>
    <row r="311" spans="1:78" s="11" customFormat="1" ht="51">
      <c r="A311" s="1529"/>
      <c r="B311" s="392"/>
      <c r="C311" s="401" t="s">
        <v>152</v>
      </c>
      <c r="D311" s="364">
        <v>6209</v>
      </c>
      <c r="E311" s="305">
        <v>2874363</v>
      </c>
      <c r="F311" s="306">
        <v>2861734</v>
      </c>
      <c r="G311" s="301">
        <v>2861528.17</v>
      </c>
      <c r="H311" s="302">
        <f t="shared" si="28"/>
        <v>0.99992807507616011</v>
      </c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78" s="11" customFormat="1" ht="54" customHeight="1">
      <c r="A312" s="1529"/>
      <c r="B312" s="334"/>
      <c r="C312" s="402" t="s">
        <v>151</v>
      </c>
      <c r="D312" s="304">
        <v>6257</v>
      </c>
      <c r="E312" s="403">
        <v>0</v>
      </c>
      <c r="F312" s="404">
        <v>0</v>
      </c>
      <c r="G312" s="405">
        <v>20560170.760000002</v>
      </c>
      <c r="H312" s="406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78" s="11" customFormat="1" ht="64.5" thickBot="1">
      <c r="A313" s="1529"/>
      <c r="B313" s="334"/>
      <c r="C313" s="407" t="s">
        <v>348</v>
      </c>
      <c r="D313" s="364">
        <v>6259</v>
      </c>
      <c r="E313" s="305">
        <v>0</v>
      </c>
      <c r="F313" s="306">
        <v>0</v>
      </c>
      <c r="G313" s="301">
        <v>1557953.37</v>
      </c>
      <c r="H313" s="30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78" ht="37.5" customHeight="1" thickBot="1">
      <c r="A314" s="1529"/>
      <c r="B314" s="383">
        <v>75864</v>
      </c>
      <c r="C314" s="354" t="s">
        <v>153</v>
      </c>
      <c r="D314" s="355"/>
      <c r="E314" s="378">
        <f>SUM(E315,E317)</f>
        <v>0</v>
      </c>
      <c r="F314" s="378">
        <f>SUM(F315,F317)</f>
        <v>6846</v>
      </c>
      <c r="G314" s="297">
        <f>SUM(G315,G317)</f>
        <v>4488.1400000000003</v>
      </c>
      <c r="H314" s="298">
        <f t="shared" si="28"/>
        <v>0.65558574349985399</v>
      </c>
    </row>
    <row r="315" spans="1:78" s="11" customFormat="1">
      <c r="A315" s="1529"/>
      <c r="B315" s="10554" t="s">
        <v>21</v>
      </c>
      <c r="C315" s="10555"/>
      <c r="D315" s="358"/>
      <c r="E315" s="317">
        <f>SUM(E316:E316)</f>
        <v>0</v>
      </c>
      <c r="F315" s="317">
        <f>SUM(F316:F316)</f>
        <v>6846</v>
      </c>
      <c r="G315" s="323">
        <f>SUM(G316:G316)</f>
        <v>4488.1400000000003</v>
      </c>
      <c r="H315" s="361">
        <f t="shared" si="28"/>
        <v>0.65558574349985399</v>
      </c>
    </row>
    <row r="316" spans="1:78" s="11" customFormat="1" ht="54" customHeight="1">
      <c r="A316" s="1529"/>
      <c r="B316" s="1600"/>
      <c r="C316" s="402" t="s">
        <v>152</v>
      </c>
      <c r="D316" s="364">
        <v>2009</v>
      </c>
      <c r="E316" s="305">
        <v>0</v>
      </c>
      <c r="F316" s="306">
        <v>6846</v>
      </c>
      <c r="G316" s="301">
        <v>4488.1400000000003</v>
      </c>
      <c r="H316" s="302">
        <f t="shared" si="28"/>
        <v>0.65558574349985399</v>
      </c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</row>
    <row r="317" spans="1:78" ht="15.75" thickBot="1">
      <c r="A317" s="1529"/>
      <c r="B317" s="10558" t="s">
        <v>26</v>
      </c>
      <c r="C317" s="10559"/>
      <c r="D317" s="1532"/>
      <c r="E317" s="444">
        <f>SUM(E318:E319)</f>
        <v>0</v>
      </c>
      <c r="F317" s="444">
        <f>SUM(F318:F319)</f>
        <v>0</v>
      </c>
      <c r="G317" s="447">
        <f>SUM(G318:G319)</f>
        <v>0</v>
      </c>
      <c r="H317" s="361"/>
    </row>
    <row r="318" spans="1:78" ht="54" hidden="1" customHeight="1">
      <c r="A318" s="1529"/>
      <c r="B318" s="408"/>
      <c r="C318" s="409" t="s">
        <v>154</v>
      </c>
      <c r="D318" s="410">
        <v>6209</v>
      </c>
      <c r="E318" s="238"/>
      <c r="F318" s="233"/>
      <c r="G318" s="239"/>
      <c r="H318" s="103" t="e">
        <f t="shared" si="28"/>
        <v>#DIV/0!</v>
      </c>
    </row>
    <row r="319" spans="1:78" ht="47.25" hidden="1" customHeight="1" thickBot="1">
      <c r="A319" s="1529"/>
      <c r="B319" s="241"/>
      <c r="C319" s="411" t="s">
        <v>155</v>
      </c>
      <c r="D319" s="412">
        <v>6258</v>
      </c>
      <c r="E319" s="413"/>
      <c r="F319" s="414"/>
      <c r="G319" s="415"/>
      <c r="H319" s="416" t="e">
        <f t="shared" si="28"/>
        <v>#DIV/0!</v>
      </c>
    </row>
    <row r="320" spans="1:78" ht="26.25" thickBot="1">
      <c r="A320" s="1529"/>
      <c r="B320" s="383">
        <v>75865</v>
      </c>
      <c r="C320" s="354" t="s">
        <v>285</v>
      </c>
      <c r="D320" s="355"/>
      <c r="E320" s="378">
        <f>SUM(E321,E324)</f>
        <v>125388745</v>
      </c>
      <c r="F320" s="378">
        <f>SUM(F321,F324)</f>
        <v>123977574</v>
      </c>
      <c r="G320" s="297">
        <f>SUM(G321,G324)</f>
        <v>107681412.93000001</v>
      </c>
      <c r="H320" s="298">
        <f t="shared" ref="H320:H338" si="39">G320/F320</f>
        <v>0.86855557384918669</v>
      </c>
    </row>
    <row r="321" spans="1:78" s="11" customFormat="1">
      <c r="A321" s="1529"/>
      <c r="B321" s="10554" t="s">
        <v>21</v>
      </c>
      <c r="C321" s="10555"/>
      <c r="D321" s="337"/>
      <c r="E321" s="339">
        <f>SUM(E322:E323)</f>
        <v>64283999</v>
      </c>
      <c r="F321" s="317">
        <f t="shared" ref="F321" si="40">SUM(F322:F323)</f>
        <v>59451301</v>
      </c>
      <c r="G321" s="346">
        <f>SUM(G322:G323)</f>
        <v>52428231.57</v>
      </c>
      <c r="H321" s="299">
        <f t="shared" si="39"/>
        <v>0.8818685325321981</v>
      </c>
    </row>
    <row r="322" spans="1:78" s="16" customFormat="1" ht="38.25">
      <c r="A322" s="1529"/>
      <c r="B322" s="10556"/>
      <c r="C322" s="300" t="s">
        <v>295</v>
      </c>
      <c r="D322" s="304">
        <v>2057</v>
      </c>
      <c r="E322" s="340">
        <v>7600000</v>
      </c>
      <c r="F322" s="306">
        <v>4696615</v>
      </c>
      <c r="G322" s="342">
        <v>1613694.44</v>
      </c>
      <c r="H322" s="302">
        <f t="shared" si="39"/>
        <v>0.34358669807936137</v>
      </c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</row>
    <row r="323" spans="1:78" s="16" customFormat="1" ht="26.25" thickBot="1">
      <c r="A323" s="1531"/>
      <c r="B323" s="10678"/>
      <c r="C323" s="1534" t="s">
        <v>323</v>
      </c>
      <c r="D323" s="296">
        <v>2058</v>
      </c>
      <c r="E323" s="422">
        <v>56683999</v>
      </c>
      <c r="F323" s="344">
        <v>54754686</v>
      </c>
      <c r="G323" s="423">
        <v>50814537.130000003</v>
      </c>
      <c r="H323" s="311">
        <f t="shared" si="39"/>
        <v>0.9280399695836079</v>
      </c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</row>
    <row r="324" spans="1:78">
      <c r="A324" s="1529"/>
      <c r="B324" s="10692" t="s">
        <v>61</v>
      </c>
      <c r="C324" s="10559"/>
      <c r="D324" s="1532"/>
      <c r="E324" s="1533">
        <f>SUM(E325:E327)</f>
        <v>61104746</v>
      </c>
      <c r="F324" s="371">
        <f t="shared" ref="F324" si="41">SUM(F325:F327)</f>
        <v>64526273</v>
      </c>
      <c r="G324" s="346">
        <f>SUM(G325:G327)</f>
        <v>55253181.360000007</v>
      </c>
      <c r="H324" s="1273">
        <f t="shared" si="39"/>
        <v>0.85628967536990719</v>
      </c>
    </row>
    <row r="325" spans="1:78" ht="38.25">
      <c r="A325" s="1530"/>
      <c r="B325" s="10679"/>
      <c r="C325" s="300" t="s">
        <v>295</v>
      </c>
      <c r="D325" s="10646">
        <v>6257</v>
      </c>
      <c r="E325" s="42">
        <v>60104746</v>
      </c>
      <c r="F325" s="309">
        <v>64060987</v>
      </c>
      <c r="G325" s="281">
        <v>53772511.130000003</v>
      </c>
      <c r="H325" s="335">
        <f t="shared" si="39"/>
        <v>0.83939560796963686</v>
      </c>
    </row>
    <row r="326" spans="1:78" ht="51">
      <c r="A326" s="1530"/>
      <c r="B326" s="10679"/>
      <c r="C326" s="300" t="s">
        <v>349</v>
      </c>
      <c r="D326" s="10647"/>
      <c r="E326" s="350">
        <v>0</v>
      </c>
      <c r="F326" s="351">
        <v>0</v>
      </c>
      <c r="G326" s="352">
        <v>1261089.78</v>
      </c>
      <c r="H326" s="335"/>
      <c r="I326" s="39"/>
    </row>
    <row r="327" spans="1:78" ht="26.25" thickBot="1">
      <c r="A327" s="1530"/>
      <c r="B327" s="10680"/>
      <c r="C327" s="336" t="s">
        <v>323</v>
      </c>
      <c r="D327" s="338">
        <v>6258</v>
      </c>
      <c r="E327" s="422">
        <v>1000000</v>
      </c>
      <c r="F327" s="344">
        <v>465286</v>
      </c>
      <c r="G327" s="423">
        <v>219580.45</v>
      </c>
      <c r="H327" s="311">
        <f t="shared" si="39"/>
        <v>0.471925761789523</v>
      </c>
    </row>
    <row r="328" spans="1:78" ht="26.25" thickBot="1">
      <c r="A328" s="1529"/>
      <c r="B328" s="383">
        <v>75866</v>
      </c>
      <c r="C328" s="354" t="s">
        <v>294</v>
      </c>
      <c r="D328" s="355"/>
      <c r="E328" s="378">
        <f>SUM(E329,E335)</f>
        <v>110267681</v>
      </c>
      <c r="F328" s="378">
        <f>SUM(F329,F335)</f>
        <v>78198525</v>
      </c>
      <c r="G328" s="297">
        <f>SUM(G329,G335)</f>
        <v>74787468.280000001</v>
      </c>
      <c r="H328" s="298">
        <f t="shared" si="39"/>
        <v>0.95637952608441146</v>
      </c>
    </row>
    <row r="329" spans="1:78" s="11" customFormat="1">
      <c r="A329" s="1529"/>
      <c r="B329" s="10554" t="s">
        <v>21</v>
      </c>
      <c r="C329" s="10555"/>
      <c r="D329" s="358"/>
      <c r="E329" s="317">
        <f>SUM(E330:E334)</f>
        <v>107939706</v>
      </c>
      <c r="F329" s="317">
        <f t="shared" ref="F329" si="42">SUM(F330:F334)</f>
        <v>74870488</v>
      </c>
      <c r="G329" s="323">
        <f>SUM(G330:G334)</f>
        <v>71612329.989999995</v>
      </c>
      <c r="H329" s="361">
        <f t="shared" si="39"/>
        <v>0.95648274644610298</v>
      </c>
    </row>
    <row r="330" spans="1:78" s="11" customFormat="1" ht="38.25">
      <c r="A330" s="1529"/>
      <c r="B330" s="10556"/>
      <c r="C330" s="393" t="s">
        <v>326</v>
      </c>
      <c r="D330" s="314">
        <v>2007</v>
      </c>
      <c r="E330" s="305">
        <v>27269181</v>
      </c>
      <c r="F330" s="385">
        <v>9442675</v>
      </c>
      <c r="G330" s="386">
        <v>9392671.1899999995</v>
      </c>
      <c r="H330" s="302">
        <f t="shared" si="39"/>
        <v>0.99470448681120549</v>
      </c>
    </row>
    <row r="331" spans="1:78" s="11" customFormat="1" ht="38.25">
      <c r="A331" s="1529"/>
      <c r="B331" s="10560"/>
      <c r="C331" s="308" t="s">
        <v>327</v>
      </c>
      <c r="D331" s="364">
        <v>2009</v>
      </c>
      <c r="E331" s="305">
        <v>24494580</v>
      </c>
      <c r="F331" s="306">
        <v>24834983</v>
      </c>
      <c r="G331" s="301">
        <v>22329504</v>
      </c>
      <c r="H331" s="302">
        <f t="shared" si="39"/>
        <v>0.89911492993572817</v>
      </c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</row>
    <row r="332" spans="1:78" s="11" customFormat="1" ht="38.25">
      <c r="A332" s="1529"/>
      <c r="B332" s="10560"/>
      <c r="C332" s="312" t="s">
        <v>295</v>
      </c>
      <c r="D332" s="364">
        <v>2057</v>
      </c>
      <c r="E332" s="305">
        <v>33822525</v>
      </c>
      <c r="F332" s="306">
        <v>19929412</v>
      </c>
      <c r="G332" s="301">
        <v>19645611.949999999</v>
      </c>
      <c r="H332" s="302">
        <f t="shared" si="39"/>
        <v>0.98575973791901128</v>
      </c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</row>
    <row r="333" spans="1:78" s="11" customFormat="1" ht="25.5">
      <c r="A333" s="1529"/>
      <c r="B333" s="10560"/>
      <c r="C333" s="313" t="s">
        <v>324</v>
      </c>
      <c r="D333" s="314">
        <v>2058</v>
      </c>
      <c r="E333" s="315">
        <v>20482000</v>
      </c>
      <c r="F333" s="316">
        <v>19352775</v>
      </c>
      <c r="G333" s="310">
        <v>18933904.690000001</v>
      </c>
      <c r="H333" s="302">
        <f t="shared" si="39"/>
        <v>0.97835605953151428</v>
      </c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</row>
    <row r="334" spans="1:78" s="17" customFormat="1" ht="38.25">
      <c r="A334" s="1529"/>
      <c r="B334" s="10561"/>
      <c r="C334" s="402" t="s">
        <v>325</v>
      </c>
      <c r="D334" s="364">
        <v>2059</v>
      </c>
      <c r="E334" s="305">
        <v>1871420</v>
      </c>
      <c r="F334" s="306">
        <v>1310643</v>
      </c>
      <c r="G334" s="301">
        <v>1310638.1599999999</v>
      </c>
      <c r="H334" s="302">
        <f t="shared" si="39"/>
        <v>0.99999630715610577</v>
      </c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</row>
    <row r="335" spans="1:78">
      <c r="A335" s="1529"/>
      <c r="B335" s="10558" t="s">
        <v>61</v>
      </c>
      <c r="C335" s="10559"/>
      <c r="D335" s="1532"/>
      <c r="E335" s="371">
        <f>SUM(E336:E338)</f>
        <v>2327975</v>
      </c>
      <c r="F335" s="371">
        <f t="shared" ref="F335:G335" si="43">SUM(F336:F338)</f>
        <v>3328037</v>
      </c>
      <c r="G335" s="372">
        <f t="shared" si="43"/>
        <v>3175138.29</v>
      </c>
      <c r="H335" s="1299">
        <f t="shared" si="39"/>
        <v>0.95405738878504054</v>
      </c>
    </row>
    <row r="336" spans="1:78" s="11" customFormat="1" ht="40.5" customHeight="1">
      <c r="A336" s="1529"/>
      <c r="B336" s="1535"/>
      <c r="C336" s="308" t="s">
        <v>295</v>
      </c>
      <c r="D336" s="319">
        <v>6207</v>
      </c>
      <c r="E336" s="320">
        <v>462975</v>
      </c>
      <c r="F336" s="320">
        <v>2047089</v>
      </c>
      <c r="G336" s="321">
        <v>2047088.2</v>
      </c>
      <c r="H336" s="302">
        <f t="shared" si="39"/>
        <v>0.99999960920116315</v>
      </c>
    </row>
    <row r="337" spans="1:78" s="11" customFormat="1" ht="42" customHeight="1" thickBot="1">
      <c r="A337" s="1531"/>
      <c r="B337" s="1537"/>
      <c r="C337" s="1491" t="s">
        <v>327</v>
      </c>
      <c r="D337" s="296">
        <v>6209</v>
      </c>
      <c r="E337" s="1538">
        <v>1845000</v>
      </c>
      <c r="F337" s="1538">
        <v>1260948</v>
      </c>
      <c r="G337" s="1539">
        <v>1108050.0900000001</v>
      </c>
      <c r="H337" s="311">
        <f t="shared" si="39"/>
        <v>0.87874368332397534</v>
      </c>
    </row>
    <row r="338" spans="1:78" ht="39" customHeight="1" thickBot="1">
      <c r="A338" s="1529"/>
      <c r="B338" s="1536"/>
      <c r="C338" s="1491" t="s">
        <v>295</v>
      </c>
      <c r="D338" s="419">
        <v>6257</v>
      </c>
      <c r="E338" s="1313">
        <v>20000</v>
      </c>
      <c r="F338" s="1314">
        <v>20000</v>
      </c>
      <c r="G338" s="639">
        <v>20000</v>
      </c>
      <c r="H338" s="640">
        <f t="shared" si="39"/>
        <v>1</v>
      </c>
    </row>
    <row r="339" spans="1:78" ht="15.75" thickBot="1">
      <c r="A339" s="1529"/>
      <c r="B339" s="383">
        <v>75867</v>
      </c>
      <c r="C339" s="354" t="s">
        <v>346</v>
      </c>
      <c r="D339" s="355"/>
      <c r="E339" s="378">
        <f>SUM(E340,E343)</f>
        <v>0</v>
      </c>
      <c r="F339" s="378">
        <f>SUM(F340,F343)</f>
        <v>8164760</v>
      </c>
      <c r="G339" s="297">
        <f>SUM(G340,G343)</f>
        <v>7020012.6500000004</v>
      </c>
      <c r="H339" s="298">
        <f t="shared" ref="H339:H344" si="44">G339/F339</f>
        <v>0.85979412132138611</v>
      </c>
    </row>
    <row r="340" spans="1:78" s="11" customFormat="1">
      <c r="A340" s="1529"/>
      <c r="B340" s="10554" t="s">
        <v>21</v>
      </c>
      <c r="C340" s="10555"/>
      <c r="D340" s="358"/>
      <c r="E340" s="317">
        <f>SUM(E341:E342)</f>
        <v>0</v>
      </c>
      <c r="F340" s="317">
        <f t="shared" ref="F340" si="45">SUM(F341:F342)</f>
        <v>6763391</v>
      </c>
      <c r="G340" s="349">
        <f>SUM(G341:G342)</f>
        <v>5618643.6500000004</v>
      </c>
      <c r="H340" s="299">
        <f t="shared" si="44"/>
        <v>0.83074357966292356</v>
      </c>
    </row>
    <row r="341" spans="1:78" s="16" customFormat="1" ht="19.5" customHeight="1">
      <c r="A341" s="1529"/>
      <c r="B341" s="10556"/>
      <c r="C341" s="10549" t="s">
        <v>347</v>
      </c>
      <c r="D341" s="304">
        <v>2007</v>
      </c>
      <c r="E341" s="305">
        <v>0</v>
      </c>
      <c r="F341" s="306">
        <v>3594295</v>
      </c>
      <c r="G341" s="301">
        <v>1884858.83</v>
      </c>
      <c r="H341" s="302">
        <f t="shared" si="44"/>
        <v>0.52440293019910722</v>
      </c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</row>
    <row r="342" spans="1:78" s="16" customFormat="1" ht="18.75" customHeight="1">
      <c r="A342" s="1529"/>
      <c r="B342" s="10557"/>
      <c r="C342" s="10551"/>
      <c r="D342" s="304">
        <v>2057</v>
      </c>
      <c r="E342" s="305">
        <v>0</v>
      </c>
      <c r="F342" s="306">
        <v>3169096</v>
      </c>
      <c r="G342" s="301">
        <v>3733784.82</v>
      </c>
      <c r="H342" s="302">
        <f t="shared" si="44"/>
        <v>1.1781860883987105</v>
      </c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</row>
    <row r="343" spans="1:78">
      <c r="A343" s="1529"/>
      <c r="B343" s="10558" t="s">
        <v>61</v>
      </c>
      <c r="C343" s="10559"/>
      <c r="D343" s="333"/>
      <c r="E343" s="343">
        <f>SUM(E344:E344)</f>
        <v>0</v>
      </c>
      <c r="F343" s="343">
        <f>SUM(F344:F344)</f>
        <v>1401369</v>
      </c>
      <c r="G343" s="417">
        <f>SUM(G344:G344)</f>
        <v>1401369</v>
      </c>
      <c r="H343" s="307">
        <f t="shared" si="44"/>
        <v>1</v>
      </c>
    </row>
    <row r="344" spans="1:78" ht="39.75" customHeight="1" thickBot="1">
      <c r="A344" s="1529"/>
      <c r="B344" s="418"/>
      <c r="C344" s="322" t="s">
        <v>347</v>
      </c>
      <c r="D344" s="419">
        <v>6257</v>
      </c>
      <c r="E344" s="420">
        <v>0</v>
      </c>
      <c r="F344" s="420">
        <v>1401369</v>
      </c>
      <c r="G344" s="421">
        <v>1401369</v>
      </c>
      <c r="H344" s="311">
        <f t="shared" si="44"/>
        <v>1</v>
      </c>
    </row>
    <row r="345" spans="1:78" ht="15.75" thickBot="1">
      <c r="A345" s="452">
        <v>801</v>
      </c>
      <c r="B345" s="453"/>
      <c r="C345" s="454" t="s">
        <v>156</v>
      </c>
      <c r="D345" s="455"/>
      <c r="E345" s="599">
        <f>SUM(E346,E355,E363,E375,E384,E388,E351)</f>
        <v>9471144</v>
      </c>
      <c r="F345" s="599">
        <f t="shared" ref="F345:G345" si="46">SUM(F346,F355,F363,F375,F384,F388,F351)</f>
        <v>2671543</v>
      </c>
      <c r="G345" s="654">
        <f t="shared" si="46"/>
        <v>2544787.34</v>
      </c>
      <c r="H345" s="459">
        <f t="shared" si="28"/>
        <v>0.95255338955801938</v>
      </c>
    </row>
    <row r="346" spans="1:78" s="1" customFormat="1" ht="15.75" thickBot="1">
      <c r="A346" s="94"/>
      <c r="B346" s="600">
        <v>80102</v>
      </c>
      <c r="C346" s="601" t="s">
        <v>157</v>
      </c>
      <c r="D346" s="602"/>
      <c r="E346" s="484">
        <f t="shared" ref="E346:G346" si="47">SUM(E347,E350)</f>
        <v>2800</v>
      </c>
      <c r="F346" s="484">
        <f t="shared" si="47"/>
        <v>2800</v>
      </c>
      <c r="G346" s="529">
        <f t="shared" si="47"/>
        <v>2419.17</v>
      </c>
      <c r="H346" s="275">
        <f t="shared" si="28"/>
        <v>0.86398928571428579</v>
      </c>
    </row>
    <row r="347" spans="1:78" s="1" customFormat="1">
      <c r="A347" s="18"/>
      <c r="B347" s="10694" t="s">
        <v>21</v>
      </c>
      <c r="C347" s="10721"/>
      <c r="D347" s="295"/>
      <c r="E347" s="505">
        <f t="shared" ref="E347:F347" si="48">SUM(E348:E349)</f>
        <v>2800</v>
      </c>
      <c r="F347" s="505">
        <f t="shared" si="48"/>
        <v>2800</v>
      </c>
      <c r="G347" s="546">
        <f t="shared" ref="G347" si="49">SUM(G348:G349)</f>
        <v>2419.17</v>
      </c>
      <c r="H347" s="279">
        <f t="shared" si="28"/>
        <v>0.86398928571428579</v>
      </c>
    </row>
    <row r="348" spans="1:78" s="1" customFormat="1" ht="13.5" customHeight="1">
      <c r="A348" s="18"/>
      <c r="B348" s="10562"/>
      <c r="C348" s="603" t="s">
        <v>158</v>
      </c>
      <c r="D348" s="440" t="s">
        <v>25</v>
      </c>
      <c r="E348" s="427">
        <v>2800</v>
      </c>
      <c r="F348" s="428">
        <v>2800</v>
      </c>
      <c r="G348" s="252">
        <v>2400.08</v>
      </c>
      <c r="H348" s="260">
        <f t="shared" si="28"/>
        <v>0.85717142857142858</v>
      </c>
    </row>
    <row r="349" spans="1:78" s="1" customFormat="1" ht="24" customHeight="1">
      <c r="A349" s="18"/>
      <c r="B349" s="10563"/>
      <c r="C349" s="604" t="s">
        <v>159</v>
      </c>
      <c r="D349" s="491" t="s">
        <v>160</v>
      </c>
      <c r="E349" s="442">
        <v>0</v>
      </c>
      <c r="F349" s="428">
        <v>0</v>
      </c>
      <c r="G349" s="252">
        <v>19.09</v>
      </c>
      <c r="H349" s="540"/>
    </row>
    <row r="350" spans="1:78" s="1" customFormat="1" ht="15.75" thickBot="1">
      <c r="A350" s="18"/>
      <c r="B350" s="10552" t="s">
        <v>26</v>
      </c>
      <c r="C350" s="10553"/>
      <c r="D350" s="605"/>
      <c r="E350" s="282">
        <v>0</v>
      </c>
      <c r="F350" s="282">
        <v>0</v>
      </c>
      <c r="G350" s="387">
        <v>0</v>
      </c>
      <c r="H350" s="388"/>
    </row>
    <row r="351" spans="1:78" s="1" customFormat="1" ht="15.75" thickBot="1">
      <c r="A351" s="18"/>
      <c r="B351" s="283">
        <v>80116</v>
      </c>
      <c r="C351" s="284" t="s">
        <v>488</v>
      </c>
      <c r="D351" s="285"/>
      <c r="E351" s="286">
        <f>SUM(E352,E354)</f>
        <v>0</v>
      </c>
      <c r="F351" s="286">
        <f>SUM(F352,F354)</f>
        <v>12000</v>
      </c>
      <c r="G351" s="627">
        <f>SUM(G352,G354)</f>
        <v>12000</v>
      </c>
      <c r="H351" s="298">
        <f t="shared" ref="H351:H353" si="50">G351/F351</f>
        <v>1</v>
      </c>
    </row>
    <row r="352" spans="1:78" s="1" customFormat="1">
      <c r="A352" s="18"/>
      <c r="B352" s="10554" t="s">
        <v>21</v>
      </c>
      <c r="C352" s="10648"/>
      <c r="D352" s="295"/>
      <c r="E352" s="505">
        <f>SUM(E353)</f>
        <v>0</v>
      </c>
      <c r="F352" s="505">
        <f>SUM(F353)</f>
        <v>12000</v>
      </c>
      <c r="G352" s="628">
        <f>SUM(G353)</f>
        <v>12000</v>
      </c>
      <c r="H352" s="279">
        <f t="shared" si="50"/>
        <v>1</v>
      </c>
    </row>
    <row r="353" spans="1:8" s="1" customFormat="1" ht="25.5" customHeight="1">
      <c r="A353" s="18"/>
      <c r="B353" s="625"/>
      <c r="C353" s="626" t="s">
        <v>178</v>
      </c>
      <c r="D353" s="441" t="s">
        <v>363</v>
      </c>
      <c r="E353" s="607">
        <v>0</v>
      </c>
      <c r="F353" s="428">
        <v>12000</v>
      </c>
      <c r="G353" s="252">
        <v>12000</v>
      </c>
      <c r="H353" s="260">
        <f t="shared" si="50"/>
        <v>1</v>
      </c>
    </row>
    <row r="354" spans="1:8" s="1" customFormat="1" ht="15.75" thickBot="1">
      <c r="A354" s="18"/>
      <c r="B354" s="10745" t="s">
        <v>26</v>
      </c>
      <c r="C354" s="10689"/>
      <c r="D354" s="295"/>
      <c r="E354" s="444">
        <v>0</v>
      </c>
      <c r="F354" s="629">
        <v>0</v>
      </c>
      <c r="G354" s="630">
        <v>0</v>
      </c>
      <c r="H354" s="631"/>
    </row>
    <row r="355" spans="1:8" s="1" customFormat="1" ht="15.75" thickBot="1">
      <c r="A355" s="18"/>
      <c r="B355" s="600">
        <v>80130</v>
      </c>
      <c r="C355" s="602" t="s">
        <v>161</v>
      </c>
      <c r="D355" s="602"/>
      <c r="E355" s="496">
        <f>SUM(E356,E362)</f>
        <v>8300</v>
      </c>
      <c r="F355" s="496">
        <f>SUM(F356,F362)</f>
        <v>8300</v>
      </c>
      <c r="G355" s="533">
        <f>SUM(G356,G362)</f>
        <v>38405.599999999999</v>
      </c>
      <c r="H355" s="275">
        <f t="shared" ref="H355:H405" si="51">G355/F355</f>
        <v>4.6271807228915662</v>
      </c>
    </row>
    <row r="356" spans="1:8" s="1" customFormat="1">
      <c r="A356" s="18"/>
      <c r="B356" s="10694" t="s">
        <v>21</v>
      </c>
      <c r="C356" s="10721"/>
      <c r="D356" s="295"/>
      <c r="E356" s="505">
        <f>SUM(E357:E361)</f>
        <v>8300</v>
      </c>
      <c r="F356" s="505">
        <f>SUM(F357:F361)</f>
        <v>8300</v>
      </c>
      <c r="G356" s="546">
        <f>SUM(G357:G361)</f>
        <v>38405.599999999999</v>
      </c>
      <c r="H356" s="279">
        <f t="shared" si="51"/>
        <v>4.6271807228915662</v>
      </c>
    </row>
    <row r="357" spans="1:8" s="1" customFormat="1">
      <c r="A357" s="18"/>
      <c r="B357" s="334"/>
      <c r="C357" s="10550" t="s">
        <v>158</v>
      </c>
      <c r="D357" s="543" t="s">
        <v>24</v>
      </c>
      <c r="E357" s="606">
        <v>0</v>
      </c>
      <c r="F357" s="428">
        <v>0</v>
      </c>
      <c r="G357" s="252">
        <v>24998</v>
      </c>
      <c r="H357" s="540"/>
    </row>
    <row r="358" spans="1:8" s="1" customFormat="1">
      <c r="A358" s="18"/>
      <c r="B358" s="334"/>
      <c r="C358" s="10550"/>
      <c r="D358" s="543" t="s">
        <v>41</v>
      </c>
      <c r="E358" s="607">
        <v>1200</v>
      </c>
      <c r="F358" s="428">
        <v>1200</v>
      </c>
      <c r="G358" s="252">
        <v>0</v>
      </c>
      <c r="H358" s="260">
        <f t="shared" si="51"/>
        <v>0</v>
      </c>
    </row>
    <row r="359" spans="1:8" s="1" customFormat="1">
      <c r="A359" s="18"/>
      <c r="B359" s="334"/>
      <c r="C359" s="10550"/>
      <c r="D359" s="515" t="s">
        <v>45</v>
      </c>
      <c r="E359" s="351">
        <v>0</v>
      </c>
      <c r="F359" s="306">
        <v>0</v>
      </c>
      <c r="G359" s="301">
        <v>2250.02</v>
      </c>
      <c r="H359" s="467"/>
    </row>
    <row r="360" spans="1:8" s="1" customFormat="1">
      <c r="A360" s="18"/>
      <c r="B360" s="334"/>
      <c r="C360" s="10518"/>
      <c r="D360" s="543" t="s">
        <v>25</v>
      </c>
      <c r="E360" s="427">
        <v>7100</v>
      </c>
      <c r="F360" s="428">
        <v>7100</v>
      </c>
      <c r="G360" s="252">
        <v>4176.62</v>
      </c>
      <c r="H360" s="260">
        <f t="shared" si="51"/>
        <v>0.58825633802816901</v>
      </c>
    </row>
    <row r="361" spans="1:8" s="1" customFormat="1" ht="26.25" customHeight="1">
      <c r="A361" s="18"/>
      <c r="B361" s="470"/>
      <c r="C361" s="1541" t="s">
        <v>159</v>
      </c>
      <c r="D361" s="515" t="s">
        <v>160</v>
      </c>
      <c r="E361" s="351">
        <v>0</v>
      </c>
      <c r="F361" s="306">
        <v>0</v>
      </c>
      <c r="G361" s="301">
        <v>6980.96</v>
      </c>
      <c r="H361" s="467"/>
    </row>
    <row r="362" spans="1:8" s="1" customFormat="1" ht="15.75" thickBot="1">
      <c r="A362" s="20"/>
      <c r="B362" s="10686" t="s">
        <v>26</v>
      </c>
      <c r="C362" s="10722"/>
      <c r="D362" s="609"/>
      <c r="E362" s="1419">
        <v>0</v>
      </c>
      <c r="F362" s="1419">
        <v>0</v>
      </c>
      <c r="G362" s="366">
        <v>0</v>
      </c>
      <c r="H362" s="367"/>
    </row>
    <row r="363" spans="1:8" s="1" customFormat="1" ht="15.75" thickBot="1">
      <c r="A363" s="18"/>
      <c r="B363" s="283">
        <v>80146</v>
      </c>
      <c r="C363" s="1540" t="s">
        <v>163</v>
      </c>
      <c r="D363" s="1540"/>
      <c r="E363" s="292">
        <f>SUM(E364,E373)</f>
        <v>8809</v>
      </c>
      <c r="F363" s="292">
        <f>SUM(F364,F373)</f>
        <v>1972084</v>
      </c>
      <c r="G363" s="293">
        <f>SUM(G364,G373)</f>
        <v>1893062.9200000002</v>
      </c>
      <c r="H363" s="294">
        <f t="shared" si="51"/>
        <v>0.95993016524651087</v>
      </c>
    </row>
    <row r="364" spans="1:8" s="1" customFormat="1">
      <c r="A364" s="18"/>
      <c r="B364" s="10775" t="s">
        <v>21</v>
      </c>
      <c r="C364" s="10721"/>
      <c r="D364" s="610"/>
      <c r="E364" s="487">
        <f>SUM(E365:E372)</f>
        <v>8809</v>
      </c>
      <c r="F364" s="487">
        <f>SUM(F365:F372)</f>
        <v>1972084</v>
      </c>
      <c r="G364" s="520">
        <f>SUM(G365:G372)</f>
        <v>1892371.86</v>
      </c>
      <c r="H364" s="279">
        <f t="shared" si="51"/>
        <v>0.95957974406769697</v>
      </c>
    </row>
    <row r="365" spans="1:8" s="1" customFormat="1">
      <c r="A365" s="18"/>
      <c r="B365" s="611"/>
      <c r="C365" s="10549" t="s">
        <v>158</v>
      </c>
      <c r="D365" s="641" t="s">
        <v>78</v>
      </c>
      <c r="E365" s="305">
        <v>0</v>
      </c>
      <c r="F365" s="306">
        <v>0</v>
      </c>
      <c r="G365" s="301">
        <v>4180.51</v>
      </c>
      <c r="H365" s="302"/>
    </row>
    <row r="366" spans="1:8" s="1" customFormat="1">
      <c r="A366" s="18"/>
      <c r="B366" s="613"/>
      <c r="C366" s="10550"/>
      <c r="D366" s="641" t="s">
        <v>23</v>
      </c>
      <c r="E366" s="305">
        <v>5973</v>
      </c>
      <c r="F366" s="306">
        <v>5973</v>
      </c>
      <c r="G366" s="301">
        <v>2835.6</v>
      </c>
      <c r="H366" s="302">
        <f t="shared" si="51"/>
        <v>0.47473631341034656</v>
      </c>
    </row>
    <row r="367" spans="1:8" s="1" customFormat="1">
      <c r="A367" s="18"/>
      <c r="B367" s="613"/>
      <c r="C367" s="10550"/>
      <c r="D367" s="641" t="s">
        <v>45</v>
      </c>
      <c r="E367" s="305">
        <v>0</v>
      </c>
      <c r="F367" s="306">
        <v>0</v>
      </c>
      <c r="G367" s="301">
        <v>7.85</v>
      </c>
      <c r="H367" s="302"/>
    </row>
    <row r="368" spans="1:8" s="1" customFormat="1">
      <c r="A368" s="18"/>
      <c r="B368" s="613"/>
      <c r="C368" s="10551"/>
      <c r="D368" s="641" t="s">
        <v>25</v>
      </c>
      <c r="E368" s="305">
        <v>2836</v>
      </c>
      <c r="F368" s="306">
        <v>2836</v>
      </c>
      <c r="G368" s="301">
        <v>4810.1899999999996</v>
      </c>
      <c r="H368" s="302">
        <f t="shared" si="51"/>
        <v>1.6961177715091678</v>
      </c>
    </row>
    <row r="369" spans="1:8" ht="41.25" customHeight="1">
      <c r="A369" s="18"/>
      <c r="B369" s="21"/>
      <c r="C369" s="1492" t="s">
        <v>364</v>
      </c>
      <c r="D369" s="10773" t="s">
        <v>162</v>
      </c>
      <c r="E369" s="403">
        <v>0</v>
      </c>
      <c r="F369" s="404">
        <v>32028</v>
      </c>
      <c r="G369" s="405">
        <v>19849.39</v>
      </c>
      <c r="H369" s="406">
        <f t="shared" si="51"/>
        <v>0.61975115523916569</v>
      </c>
    </row>
    <row r="370" spans="1:8" ht="40.5" customHeight="1">
      <c r="A370" s="18"/>
      <c r="B370" s="21"/>
      <c r="C370" s="650" t="s">
        <v>365</v>
      </c>
      <c r="D370" s="10774"/>
      <c r="E370" s="442">
        <v>0</v>
      </c>
      <c r="F370" s="428">
        <v>261444</v>
      </c>
      <c r="G370" s="252">
        <v>261444</v>
      </c>
      <c r="H370" s="260">
        <f t="shared" ref="H370" si="52">G370/F370</f>
        <v>1</v>
      </c>
    </row>
    <row r="371" spans="1:8" s="1" customFormat="1" ht="41.25" customHeight="1">
      <c r="A371" s="642"/>
      <c r="B371" s="613"/>
      <c r="C371" s="643" t="s">
        <v>120</v>
      </c>
      <c r="D371" s="644" t="s">
        <v>164</v>
      </c>
      <c r="E371" s="427">
        <v>0</v>
      </c>
      <c r="F371" s="428">
        <v>1669803</v>
      </c>
      <c r="G371" s="645">
        <v>1597980.11</v>
      </c>
      <c r="H371" s="253">
        <f t="shared" si="51"/>
        <v>0.95698720747297739</v>
      </c>
    </row>
    <row r="372" spans="1:8" s="1" customFormat="1" ht="29.25" customHeight="1">
      <c r="A372" s="642"/>
      <c r="B372" s="646"/>
      <c r="C372" s="647" t="s">
        <v>159</v>
      </c>
      <c r="D372" s="543" t="s">
        <v>160</v>
      </c>
      <c r="E372" s="614">
        <v>0</v>
      </c>
      <c r="F372" s="648">
        <v>0</v>
      </c>
      <c r="G372" s="649">
        <v>1264.21</v>
      </c>
      <c r="H372" s="540"/>
    </row>
    <row r="373" spans="1:8" s="1" customFormat="1">
      <c r="A373" s="18"/>
      <c r="B373" s="10545" t="s">
        <v>61</v>
      </c>
      <c r="C373" s="10546"/>
      <c r="D373" s="633"/>
      <c r="E373" s="634">
        <f>SUM(E374)</f>
        <v>0</v>
      </c>
      <c r="F373" s="634">
        <f t="shared" ref="F373:G373" si="53">SUM(F374)</f>
        <v>0</v>
      </c>
      <c r="G373" s="635">
        <f t="shared" si="53"/>
        <v>691.06</v>
      </c>
      <c r="H373" s="526"/>
    </row>
    <row r="374" spans="1:8" s="71" customFormat="1" ht="15.75" thickBot="1">
      <c r="A374" s="1542"/>
      <c r="B374" s="636"/>
      <c r="C374" s="637" t="s">
        <v>158</v>
      </c>
      <c r="D374" s="638" t="s">
        <v>28</v>
      </c>
      <c r="E374" s="420">
        <v>0</v>
      </c>
      <c r="F374" s="420">
        <v>0</v>
      </c>
      <c r="G374" s="639">
        <v>691.06</v>
      </c>
      <c r="H374" s="640"/>
    </row>
    <row r="375" spans="1:8" s="1" customFormat="1" ht="15.75" thickBot="1">
      <c r="A375" s="18"/>
      <c r="B375" s="600">
        <v>80147</v>
      </c>
      <c r="C375" s="602" t="s">
        <v>165</v>
      </c>
      <c r="D375" s="602"/>
      <c r="E375" s="496">
        <f>SUM(E383,E376)</f>
        <v>27091</v>
      </c>
      <c r="F375" s="496">
        <f>SUM(F383,F376)</f>
        <v>84091</v>
      </c>
      <c r="G375" s="533">
        <f>SUM(G383,G376)</f>
        <v>81470.37</v>
      </c>
      <c r="H375" s="275">
        <f t="shared" si="51"/>
        <v>0.96883578504239454</v>
      </c>
    </row>
    <row r="376" spans="1:8" s="1" customFormat="1">
      <c r="A376" s="18"/>
      <c r="B376" s="10694" t="s">
        <v>21</v>
      </c>
      <c r="C376" s="10721"/>
      <c r="D376" s="295"/>
      <c r="E376" s="505">
        <f>SUM(E377:E382)</f>
        <v>27091</v>
      </c>
      <c r="F376" s="505">
        <f>SUM(F377:F382)</f>
        <v>84091</v>
      </c>
      <c r="G376" s="546">
        <f>SUM(G377:G382)</f>
        <v>81470.37</v>
      </c>
      <c r="H376" s="279">
        <f t="shared" si="51"/>
        <v>0.96883578504239454</v>
      </c>
    </row>
    <row r="377" spans="1:8" s="1" customFormat="1">
      <c r="A377" s="18"/>
      <c r="B377" s="334"/>
      <c r="C377" s="10757" t="s">
        <v>166</v>
      </c>
      <c r="D377" s="543" t="s">
        <v>23</v>
      </c>
      <c r="E377" s="614">
        <v>6192</v>
      </c>
      <c r="F377" s="428">
        <v>6192</v>
      </c>
      <c r="G377" s="252">
        <v>6192</v>
      </c>
      <c r="H377" s="260">
        <f t="shared" si="51"/>
        <v>1</v>
      </c>
    </row>
    <row r="378" spans="1:8" s="1" customFormat="1">
      <c r="A378" s="18"/>
      <c r="B378" s="334"/>
      <c r="C378" s="10758"/>
      <c r="D378" s="543" t="s">
        <v>24</v>
      </c>
      <c r="E378" s="427">
        <v>6805</v>
      </c>
      <c r="F378" s="428">
        <v>6805</v>
      </c>
      <c r="G378" s="252">
        <v>2557.5300000000002</v>
      </c>
      <c r="H378" s="260">
        <f t="shared" si="51"/>
        <v>0.37583100661278473</v>
      </c>
    </row>
    <row r="379" spans="1:8" s="1" customFormat="1">
      <c r="A379" s="18"/>
      <c r="B379" s="334"/>
      <c r="C379" s="10758"/>
      <c r="D379" s="543" t="s">
        <v>45</v>
      </c>
      <c r="E379" s="427">
        <v>11814</v>
      </c>
      <c r="F379" s="428">
        <v>11814</v>
      </c>
      <c r="G379" s="252">
        <v>13844.87</v>
      </c>
      <c r="H379" s="260">
        <f t="shared" si="51"/>
        <v>1.1719036736075843</v>
      </c>
    </row>
    <row r="380" spans="1:8" s="1" customFormat="1">
      <c r="A380" s="18"/>
      <c r="B380" s="334"/>
      <c r="C380" s="10758"/>
      <c r="D380" s="543" t="s">
        <v>25</v>
      </c>
      <c r="E380" s="427">
        <v>2280</v>
      </c>
      <c r="F380" s="428">
        <v>2280</v>
      </c>
      <c r="G380" s="252">
        <v>1849.21</v>
      </c>
      <c r="H380" s="260">
        <f t="shared" si="51"/>
        <v>0.81105701754385962</v>
      </c>
    </row>
    <row r="381" spans="1:8" s="1" customFormat="1" ht="40.5" customHeight="1">
      <c r="A381" s="18"/>
      <c r="B381" s="334"/>
      <c r="C381" s="626" t="s">
        <v>178</v>
      </c>
      <c r="D381" s="441" t="s">
        <v>363</v>
      </c>
      <c r="E381" s="607">
        <v>0</v>
      </c>
      <c r="F381" s="404">
        <v>57000</v>
      </c>
      <c r="G381" s="405">
        <v>57000</v>
      </c>
      <c r="H381" s="253">
        <f t="shared" si="51"/>
        <v>1</v>
      </c>
    </row>
    <row r="382" spans="1:8" s="1" customFormat="1" ht="29.25" customHeight="1">
      <c r="A382" s="18"/>
      <c r="B382" s="608"/>
      <c r="C382" s="651" t="s">
        <v>159</v>
      </c>
      <c r="D382" s="543" t="s">
        <v>160</v>
      </c>
      <c r="E382" s="427">
        <v>0</v>
      </c>
      <c r="F382" s="428">
        <v>0</v>
      </c>
      <c r="G382" s="252">
        <v>26.76</v>
      </c>
      <c r="H382" s="540"/>
    </row>
    <row r="383" spans="1:8" s="1" customFormat="1" ht="15.75" thickBot="1">
      <c r="A383" s="20"/>
      <c r="B383" s="10676" t="s">
        <v>26</v>
      </c>
      <c r="C383" s="10722"/>
      <c r="D383" s="1543"/>
      <c r="E383" s="1419">
        <v>0</v>
      </c>
      <c r="F383" s="1419">
        <v>0</v>
      </c>
      <c r="G383" s="366">
        <v>0</v>
      </c>
      <c r="H383" s="367"/>
    </row>
    <row r="384" spans="1:8" s="1" customFormat="1" ht="39" thickBot="1">
      <c r="A384" s="18"/>
      <c r="B384" s="283">
        <v>80153</v>
      </c>
      <c r="C384" s="284" t="s">
        <v>167</v>
      </c>
      <c r="D384" s="285"/>
      <c r="E384" s="286">
        <f>SUM(E385,E387)</f>
        <v>0</v>
      </c>
      <c r="F384" s="286">
        <f>SUM(F385,F387)</f>
        <v>15088</v>
      </c>
      <c r="G384" s="287">
        <f>SUM(G385,G387)</f>
        <v>14870.94</v>
      </c>
      <c r="H384" s="294">
        <f t="shared" si="51"/>
        <v>0.98561373276776254</v>
      </c>
    </row>
    <row r="385" spans="1:8" s="1" customFormat="1">
      <c r="A385" s="18"/>
      <c r="B385" s="10702" t="s">
        <v>21</v>
      </c>
      <c r="C385" s="10689"/>
      <c r="D385" s="295"/>
      <c r="E385" s="505">
        <f>SUM(E386)</f>
        <v>0</v>
      </c>
      <c r="F385" s="505">
        <f>SUM(F386)</f>
        <v>15088</v>
      </c>
      <c r="G385" s="628">
        <f>SUM(G386)</f>
        <v>14870.94</v>
      </c>
      <c r="H385" s="279">
        <f t="shared" si="51"/>
        <v>0.98561373276776254</v>
      </c>
    </row>
    <row r="386" spans="1:8" s="1" customFormat="1" ht="38.25">
      <c r="A386" s="18"/>
      <c r="B386" s="615"/>
      <c r="C386" s="616" t="s">
        <v>46</v>
      </c>
      <c r="D386" s="441" t="s">
        <v>106</v>
      </c>
      <c r="E386" s="607">
        <v>0</v>
      </c>
      <c r="F386" s="428">
        <v>15088</v>
      </c>
      <c r="G386" s="252">
        <v>14870.94</v>
      </c>
      <c r="H386" s="260">
        <f t="shared" si="51"/>
        <v>0.98561373276776254</v>
      </c>
    </row>
    <row r="387" spans="1:8" s="1" customFormat="1" ht="15.75" thickBot="1">
      <c r="A387" s="18"/>
      <c r="B387" s="10745" t="s">
        <v>26</v>
      </c>
      <c r="C387" s="10689"/>
      <c r="D387" s="295"/>
      <c r="E387" s="444">
        <v>0</v>
      </c>
      <c r="F387" s="629">
        <v>0</v>
      </c>
      <c r="G387" s="630">
        <v>0</v>
      </c>
      <c r="H387" s="631"/>
    </row>
    <row r="388" spans="1:8" s="1" customFormat="1" ht="15.75" thickBot="1">
      <c r="A388" s="18"/>
      <c r="B388" s="600">
        <v>80195</v>
      </c>
      <c r="C388" s="601" t="s">
        <v>44</v>
      </c>
      <c r="D388" s="602"/>
      <c r="E388" s="484">
        <f>SUM(E402,E389)</f>
        <v>9424144</v>
      </c>
      <c r="F388" s="484">
        <f>SUM(F402,F389)</f>
        <v>577180</v>
      </c>
      <c r="G388" s="529">
        <f>SUM(G402,G389)</f>
        <v>502558.34</v>
      </c>
      <c r="H388" s="275">
        <f t="shared" si="51"/>
        <v>0.87071336498146168</v>
      </c>
    </row>
    <row r="389" spans="1:8" s="1" customFormat="1">
      <c r="A389" s="18"/>
      <c r="B389" s="10695" t="s">
        <v>21</v>
      </c>
      <c r="C389" s="10695"/>
      <c r="D389" s="617"/>
      <c r="E389" s="487">
        <f>SUM(E390:E401)</f>
        <v>8624144</v>
      </c>
      <c r="F389" s="487">
        <f>SUM(F390:F401)</f>
        <v>576721</v>
      </c>
      <c r="G389" s="534">
        <f>SUM(G390:G401)</f>
        <v>502099.45</v>
      </c>
      <c r="H389" s="279">
        <f t="shared" si="51"/>
        <v>0.87061065922690528</v>
      </c>
    </row>
    <row r="390" spans="1:8">
      <c r="A390" s="18"/>
      <c r="B390" s="618"/>
      <c r="C390" s="10547" t="s">
        <v>292</v>
      </c>
      <c r="D390" s="619" t="s">
        <v>41</v>
      </c>
      <c r="E390" s="531">
        <v>0</v>
      </c>
      <c r="F390" s="531">
        <v>0</v>
      </c>
      <c r="G390" s="532">
        <v>180</v>
      </c>
      <c r="H390" s="253"/>
    </row>
    <row r="391" spans="1:8">
      <c r="A391" s="18"/>
      <c r="B391" s="569"/>
      <c r="C391" s="10548"/>
      <c r="D391" s="440" t="s">
        <v>45</v>
      </c>
      <c r="E391" s="427">
        <v>0</v>
      </c>
      <c r="F391" s="428">
        <v>0</v>
      </c>
      <c r="G391" s="252">
        <v>4800</v>
      </c>
      <c r="H391" s="540"/>
    </row>
    <row r="392" spans="1:8" ht="39.75" customHeight="1">
      <c r="A392" s="18"/>
      <c r="B392" s="620"/>
      <c r="C392" s="653" t="s">
        <v>366</v>
      </c>
      <c r="D392" s="652" t="s">
        <v>32</v>
      </c>
      <c r="E392" s="305">
        <v>0</v>
      </c>
      <c r="F392" s="306">
        <v>0</v>
      </c>
      <c r="G392" s="301">
        <v>4415.76</v>
      </c>
      <c r="H392" s="102"/>
    </row>
    <row r="393" spans="1:8" ht="41.25" customHeight="1">
      <c r="A393" s="18"/>
      <c r="B393" s="620"/>
      <c r="C393" s="653" t="s">
        <v>529</v>
      </c>
      <c r="D393" s="652" t="s">
        <v>25</v>
      </c>
      <c r="E393" s="305">
        <v>0</v>
      </c>
      <c r="F393" s="306">
        <v>31064</v>
      </c>
      <c r="G393" s="301">
        <v>31063.4</v>
      </c>
      <c r="H393" s="406">
        <f t="shared" si="51"/>
        <v>0.99998068503734228</v>
      </c>
    </row>
    <row r="394" spans="1:8" ht="43.5" customHeight="1">
      <c r="A394" s="18"/>
      <c r="B394" s="569"/>
      <c r="C394" s="653" t="s">
        <v>293</v>
      </c>
      <c r="D394" s="10564" t="s">
        <v>169</v>
      </c>
      <c r="E394" s="305">
        <v>60653</v>
      </c>
      <c r="F394" s="306">
        <v>0</v>
      </c>
      <c r="G394" s="301">
        <v>0</v>
      </c>
      <c r="H394" s="103"/>
    </row>
    <row r="395" spans="1:8" ht="54" customHeight="1">
      <c r="A395" s="18"/>
      <c r="B395" s="569"/>
      <c r="C395" s="516" t="s">
        <v>168</v>
      </c>
      <c r="D395" s="10565"/>
      <c r="E395" s="403">
        <v>66225</v>
      </c>
      <c r="F395" s="404">
        <v>31730</v>
      </c>
      <c r="G395" s="405">
        <v>30333.64</v>
      </c>
      <c r="H395" s="406">
        <f t="shared" si="51"/>
        <v>0.95599243618027097</v>
      </c>
    </row>
    <row r="396" spans="1:8" ht="53.25" customHeight="1">
      <c r="A396" s="18"/>
      <c r="B396" s="620"/>
      <c r="C396" s="514" t="s">
        <v>328</v>
      </c>
      <c r="D396" s="10565"/>
      <c r="E396" s="305">
        <v>197352</v>
      </c>
      <c r="F396" s="404">
        <v>192569</v>
      </c>
      <c r="G396" s="405">
        <v>177083.61</v>
      </c>
      <c r="H396" s="302">
        <f t="shared" si="51"/>
        <v>0.91958523957646343</v>
      </c>
    </row>
    <row r="397" spans="1:8" ht="40.5" customHeight="1" thickBot="1">
      <c r="A397" s="20"/>
      <c r="B397" s="1545"/>
      <c r="C397" s="1546" t="s">
        <v>368</v>
      </c>
      <c r="D397" s="10566"/>
      <c r="E397" s="376">
        <v>264682</v>
      </c>
      <c r="F397" s="1314">
        <v>65772</v>
      </c>
      <c r="G397" s="639">
        <v>0</v>
      </c>
      <c r="H397" s="311">
        <f t="shared" si="51"/>
        <v>0</v>
      </c>
    </row>
    <row r="398" spans="1:8" ht="42.75" customHeight="1">
      <c r="A398" s="18"/>
      <c r="B398" s="620"/>
      <c r="C398" s="516" t="s">
        <v>367</v>
      </c>
      <c r="D398" s="1544"/>
      <c r="E398" s="403">
        <v>0</v>
      </c>
      <c r="F398" s="404">
        <v>180750</v>
      </c>
      <c r="G398" s="405">
        <v>179155.45</v>
      </c>
      <c r="H398" s="406">
        <f t="shared" si="51"/>
        <v>0.99117814661134174</v>
      </c>
    </row>
    <row r="399" spans="1:8" ht="63.75">
      <c r="A399" s="18"/>
      <c r="B399" s="38"/>
      <c r="C399" s="621" t="s">
        <v>329</v>
      </c>
      <c r="D399" s="440" t="s">
        <v>162</v>
      </c>
      <c r="E399" s="442">
        <v>8035232</v>
      </c>
      <c r="F399" s="523">
        <v>0</v>
      </c>
      <c r="G399" s="524">
        <v>0</v>
      </c>
      <c r="H399" s="91"/>
    </row>
    <row r="400" spans="1:8" ht="35.1" customHeight="1">
      <c r="A400" s="18"/>
      <c r="B400" s="38"/>
      <c r="C400" s="10517" t="s">
        <v>286</v>
      </c>
      <c r="D400" s="439" t="s">
        <v>170</v>
      </c>
      <c r="E400" s="403">
        <v>0</v>
      </c>
      <c r="F400" s="404">
        <v>1393</v>
      </c>
      <c r="G400" s="405">
        <v>1390.46</v>
      </c>
      <c r="H400" s="260">
        <f>G400/F400</f>
        <v>0.99817659727207464</v>
      </c>
    </row>
    <row r="401" spans="1:8" ht="35.1" customHeight="1">
      <c r="A401" s="18"/>
      <c r="B401" s="95"/>
      <c r="C401" s="10518"/>
      <c r="D401" s="440" t="s">
        <v>171</v>
      </c>
      <c r="E401" s="427">
        <v>0</v>
      </c>
      <c r="F401" s="428">
        <v>73443</v>
      </c>
      <c r="G401" s="252">
        <v>73677.13</v>
      </c>
      <c r="H401" s="260">
        <f t="shared" si="51"/>
        <v>1.0031879144370466</v>
      </c>
    </row>
    <row r="402" spans="1:8">
      <c r="A402" s="18"/>
      <c r="B402" s="10543" t="s">
        <v>61</v>
      </c>
      <c r="C402" s="10544"/>
      <c r="D402" s="622"/>
      <c r="E402" s="444">
        <f>SUM(E403:E404)</f>
        <v>800000</v>
      </c>
      <c r="F402" s="444">
        <f>SUM(F403:F404)</f>
        <v>459</v>
      </c>
      <c r="G402" s="445">
        <f t="shared" ref="G402" si="54">SUM(G403:G404)</f>
        <v>458.89</v>
      </c>
      <c r="H402" s="279">
        <f t="shared" si="51"/>
        <v>0.99976034858387797</v>
      </c>
    </row>
    <row r="403" spans="1:8" ht="63.75">
      <c r="A403" s="10513"/>
      <c r="B403" s="10515"/>
      <c r="C403" s="623" t="s">
        <v>330</v>
      </c>
      <c r="D403" s="624" t="s">
        <v>90</v>
      </c>
      <c r="E403" s="315">
        <v>800000</v>
      </c>
      <c r="F403" s="316">
        <v>0</v>
      </c>
      <c r="G403" s="310">
        <v>0</v>
      </c>
      <c r="H403" s="335"/>
    </row>
    <row r="404" spans="1:8" ht="39" thickBot="1">
      <c r="A404" s="10514"/>
      <c r="B404" s="10516"/>
      <c r="C404" s="438" t="s">
        <v>182</v>
      </c>
      <c r="D404" s="432" t="s">
        <v>172</v>
      </c>
      <c r="E404" s="376">
        <v>0</v>
      </c>
      <c r="F404" s="344">
        <v>459</v>
      </c>
      <c r="G404" s="377">
        <v>458.89</v>
      </c>
      <c r="H404" s="311">
        <f t="shared" si="51"/>
        <v>0.99976034858387797</v>
      </c>
    </row>
    <row r="405" spans="1:8" ht="15.75" thickBot="1">
      <c r="A405" s="1184">
        <v>851</v>
      </c>
      <c r="B405" s="1185"/>
      <c r="C405" s="1186" t="s">
        <v>173</v>
      </c>
      <c r="D405" s="1187"/>
      <c r="E405" s="1188">
        <f>SUM(E406,E415,E423,E427,E434)</f>
        <v>27595000</v>
      </c>
      <c r="F405" s="1188">
        <f>SUM(F406,F415,F423,F427,F434)</f>
        <v>33351996</v>
      </c>
      <c r="G405" s="1189">
        <f>SUM(G406,G415,G423,G427,G434,G411,G419)</f>
        <v>34069218.550000004</v>
      </c>
      <c r="H405" s="1033">
        <f t="shared" si="51"/>
        <v>1.0215046364841254</v>
      </c>
    </row>
    <row r="406" spans="1:8" ht="15.75" thickBot="1">
      <c r="A406" s="1172"/>
      <c r="B406" s="1566">
        <v>85111</v>
      </c>
      <c r="C406" s="1162" t="s">
        <v>174</v>
      </c>
      <c r="D406" s="1163"/>
      <c r="E406" s="1567">
        <v>0</v>
      </c>
      <c r="F406" s="1567">
        <f>SUM(F407,F409)</f>
        <v>0</v>
      </c>
      <c r="G406" s="1568">
        <f>SUM(G407,G409)</f>
        <v>90159.33</v>
      </c>
      <c r="H406" s="1164"/>
    </row>
    <row r="407" spans="1:8">
      <c r="A407" s="22"/>
      <c r="B407" s="10522" t="s">
        <v>21</v>
      </c>
      <c r="C407" s="10523"/>
      <c r="D407" s="1556"/>
      <c r="E407" s="1557">
        <v>0</v>
      </c>
      <c r="F407" s="1557">
        <f>SUM(F408:F408)</f>
        <v>0</v>
      </c>
      <c r="G407" s="1558">
        <f>SUM(G408:G408)</f>
        <v>208</v>
      </c>
      <c r="H407" s="1550"/>
    </row>
    <row r="408" spans="1:8" ht="25.5">
      <c r="A408" s="22"/>
      <c r="B408" s="1490"/>
      <c r="C408" s="1569" t="s">
        <v>490</v>
      </c>
      <c r="D408" s="1045" t="s">
        <v>72</v>
      </c>
      <c r="E408" s="977">
        <v>0</v>
      </c>
      <c r="F408" s="993">
        <v>0</v>
      </c>
      <c r="G408" s="1069">
        <v>208</v>
      </c>
      <c r="H408" s="1570"/>
    </row>
    <row r="409" spans="1:8">
      <c r="A409" s="22"/>
      <c r="B409" s="10698" t="s">
        <v>61</v>
      </c>
      <c r="C409" s="10698"/>
      <c r="D409" s="1547"/>
      <c r="E409" s="1548">
        <v>0</v>
      </c>
      <c r="F409" s="1548">
        <f>SUM(F410:F410)</f>
        <v>0</v>
      </c>
      <c r="G409" s="1549">
        <f>SUM(G410:G410)</f>
        <v>89951.33</v>
      </c>
      <c r="H409" s="1550"/>
    </row>
    <row r="410" spans="1:8" ht="39" thickBot="1">
      <c r="A410" s="23"/>
      <c r="B410" s="1561"/>
      <c r="C410" s="1562" t="s">
        <v>281</v>
      </c>
      <c r="D410" s="1563">
        <v>6660</v>
      </c>
      <c r="E410" s="1564">
        <v>0</v>
      </c>
      <c r="F410" s="1559">
        <v>0</v>
      </c>
      <c r="G410" s="1560">
        <v>89951.33</v>
      </c>
      <c r="H410" s="1565"/>
    </row>
    <row r="411" spans="1:8" ht="15.75" thickBot="1">
      <c r="A411" s="22"/>
      <c r="B411" s="1157">
        <v>85112</v>
      </c>
      <c r="C411" s="1158" t="s">
        <v>393</v>
      </c>
      <c r="D411" s="1159"/>
      <c r="E411" s="1555">
        <v>0</v>
      </c>
      <c r="F411" s="1555">
        <f>SUM(F412,F413)</f>
        <v>0</v>
      </c>
      <c r="G411" s="1239">
        <f>SUM(G412,G413)</f>
        <v>2159424.0699999998</v>
      </c>
      <c r="H411" s="1180"/>
    </row>
    <row r="412" spans="1:8">
      <c r="A412" s="22"/>
      <c r="B412" s="10522" t="s">
        <v>75</v>
      </c>
      <c r="C412" s="10523"/>
      <c r="D412" s="1551"/>
      <c r="E412" s="1552">
        <v>0</v>
      </c>
      <c r="F412" s="1552">
        <v>0</v>
      </c>
      <c r="G412" s="1553">
        <v>0</v>
      </c>
      <c r="H412" s="1554"/>
    </row>
    <row r="413" spans="1:8">
      <c r="A413" s="22"/>
      <c r="B413" s="10533" t="s">
        <v>61</v>
      </c>
      <c r="C413" s="10534"/>
      <c r="D413" s="1547"/>
      <c r="E413" s="1548">
        <v>0</v>
      </c>
      <c r="F413" s="1548">
        <f>SUM(F414:F414)</f>
        <v>0</v>
      </c>
      <c r="G413" s="1549">
        <f>SUM(G414:G414)</f>
        <v>2159424.0699999998</v>
      </c>
      <c r="H413" s="1550"/>
    </row>
    <row r="414" spans="1:8" ht="39" thickBot="1">
      <c r="A414" s="22"/>
      <c r="B414" s="1153"/>
      <c r="C414" s="1044" t="s">
        <v>281</v>
      </c>
      <c r="D414" s="1154">
        <v>6660</v>
      </c>
      <c r="E414" s="1002">
        <v>0</v>
      </c>
      <c r="F414" s="940">
        <v>0</v>
      </c>
      <c r="G414" s="1003">
        <v>2159424.0699999998</v>
      </c>
      <c r="H414" s="1014"/>
    </row>
    <row r="415" spans="1:8" s="11" customFormat="1" ht="15.75" thickBot="1">
      <c r="A415" s="22"/>
      <c r="B415" s="1170">
        <v>85120</v>
      </c>
      <c r="C415" s="1036" t="s">
        <v>175</v>
      </c>
      <c r="D415" s="1037"/>
      <c r="E415" s="1022">
        <f>SUM(E416:E417)</f>
        <v>0</v>
      </c>
      <c r="F415" s="1022">
        <f t="shared" ref="F415:G416" si="55">SUM(F416:F417)</f>
        <v>0</v>
      </c>
      <c r="G415" s="1023">
        <f t="shared" si="55"/>
        <v>918.81</v>
      </c>
      <c r="H415" s="983"/>
    </row>
    <row r="416" spans="1:8" s="11" customFormat="1">
      <c r="A416" s="22"/>
      <c r="B416" s="10524" t="s">
        <v>75</v>
      </c>
      <c r="C416" s="10530"/>
      <c r="D416" s="1050"/>
      <c r="E416" s="1060">
        <v>0</v>
      </c>
      <c r="F416" s="1060">
        <f t="shared" si="55"/>
        <v>0</v>
      </c>
      <c r="G416" s="1061">
        <v>0</v>
      </c>
      <c r="H416" s="987"/>
    </row>
    <row r="417" spans="1:8" s="11" customFormat="1">
      <c r="A417" s="22"/>
      <c r="B417" s="10535" t="s">
        <v>61</v>
      </c>
      <c r="C417" s="10536"/>
      <c r="D417" s="1053"/>
      <c r="E417" s="1165">
        <f>SUM(E418)</f>
        <v>0</v>
      </c>
      <c r="F417" s="1165">
        <f t="shared" ref="F417:G417" si="56">SUM(F418)</f>
        <v>0</v>
      </c>
      <c r="G417" s="1166">
        <f t="shared" si="56"/>
        <v>918.81</v>
      </c>
      <c r="H417" s="1056"/>
    </row>
    <row r="418" spans="1:8" s="11" customFormat="1" ht="42" customHeight="1" thickBot="1">
      <c r="A418" s="22"/>
      <c r="B418" s="1171"/>
      <c r="C418" s="1101" t="s">
        <v>282</v>
      </c>
      <c r="D418" s="1167">
        <v>6660</v>
      </c>
      <c r="E418" s="1102">
        <v>0</v>
      </c>
      <c r="F418" s="1168">
        <v>0</v>
      </c>
      <c r="G418" s="1169">
        <v>918.81</v>
      </c>
      <c r="H418" s="1103"/>
    </row>
    <row r="419" spans="1:8" s="11" customFormat="1" ht="19.5" customHeight="1" thickBot="1">
      <c r="A419" s="22"/>
      <c r="B419" s="1170">
        <v>85121</v>
      </c>
      <c r="C419" s="1036" t="s">
        <v>491</v>
      </c>
      <c r="D419" s="1037"/>
      <c r="E419" s="1022">
        <f>SUM(E420:E421)</f>
        <v>0</v>
      </c>
      <c r="F419" s="1022">
        <f t="shared" ref="F419:G419" si="57">SUM(F420:F421)</f>
        <v>0</v>
      </c>
      <c r="G419" s="1023">
        <f t="shared" si="57"/>
        <v>1389.27</v>
      </c>
      <c r="H419" s="983"/>
    </row>
    <row r="420" spans="1:8" s="11" customFormat="1" ht="15" customHeight="1">
      <c r="A420" s="22"/>
      <c r="B420" s="10524" t="s">
        <v>75</v>
      </c>
      <c r="C420" s="10530"/>
      <c r="D420" s="1050"/>
      <c r="E420" s="1060">
        <v>0</v>
      </c>
      <c r="F420" s="1060">
        <f t="shared" ref="F420" si="58">SUM(F421:F422)</f>
        <v>0</v>
      </c>
      <c r="G420" s="1061">
        <v>0</v>
      </c>
      <c r="H420" s="987"/>
    </row>
    <row r="421" spans="1:8" s="11" customFormat="1" ht="15.75" customHeight="1">
      <c r="A421" s="22"/>
      <c r="B421" s="10535" t="s">
        <v>61</v>
      </c>
      <c r="C421" s="10536"/>
      <c r="D421" s="1053"/>
      <c r="E421" s="1165">
        <f>SUM(E422)</f>
        <v>0</v>
      </c>
      <c r="F421" s="1165">
        <f t="shared" ref="F421:G421" si="59">SUM(F422)</f>
        <v>0</v>
      </c>
      <c r="G421" s="1166">
        <f t="shared" si="59"/>
        <v>1389.27</v>
      </c>
      <c r="H421" s="1056"/>
    </row>
    <row r="422" spans="1:8" s="11" customFormat="1" ht="39.75" customHeight="1" thickBot="1">
      <c r="A422" s="22"/>
      <c r="B422" s="1171"/>
      <c r="C422" s="1101" t="s">
        <v>282</v>
      </c>
      <c r="D422" s="1167">
        <v>6660</v>
      </c>
      <c r="E422" s="1102">
        <v>0</v>
      </c>
      <c r="F422" s="1168">
        <v>0</v>
      </c>
      <c r="G422" s="1169">
        <v>1389.27</v>
      </c>
      <c r="H422" s="1103"/>
    </row>
    <row r="423" spans="1:8" ht="15.75" thickBot="1">
      <c r="A423" s="22"/>
      <c r="B423" s="1157">
        <v>85153</v>
      </c>
      <c r="C423" s="1158" t="s">
        <v>395</v>
      </c>
      <c r="D423" s="1159"/>
      <c r="E423" s="1160">
        <v>0</v>
      </c>
      <c r="F423" s="1160">
        <f>SUM(F424,F426)</f>
        <v>0</v>
      </c>
      <c r="G423" s="1161">
        <f>SUM(G424,G426)</f>
        <v>461</v>
      </c>
      <c r="H423" s="983"/>
    </row>
    <row r="424" spans="1:8">
      <c r="A424" s="22"/>
      <c r="B424" s="10524" t="s">
        <v>21</v>
      </c>
      <c r="C424" s="10525"/>
      <c r="D424" s="1040"/>
      <c r="E424" s="1000">
        <v>0</v>
      </c>
      <c r="F424" s="1000">
        <f>SUM(F425:F425)</f>
        <v>0</v>
      </c>
      <c r="G424" s="1001">
        <f>SUM(G425:G425)</f>
        <v>461</v>
      </c>
      <c r="H424" s="987"/>
    </row>
    <row r="425" spans="1:8" ht="52.5" customHeight="1">
      <c r="A425" s="22"/>
      <c r="B425" s="1572"/>
      <c r="C425" s="1573" t="s">
        <v>492</v>
      </c>
      <c r="D425" s="1045" t="s">
        <v>41</v>
      </c>
      <c r="E425" s="977">
        <v>0</v>
      </c>
      <c r="F425" s="993">
        <v>0</v>
      </c>
      <c r="G425" s="1069">
        <v>461</v>
      </c>
      <c r="H425" s="1570"/>
    </row>
    <row r="426" spans="1:8" ht="15.75" thickBot="1">
      <c r="A426" s="23"/>
      <c r="B426" s="10537" t="s">
        <v>26</v>
      </c>
      <c r="C426" s="10537"/>
      <c r="D426" s="1048"/>
      <c r="E426" s="1049">
        <v>0</v>
      </c>
      <c r="F426" s="1049">
        <v>0</v>
      </c>
      <c r="G426" s="1571">
        <v>0</v>
      </c>
      <c r="H426" s="1208"/>
    </row>
    <row r="427" spans="1:8" ht="15.75" thickBot="1">
      <c r="A427" s="22"/>
      <c r="B427" s="1157">
        <v>85157</v>
      </c>
      <c r="C427" s="1158" t="s">
        <v>176</v>
      </c>
      <c r="D427" s="1159"/>
      <c r="E427" s="1160">
        <f t="shared" ref="E427:G427" si="60">E428+E433</f>
        <v>27555000</v>
      </c>
      <c r="F427" s="1160">
        <f t="shared" si="60"/>
        <v>33280396</v>
      </c>
      <c r="G427" s="1161">
        <f t="shared" si="60"/>
        <v>31750605.780000001</v>
      </c>
      <c r="H427" s="1180">
        <f t="shared" ref="H427:H448" si="61">G427/F427</f>
        <v>0.95403329275288673</v>
      </c>
    </row>
    <row r="428" spans="1:8">
      <c r="A428" s="22"/>
      <c r="B428" s="10529" t="s">
        <v>21</v>
      </c>
      <c r="C428" s="10530"/>
      <c r="D428" s="1050"/>
      <c r="E428" s="971">
        <f>SUM(E429:E432)</f>
        <v>27555000</v>
      </c>
      <c r="F428" s="971">
        <f t="shared" ref="F428:G428" si="62">SUM(F429:F432)</f>
        <v>33280396</v>
      </c>
      <c r="G428" s="1175">
        <f t="shared" si="62"/>
        <v>31750605.780000001</v>
      </c>
      <c r="H428" s="973">
        <f t="shared" si="61"/>
        <v>0.95403329275288673</v>
      </c>
    </row>
    <row r="429" spans="1:8" ht="26.25" customHeight="1">
      <c r="A429" s="22"/>
      <c r="B429" s="10540"/>
      <c r="C429" s="10538" t="s">
        <v>493</v>
      </c>
      <c r="D429" s="1176" t="s">
        <v>41</v>
      </c>
      <c r="E429" s="977">
        <v>0</v>
      </c>
      <c r="F429" s="977">
        <v>256</v>
      </c>
      <c r="G429" s="1177">
        <v>255.36</v>
      </c>
      <c r="H429" s="938">
        <f t="shared" si="61"/>
        <v>0.99750000000000005</v>
      </c>
    </row>
    <row r="430" spans="1:8" ht="27.75" customHeight="1">
      <c r="A430" s="22"/>
      <c r="B430" s="10541"/>
      <c r="C430" s="10539"/>
      <c r="D430" s="1176" t="s">
        <v>45</v>
      </c>
      <c r="E430" s="1123">
        <v>0</v>
      </c>
      <c r="F430" s="1123">
        <v>1772</v>
      </c>
      <c r="G430" s="1178">
        <v>1771.31</v>
      </c>
      <c r="H430" s="938">
        <f t="shared" ref="H430" si="63">G430/F430</f>
        <v>0.9996106094808126</v>
      </c>
    </row>
    <row r="431" spans="1:8" ht="40.5" customHeight="1">
      <c r="A431" s="22"/>
      <c r="B431" s="10541"/>
      <c r="C431" s="1174" t="s">
        <v>46</v>
      </c>
      <c r="D431" s="1154">
        <v>2210</v>
      </c>
      <c r="E431" s="1002">
        <v>27555000</v>
      </c>
      <c r="F431" s="940">
        <v>33278368</v>
      </c>
      <c r="G431" s="1003">
        <v>31742241.5</v>
      </c>
      <c r="H431" s="938">
        <f t="shared" si="61"/>
        <v>0.95384008915341045</v>
      </c>
    </row>
    <row r="432" spans="1:8" ht="43.5" customHeight="1">
      <c r="A432" s="22"/>
      <c r="B432" s="10542"/>
      <c r="C432" s="1173" t="s">
        <v>53</v>
      </c>
      <c r="D432" s="1154">
        <v>2360</v>
      </c>
      <c r="E432" s="1002">
        <v>0</v>
      </c>
      <c r="F432" s="940">
        <v>0</v>
      </c>
      <c r="G432" s="1003">
        <v>6337.61</v>
      </c>
      <c r="H432" s="1014"/>
    </row>
    <row r="433" spans="1:8" ht="15.75" thickBot="1">
      <c r="A433" s="22"/>
      <c r="B433" s="10532" t="s">
        <v>26</v>
      </c>
      <c r="C433" s="10532"/>
      <c r="D433" s="1179"/>
      <c r="E433" s="1008">
        <v>0</v>
      </c>
      <c r="F433" s="1008">
        <v>0</v>
      </c>
      <c r="G433" s="1009">
        <v>0</v>
      </c>
      <c r="H433" s="1010"/>
    </row>
    <row r="434" spans="1:8" ht="15.75" thickBot="1">
      <c r="A434" s="22"/>
      <c r="B434" s="1157">
        <v>85195</v>
      </c>
      <c r="C434" s="1158" t="s">
        <v>44</v>
      </c>
      <c r="D434" s="1159"/>
      <c r="E434" s="1160">
        <f>E435+E437</f>
        <v>40000</v>
      </c>
      <c r="F434" s="1160">
        <f>F435+F437</f>
        <v>71600</v>
      </c>
      <c r="G434" s="1161">
        <f>G435+G437</f>
        <v>66260.289999999994</v>
      </c>
      <c r="H434" s="1180">
        <f t="shared" si="61"/>
        <v>0.9254230446927374</v>
      </c>
    </row>
    <row r="435" spans="1:8">
      <c r="A435" s="22"/>
      <c r="B435" s="10530" t="s">
        <v>21</v>
      </c>
      <c r="C435" s="10530"/>
      <c r="D435" s="1065"/>
      <c r="E435" s="1000">
        <f>SUM(E436:E436)</f>
        <v>40000</v>
      </c>
      <c r="F435" s="1000">
        <f>SUM(F436:F436)</f>
        <v>71600</v>
      </c>
      <c r="G435" s="1001">
        <f>SUM(G436:G436)</f>
        <v>66260.289999999994</v>
      </c>
      <c r="H435" s="987">
        <f t="shared" si="61"/>
        <v>0.9254230446927374</v>
      </c>
    </row>
    <row r="436" spans="1:8" s="11" customFormat="1" ht="44.25" customHeight="1">
      <c r="A436" s="22"/>
      <c r="B436" s="1181"/>
      <c r="C436" s="1182" t="s">
        <v>46</v>
      </c>
      <c r="D436" s="1080">
        <v>2210</v>
      </c>
      <c r="E436" s="1081">
        <v>40000</v>
      </c>
      <c r="F436" s="956">
        <v>71600</v>
      </c>
      <c r="G436" s="1006">
        <v>66260.289999999994</v>
      </c>
      <c r="H436" s="1183">
        <f t="shared" si="61"/>
        <v>0.9254230446927374</v>
      </c>
    </row>
    <row r="437" spans="1:8" ht="15.75" thickBot="1">
      <c r="A437" s="23"/>
      <c r="B437" s="10527" t="s">
        <v>26</v>
      </c>
      <c r="C437" s="10782"/>
      <c r="D437" s="1179"/>
      <c r="E437" s="1008">
        <v>0</v>
      </c>
      <c r="F437" s="1008">
        <v>0</v>
      </c>
      <c r="G437" s="1009">
        <v>0</v>
      </c>
      <c r="H437" s="1010"/>
    </row>
    <row r="438" spans="1:8" ht="15.75" thickBot="1">
      <c r="A438" s="1190">
        <v>852</v>
      </c>
      <c r="B438" s="1191"/>
      <c r="C438" s="1209" t="s">
        <v>177</v>
      </c>
      <c r="D438" s="1193"/>
      <c r="E438" s="1210">
        <f>SUM(E439,E446,E456)</f>
        <v>7184391</v>
      </c>
      <c r="F438" s="1210">
        <f>SUM(F439,F446,F456)</f>
        <v>8509320</v>
      </c>
      <c r="G438" s="1211">
        <f>SUM(G439,G446,G456)</f>
        <v>8540435.4100000001</v>
      </c>
      <c r="H438" s="1196">
        <f t="shared" si="61"/>
        <v>1.0036566270865357</v>
      </c>
    </row>
    <row r="439" spans="1:8" ht="15.75" thickBot="1">
      <c r="A439" s="1212"/>
      <c r="B439" s="1035">
        <v>85205</v>
      </c>
      <c r="C439" s="1036" t="s">
        <v>351</v>
      </c>
      <c r="D439" s="1037"/>
      <c r="E439" s="981">
        <f>E440+E445</f>
        <v>100000</v>
      </c>
      <c r="F439" s="981">
        <f>F440+F445</f>
        <v>200000</v>
      </c>
      <c r="G439" s="982">
        <f>G440+G445</f>
        <v>144290.98000000001</v>
      </c>
      <c r="H439" s="983">
        <f t="shared" si="61"/>
        <v>0.72145490000000001</v>
      </c>
    </row>
    <row r="440" spans="1:8">
      <c r="A440" s="1213"/>
      <c r="B440" s="10526" t="s">
        <v>21</v>
      </c>
      <c r="C440" s="10523"/>
      <c r="D440" s="1214"/>
      <c r="E440" s="1000">
        <f>SUM(E442,E441,E444)</f>
        <v>100000</v>
      </c>
      <c r="F440" s="1000">
        <f>SUM(F442,F441,F444)</f>
        <v>200000</v>
      </c>
      <c r="G440" s="1082">
        <f>SUM(G441:G444)</f>
        <v>144290.98000000001</v>
      </c>
      <c r="H440" s="987">
        <f t="shared" si="61"/>
        <v>0.72145490000000001</v>
      </c>
    </row>
    <row r="441" spans="1:8" ht="29.25" customHeight="1">
      <c r="A441" s="24"/>
      <c r="B441" s="242"/>
      <c r="C441" s="1215" t="s">
        <v>178</v>
      </c>
      <c r="D441" s="1080">
        <v>2230</v>
      </c>
      <c r="E441" s="1002">
        <v>100000</v>
      </c>
      <c r="F441" s="940">
        <v>200000</v>
      </c>
      <c r="G441" s="1003">
        <v>143163.79</v>
      </c>
      <c r="H441" s="938">
        <f t="shared" si="61"/>
        <v>0.71581895000000006</v>
      </c>
    </row>
    <row r="442" spans="1:8" ht="18" customHeight="1">
      <c r="A442" s="24"/>
      <c r="B442" s="59"/>
      <c r="C442" s="10538" t="s">
        <v>1117</v>
      </c>
      <c r="D442" s="1080">
        <v>2910</v>
      </c>
      <c r="E442" s="1002">
        <v>0</v>
      </c>
      <c r="F442" s="940">
        <v>0</v>
      </c>
      <c r="G442" s="1003">
        <v>1052.6600000000001</v>
      </c>
      <c r="H442" s="938"/>
    </row>
    <row r="443" spans="1:8" ht="18" customHeight="1">
      <c r="A443" s="24"/>
      <c r="B443" s="242"/>
      <c r="C443" s="10743"/>
      <c r="D443" s="1052" t="s">
        <v>63</v>
      </c>
      <c r="E443" s="992">
        <v>0</v>
      </c>
      <c r="F443" s="993">
        <v>0</v>
      </c>
      <c r="G443" s="1069">
        <v>74</v>
      </c>
      <c r="H443" s="966"/>
    </row>
    <row r="444" spans="1:8" ht="18" customHeight="1">
      <c r="A444" s="24"/>
      <c r="B444" s="97"/>
      <c r="C444" s="10539"/>
      <c r="D444" s="1216" t="s">
        <v>41</v>
      </c>
      <c r="E444" s="1217">
        <v>0</v>
      </c>
      <c r="F444" s="940">
        <v>0</v>
      </c>
      <c r="G444" s="1003">
        <v>0.53</v>
      </c>
      <c r="H444" s="1014"/>
    </row>
    <row r="445" spans="1:8" ht="15.75" thickBot="1">
      <c r="A445" s="98"/>
      <c r="B445" s="10527" t="s">
        <v>26</v>
      </c>
      <c r="C445" s="10528"/>
      <c r="D445" s="1179"/>
      <c r="E445" s="1008">
        <v>0</v>
      </c>
      <c r="F445" s="1008">
        <v>0</v>
      </c>
      <c r="G445" s="1009">
        <v>0</v>
      </c>
      <c r="H445" s="1010"/>
    </row>
    <row r="446" spans="1:8" ht="15.75" thickBot="1">
      <c r="A446" s="99"/>
      <c r="B446" s="1062">
        <v>85217</v>
      </c>
      <c r="C446" s="1036" t="s">
        <v>179</v>
      </c>
      <c r="D446" s="1037"/>
      <c r="E446" s="1218">
        <f>SUM(E447,E455)</f>
        <v>368204</v>
      </c>
      <c r="F446" s="1218">
        <f>SUM(F447,F455)</f>
        <v>368204</v>
      </c>
      <c r="G446" s="1023">
        <f>SUM(G447,G455)</f>
        <v>335857.53000000009</v>
      </c>
      <c r="H446" s="983">
        <f t="shared" si="61"/>
        <v>0.91215068277368005</v>
      </c>
    </row>
    <row r="447" spans="1:8">
      <c r="A447" s="24"/>
      <c r="B447" s="10529" t="s">
        <v>21</v>
      </c>
      <c r="C447" s="10530"/>
      <c r="D447" s="1214"/>
      <c r="E447" s="971">
        <f>SUM(E448:E454)</f>
        <v>368204</v>
      </c>
      <c r="F447" s="971">
        <f>SUM(F448:F454)</f>
        <v>368204</v>
      </c>
      <c r="G447" s="972">
        <f>SUM(G448:G454)</f>
        <v>335857.53000000009</v>
      </c>
      <c r="H447" s="987">
        <f t="shared" si="61"/>
        <v>0.91215068277368005</v>
      </c>
    </row>
    <row r="448" spans="1:8">
      <c r="A448" s="24"/>
      <c r="B448" s="10541"/>
      <c r="C448" s="10531" t="s">
        <v>180</v>
      </c>
      <c r="D448" s="1220" t="s">
        <v>23</v>
      </c>
      <c r="E448" s="1002">
        <v>365854</v>
      </c>
      <c r="F448" s="940">
        <v>365854</v>
      </c>
      <c r="G448" s="1059">
        <v>329804.59000000003</v>
      </c>
      <c r="H448" s="938">
        <f t="shared" si="61"/>
        <v>0.90146503796596467</v>
      </c>
    </row>
    <row r="449" spans="1:8">
      <c r="A449" s="24"/>
      <c r="B449" s="10541"/>
      <c r="C449" s="10531"/>
      <c r="D449" s="1099" t="s">
        <v>24</v>
      </c>
      <c r="E449" s="1002">
        <v>0</v>
      </c>
      <c r="F449" s="940">
        <v>0</v>
      </c>
      <c r="G449" s="1059">
        <v>297.92</v>
      </c>
      <c r="H449" s="938"/>
    </row>
    <row r="450" spans="1:8">
      <c r="A450" s="24"/>
      <c r="B450" s="10541"/>
      <c r="C450" s="10531"/>
      <c r="D450" s="1220" t="s">
        <v>41</v>
      </c>
      <c r="E450" s="1002">
        <v>0</v>
      </c>
      <c r="F450" s="940">
        <v>0</v>
      </c>
      <c r="G450" s="1059">
        <v>46.53</v>
      </c>
      <c r="H450" s="938"/>
    </row>
    <row r="451" spans="1:8">
      <c r="A451" s="24"/>
      <c r="B451" s="10541"/>
      <c r="C451" s="10531"/>
      <c r="D451" s="1220" t="s">
        <v>45</v>
      </c>
      <c r="E451" s="1002">
        <v>0</v>
      </c>
      <c r="F451" s="940">
        <v>0</v>
      </c>
      <c r="G451" s="1059">
        <v>26.61</v>
      </c>
      <c r="H451" s="938"/>
    </row>
    <row r="452" spans="1:8">
      <c r="A452" s="24"/>
      <c r="B452" s="10541"/>
      <c r="C452" s="10531"/>
      <c r="D452" s="1220" t="s">
        <v>32</v>
      </c>
      <c r="E452" s="1002">
        <v>0</v>
      </c>
      <c r="F452" s="940">
        <v>0</v>
      </c>
      <c r="G452" s="1059">
        <v>3336.45</v>
      </c>
      <c r="H452" s="938"/>
    </row>
    <row r="453" spans="1:8">
      <c r="A453" s="24"/>
      <c r="B453" s="10541"/>
      <c r="C453" s="10531"/>
      <c r="D453" s="1099" t="s">
        <v>25</v>
      </c>
      <c r="E453" s="1002">
        <v>2350</v>
      </c>
      <c r="F453" s="940">
        <v>2350</v>
      </c>
      <c r="G453" s="1059">
        <f>1668+236.22+30+34+75+0.06</f>
        <v>2043.28</v>
      </c>
      <c r="H453" s="938">
        <f t="shared" ref="H453:H497" si="64">G453/F453</f>
        <v>0.86948085106382977</v>
      </c>
    </row>
    <row r="454" spans="1:8" ht="42" customHeight="1">
      <c r="A454" s="24"/>
      <c r="B454" s="10750"/>
      <c r="C454" s="1219" t="s">
        <v>181</v>
      </c>
      <c r="D454" s="1099" t="s">
        <v>42</v>
      </c>
      <c r="E454" s="1002">
        <v>0</v>
      </c>
      <c r="F454" s="940">
        <v>0</v>
      </c>
      <c r="G454" s="1003">
        <v>302.14999999999998</v>
      </c>
      <c r="H454" s="938"/>
    </row>
    <row r="455" spans="1:8" ht="15.75" thickBot="1">
      <c r="A455" s="24"/>
      <c r="B455" s="10781" t="s">
        <v>26</v>
      </c>
      <c r="C455" s="10532"/>
      <c r="D455" s="1179"/>
      <c r="E455" s="1049">
        <v>0</v>
      </c>
      <c r="F455" s="1049">
        <v>0</v>
      </c>
      <c r="G455" s="1221">
        <v>0</v>
      </c>
      <c r="H455" s="1222"/>
    </row>
    <row r="456" spans="1:8" ht="15.75" thickBot="1">
      <c r="A456" s="24"/>
      <c r="B456" s="1062">
        <v>85295</v>
      </c>
      <c r="C456" s="1036" t="s">
        <v>44</v>
      </c>
      <c r="D456" s="1037"/>
      <c r="E456" s="1057">
        <f>E457+E467</f>
        <v>6716187</v>
      </c>
      <c r="F456" s="1057">
        <f>F457+F467</f>
        <v>7941116</v>
      </c>
      <c r="G456" s="1023">
        <f>G457+G467</f>
        <v>8060286.9000000004</v>
      </c>
      <c r="H456" s="983">
        <f t="shared" si="64"/>
        <v>1.0150068202000828</v>
      </c>
    </row>
    <row r="457" spans="1:8">
      <c r="A457" s="24"/>
      <c r="B457" s="10529" t="s">
        <v>21</v>
      </c>
      <c r="C457" s="10530"/>
      <c r="D457" s="1214"/>
      <c r="E457" s="1000">
        <f>SUM(E458:E466)</f>
        <v>6716187</v>
      </c>
      <c r="F457" s="1000">
        <f>SUM(F458:F466)</f>
        <v>7916807</v>
      </c>
      <c r="G457" s="1001">
        <f>SUM(G458:G466)</f>
        <v>8035979.8600000003</v>
      </c>
      <c r="H457" s="987">
        <f t="shared" si="64"/>
        <v>1.0150531470578985</v>
      </c>
    </row>
    <row r="458" spans="1:8" ht="42" customHeight="1">
      <c r="A458" s="24"/>
      <c r="B458" s="1078"/>
      <c r="C458" s="1068" t="s">
        <v>331</v>
      </c>
      <c r="D458" s="1577">
        <v>2057</v>
      </c>
      <c r="E458" s="992">
        <v>5409340</v>
      </c>
      <c r="F458" s="993">
        <v>5603424</v>
      </c>
      <c r="G458" s="1069">
        <v>5603423.8300000001</v>
      </c>
      <c r="H458" s="966">
        <f t="shared" si="64"/>
        <v>0.99999996966140703</v>
      </c>
    </row>
    <row r="459" spans="1:8" ht="72.75" customHeight="1">
      <c r="A459" s="24"/>
      <c r="B459" s="1078"/>
      <c r="C459" s="1574" t="s">
        <v>332</v>
      </c>
      <c r="D459" s="10742">
        <v>2058</v>
      </c>
      <c r="E459" s="1227">
        <v>98500</v>
      </c>
      <c r="F459" s="1575">
        <v>98500</v>
      </c>
      <c r="G459" s="1020">
        <v>121784.36</v>
      </c>
      <c r="H459" s="1576">
        <f t="shared" si="64"/>
        <v>1.2363894416243655</v>
      </c>
    </row>
    <row r="460" spans="1:8" ht="81.75" customHeight="1">
      <c r="A460" s="24"/>
      <c r="B460" s="1225"/>
      <c r="C460" s="1223" t="s">
        <v>333</v>
      </c>
      <c r="D460" s="10708"/>
      <c r="E460" s="1019">
        <v>62500</v>
      </c>
      <c r="F460" s="993">
        <v>62500</v>
      </c>
      <c r="G460" s="1069">
        <v>85289.26</v>
      </c>
      <c r="H460" s="966">
        <f t="shared" si="64"/>
        <v>1.3646281599999999</v>
      </c>
    </row>
    <row r="461" spans="1:8" ht="39" thickBot="1">
      <c r="A461" s="98"/>
      <c r="B461" s="1224"/>
      <c r="C461" s="1579" t="s">
        <v>334</v>
      </c>
      <c r="D461" s="1580" t="s">
        <v>119</v>
      </c>
      <c r="E461" s="1564">
        <v>1145847</v>
      </c>
      <c r="F461" s="1559">
        <v>1186959</v>
      </c>
      <c r="G461" s="1560">
        <v>1186958.9099999999</v>
      </c>
      <c r="H461" s="1504">
        <f t="shared" si="64"/>
        <v>0.99999992417598238</v>
      </c>
    </row>
    <row r="462" spans="1:8" ht="21.75" customHeight="1">
      <c r="A462" s="24"/>
      <c r="B462" s="1078"/>
      <c r="C462" s="10748" t="s">
        <v>1118</v>
      </c>
      <c r="D462" s="1578" t="s">
        <v>498</v>
      </c>
      <c r="E462" s="1227">
        <v>0</v>
      </c>
      <c r="F462" s="990">
        <v>107395</v>
      </c>
      <c r="G462" s="1073">
        <v>107393.7</v>
      </c>
      <c r="H462" s="1576">
        <f t="shared" si="64"/>
        <v>0.99998789515340558</v>
      </c>
    </row>
    <row r="463" spans="1:8" ht="22.5" customHeight="1">
      <c r="A463" s="24"/>
      <c r="B463" s="1078"/>
      <c r="C463" s="10748"/>
      <c r="D463" s="1045" t="s">
        <v>170</v>
      </c>
      <c r="E463" s="1227"/>
      <c r="F463" s="993">
        <v>18995</v>
      </c>
      <c r="G463" s="1069">
        <v>18993.330000000002</v>
      </c>
      <c r="H463" s="966">
        <f t="shared" si="64"/>
        <v>0.99991208212687555</v>
      </c>
    </row>
    <row r="464" spans="1:8" ht="23.25" customHeight="1">
      <c r="A464" s="24"/>
      <c r="B464" s="1078"/>
      <c r="C464" s="10749"/>
      <c r="D464" s="1045" t="s">
        <v>499</v>
      </c>
      <c r="E464" s="1227"/>
      <c r="F464" s="993">
        <v>2557</v>
      </c>
      <c r="G464" s="1069">
        <v>2509</v>
      </c>
      <c r="H464" s="966">
        <f t="shared" si="64"/>
        <v>0.98122800156433321</v>
      </c>
    </row>
    <row r="465" spans="1:10" ht="36" customHeight="1">
      <c r="A465" s="24"/>
      <c r="B465" s="1078"/>
      <c r="C465" s="10700" t="s">
        <v>286</v>
      </c>
      <c r="D465" s="1228" t="s">
        <v>170</v>
      </c>
      <c r="E465" s="1226">
        <v>0</v>
      </c>
      <c r="F465" s="940">
        <v>19171</v>
      </c>
      <c r="G465" s="1003">
        <v>22975.52</v>
      </c>
      <c r="H465" s="938">
        <f>G465/F465</f>
        <v>1.1984518282823013</v>
      </c>
    </row>
    <row r="466" spans="1:10" ht="33.75" customHeight="1">
      <c r="A466" s="24"/>
      <c r="B466" s="1229"/>
      <c r="C466" s="10701"/>
      <c r="D466" s="1099" t="s">
        <v>171</v>
      </c>
      <c r="E466" s="1002">
        <v>0</v>
      </c>
      <c r="F466" s="940">
        <v>817306</v>
      </c>
      <c r="G466" s="1003">
        <v>886651.95</v>
      </c>
      <c r="H466" s="938">
        <f>G466/F466</f>
        <v>1.0848469850949338</v>
      </c>
    </row>
    <row r="467" spans="1:10">
      <c r="A467" s="24"/>
      <c r="B467" s="10711" t="s">
        <v>61</v>
      </c>
      <c r="C467" s="10697"/>
      <c r="D467" s="1230"/>
      <c r="E467" s="1231">
        <f>SUM(E468:E468)</f>
        <v>0</v>
      </c>
      <c r="F467" s="1231">
        <f>SUM(F468:F468)</f>
        <v>24309</v>
      </c>
      <c r="G467" s="1232">
        <f>SUM(G468:G468)</f>
        <v>24307.040000000001</v>
      </c>
      <c r="H467" s="1233">
        <f t="shared" ref="H467:H475" si="65">G467/F467</f>
        <v>0.99991937142622078</v>
      </c>
    </row>
    <row r="468" spans="1:10" ht="41.25" customHeight="1" thickBot="1">
      <c r="A468" s="64"/>
      <c r="B468" s="1097"/>
      <c r="C468" s="1223" t="s">
        <v>182</v>
      </c>
      <c r="D468" s="1234">
        <v>6699</v>
      </c>
      <c r="E468" s="1155">
        <v>0</v>
      </c>
      <c r="F468" s="1156">
        <v>24309</v>
      </c>
      <c r="G468" s="1046">
        <v>24307.040000000001</v>
      </c>
      <c r="H468" s="1235">
        <f t="shared" si="65"/>
        <v>0.99991937142622078</v>
      </c>
    </row>
    <row r="469" spans="1:10" s="1" customFormat="1" ht="16.5" customHeight="1" thickBot="1">
      <c r="A469" s="452">
        <v>853</v>
      </c>
      <c r="B469" s="453"/>
      <c r="C469" s="454" t="s">
        <v>183</v>
      </c>
      <c r="D469" s="455"/>
      <c r="E469" s="456">
        <f>SUM(E470,E476,E482,E494)</f>
        <v>2724567</v>
      </c>
      <c r="F469" s="456">
        <f>SUM(F470,F476,F482,F494)</f>
        <v>2735427</v>
      </c>
      <c r="G469" s="457">
        <f>SUM(G470,G476,G482,G494)</f>
        <v>2909395.32</v>
      </c>
      <c r="H469" s="459">
        <f t="shared" si="65"/>
        <v>1.0635982316471979</v>
      </c>
    </row>
    <row r="470" spans="1:10" ht="16.5" customHeight="1" thickBot="1">
      <c r="A470" s="458"/>
      <c r="B470" s="383">
        <v>85311</v>
      </c>
      <c r="C470" s="354" t="s">
        <v>184</v>
      </c>
      <c r="D470" s="446"/>
      <c r="E470" s="378">
        <f>SUM(E471,E474)</f>
        <v>0</v>
      </c>
      <c r="F470" s="378">
        <f>SUM(F471,F474)</f>
        <v>74000</v>
      </c>
      <c r="G470" s="297">
        <f>SUM(G471,G474)</f>
        <v>78393.7</v>
      </c>
      <c r="H470" s="298">
        <f t="shared" si="65"/>
        <v>1.0593743243243243</v>
      </c>
      <c r="I470" s="6"/>
      <c r="J470" s="39"/>
    </row>
    <row r="471" spans="1:10">
      <c r="A471" s="458"/>
      <c r="B471" s="10559" t="s">
        <v>21</v>
      </c>
      <c r="C471" s="10559"/>
      <c r="D471" s="358"/>
      <c r="E471" s="444">
        <f>SUM(E472:E473)</f>
        <v>0</v>
      </c>
      <c r="F471" s="444">
        <f>SUM(F472:F473)</f>
        <v>0</v>
      </c>
      <c r="G471" s="447">
        <f>SUM(G472:G473)</f>
        <v>4393.7</v>
      </c>
      <c r="H471" s="361"/>
    </row>
    <row r="472" spans="1:10" ht="39.950000000000003" customHeight="1">
      <c r="A472" s="458"/>
      <c r="B472" s="10556"/>
      <c r="C472" s="10674" t="s">
        <v>306</v>
      </c>
      <c r="D472" s="381" t="s">
        <v>41</v>
      </c>
      <c r="E472" s="305">
        <v>0</v>
      </c>
      <c r="F472" s="306">
        <v>0</v>
      </c>
      <c r="G472" s="301">
        <v>46.72</v>
      </c>
      <c r="H472" s="302"/>
    </row>
    <row r="473" spans="1:10" ht="39.950000000000003" customHeight="1">
      <c r="A473" s="458"/>
      <c r="B473" s="10560"/>
      <c r="C473" s="10675"/>
      <c r="D473" s="381" t="s">
        <v>42</v>
      </c>
      <c r="E473" s="351">
        <v>0</v>
      </c>
      <c r="F473" s="306">
        <v>0</v>
      </c>
      <c r="G473" s="301">
        <v>4346.9799999999996</v>
      </c>
      <c r="H473" s="302"/>
    </row>
    <row r="474" spans="1:10">
      <c r="A474" s="458"/>
      <c r="B474" s="10780" t="s">
        <v>61</v>
      </c>
      <c r="C474" s="10745"/>
      <c r="D474" s="429"/>
      <c r="E474" s="444">
        <f>E475</f>
        <v>0</v>
      </c>
      <c r="F474" s="444">
        <f t="shared" ref="F474:G474" si="66">F475</f>
        <v>74000</v>
      </c>
      <c r="G474" s="445">
        <f t="shared" si="66"/>
        <v>74000</v>
      </c>
      <c r="H474" s="373">
        <f t="shared" si="65"/>
        <v>1</v>
      </c>
    </row>
    <row r="475" spans="1:10" ht="51.75" thickBot="1">
      <c r="A475" s="1581"/>
      <c r="B475" s="448"/>
      <c r="C475" s="451" t="s">
        <v>76</v>
      </c>
      <c r="D475" s="449">
        <v>6300</v>
      </c>
      <c r="E475" s="450">
        <v>0</v>
      </c>
      <c r="F475" s="450">
        <v>74000</v>
      </c>
      <c r="G475" s="434">
        <v>74000</v>
      </c>
      <c r="H475" s="311">
        <f t="shared" si="65"/>
        <v>1</v>
      </c>
    </row>
    <row r="476" spans="1:10" ht="15.75" thickBot="1">
      <c r="A476" s="458"/>
      <c r="B476" s="291">
        <v>85324</v>
      </c>
      <c r="C476" s="284" t="s">
        <v>185</v>
      </c>
      <c r="D476" s="1540"/>
      <c r="E476" s="292">
        <f>E477+E480</f>
        <v>1219679</v>
      </c>
      <c r="F476" s="292">
        <f>F477+F480</f>
        <v>944515</v>
      </c>
      <c r="G476" s="293">
        <f>G477+G480</f>
        <v>1218750</v>
      </c>
      <c r="H476" s="294">
        <f t="shared" si="64"/>
        <v>1.2903447801252494</v>
      </c>
    </row>
    <row r="477" spans="1:10">
      <c r="A477" s="458"/>
      <c r="B477" s="10559" t="s">
        <v>21</v>
      </c>
      <c r="C477" s="10559"/>
      <c r="D477" s="358"/>
      <c r="E477" s="359">
        <f>SUM(E478:E479)</f>
        <v>1219679</v>
      </c>
      <c r="F477" s="359">
        <f>SUM(F478:F479)</f>
        <v>944515</v>
      </c>
      <c r="G477" s="460">
        <f>SUM(G478:G479)</f>
        <v>1218750</v>
      </c>
      <c r="H477" s="361">
        <f t="shared" si="64"/>
        <v>1.2903447801252494</v>
      </c>
    </row>
    <row r="478" spans="1:10" ht="25.5">
      <c r="A478" s="458"/>
      <c r="B478" s="10556"/>
      <c r="C478" s="389" t="s">
        <v>186</v>
      </c>
      <c r="D478" s="381" t="s">
        <v>25</v>
      </c>
      <c r="E478" s="305">
        <v>870465</v>
      </c>
      <c r="F478" s="306">
        <v>944515</v>
      </c>
      <c r="G478" s="301">
        <v>1218750</v>
      </c>
      <c r="H478" s="302">
        <f t="shared" si="64"/>
        <v>1.2903447801252494</v>
      </c>
    </row>
    <row r="479" spans="1:10" ht="38.25">
      <c r="A479" s="458"/>
      <c r="B479" s="10560"/>
      <c r="C479" s="363" t="s">
        <v>66</v>
      </c>
      <c r="D479" s="382" t="s">
        <v>67</v>
      </c>
      <c r="E479" s="315">
        <v>349214</v>
      </c>
      <c r="F479" s="316">
        <v>0</v>
      </c>
      <c r="G479" s="310">
        <v>0</v>
      </c>
      <c r="H479" s="302"/>
    </row>
    <row r="480" spans="1:10" ht="15.75" thickBot="1">
      <c r="A480" s="458"/>
      <c r="B480" s="10589" t="s">
        <v>26</v>
      </c>
      <c r="C480" s="10751"/>
      <c r="D480" s="461"/>
      <c r="E480" s="343">
        <v>0</v>
      </c>
      <c r="F480" s="343">
        <v>0</v>
      </c>
      <c r="G480" s="462">
        <f>SUM(G481)</f>
        <v>0</v>
      </c>
      <c r="H480" s="373"/>
    </row>
    <row r="481" spans="1:11" ht="39.75" hidden="1" customHeight="1" thickBot="1">
      <c r="A481" s="458"/>
      <c r="B481" s="463"/>
      <c r="C481" s="289"/>
      <c r="D481" s="424"/>
      <c r="E481" s="464">
        <v>0</v>
      </c>
      <c r="F481" s="464"/>
      <c r="G481" s="310"/>
      <c r="H481" s="335"/>
    </row>
    <row r="482" spans="1:11" ht="15.75" thickBot="1">
      <c r="A482" s="59"/>
      <c r="B482" s="383">
        <v>85332</v>
      </c>
      <c r="C482" s="354" t="s">
        <v>187</v>
      </c>
      <c r="D482" s="355"/>
      <c r="E482" s="465">
        <f>SUM(E483,E492)</f>
        <v>1504888</v>
      </c>
      <c r="F482" s="465">
        <f>SUM(F483,F492)</f>
        <v>1515088</v>
      </c>
      <c r="G482" s="297">
        <f>SUM(G483,G492)</f>
        <v>1410431.99</v>
      </c>
      <c r="H482" s="298">
        <f t="shared" si="64"/>
        <v>0.93092413773985405</v>
      </c>
    </row>
    <row r="483" spans="1:11">
      <c r="A483" s="59"/>
      <c r="B483" s="10555" t="s">
        <v>21</v>
      </c>
      <c r="C483" s="10555"/>
      <c r="D483" s="337"/>
      <c r="E483" s="317">
        <f>SUM(E484:E491)</f>
        <v>1504888</v>
      </c>
      <c r="F483" s="317">
        <f>SUM(F484:F491)</f>
        <v>1515088</v>
      </c>
      <c r="G483" s="323">
        <f>SUM(G484:G491)</f>
        <v>1408231.99</v>
      </c>
      <c r="H483" s="361">
        <f t="shared" si="64"/>
        <v>0.92947207686946232</v>
      </c>
    </row>
    <row r="484" spans="1:11" ht="15" customHeight="1">
      <c r="A484" s="59"/>
      <c r="B484" s="10706"/>
      <c r="C484" s="10550" t="s">
        <v>131</v>
      </c>
      <c r="D484" s="466" t="s">
        <v>87</v>
      </c>
      <c r="E484" s="305">
        <v>0</v>
      </c>
      <c r="F484" s="306">
        <v>0</v>
      </c>
      <c r="G484" s="301">
        <v>904.24</v>
      </c>
      <c r="H484" s="467"/>
    </row>
    <row r="485" spans="1:11" ht="15" customHeight="1">
      <c r="A485" s="59"/>
      <c r="B485" s="10706"/>
      <c r="C485" s="10550"/>
      <c r="D485" s="466" t="s">
        <v>24</v>
      </c>
      <c r="E485" s="305">
        <v>0</v>
      </c>
      <c r="F485" s="306">
        <v>0</v>
      </c>
      <c r="G485" s="301">
        <v>4.16</v>
      </c>
      <c r="H485" s="467"/>
    </row>
    <row r="486" spans="1:11">
      <c r="A486" s="59"/>
      <c r="B486" s="10706"/>
      <c r="C486" s="10550"/>
      <c r="D486" s="466" t="s">
        <v>41</v>
      </c>
      <c r="E486" s="305">
        <v>0</v>
      </c>
      <c r="F486" s="306">
        <v>0</v>
      </c>
      <c r="G486" s="301">
        <v>0.05</v>
      </c>
      <c r="H486" s="467"/>
      <c r="K486" s="1"/>
    </row>
    <row r="487" spans="1:11">
      <c r="A487" s="59"/>
      <c r="B487" s="10706"/>
      <c r="C487" s="10550"/>
      <c r="D487" s="466" t="s">
        <v>45</v>
      </c>
      <c r="E487" s="305">
        <v>0</v>
      </c>
      <c r="F487" s="306">
        <v>0</v>
      </c>
      <c r="G487" s="301">
        <v>5392.39</v>
      </c>
      <c r="H487" s="467"/>
    </row>
    <row r="488" spans="1:11">
      <c r="A488" s="59"/>
      <c r="B488" s="10706"/>
      <c r="C488" s="10550"/>
      <c r="D488" s="466" t="s">
        <v>32</v>
      </c>
      <c r="E488" s="305">
        <v>0</v>
      </c>
      <c r="F488" s="306">
        <v>0</v>
      </c>
      <c r="G488" s="301">
        <v>509</v>
      </c>
      <c r="H488" s="302"/>
    </row>
    <row r="489" spans="1:11">
      <c r="A489" s="59"/>
      <c r="B489" s="10706"/>
      <c r="C489" s="10551"/>
      <c r="D489" s="466" t="s">
        <v>25</v>
      </c>
      <c r="E489" s="305">
        <v>12888</v>
      </c>
      <c r="F489" s="306">
        <v>12888</v>
      </c>
      <c r="G489" s="301">
        <v>12879.2</v>
      </c>
      <c r="H489" s="302">
        <f t="shared" si="64"/>
        <v>0.99931719428926136</v>
      </c>
    </row>
    <row r="490" spans="1:11" ht="21.75" customHeight="1">
      <c r="A490" s="59"/>
      <c r="B490" s="10706"/>
      <c r="C490" s="468" t="s">
        <v>189</v>
      </c>
      <c r="D490" s="381" t="s">
        <v>67</v>
      </c>
      <c r="E490" s="305">
        <v>1491000</v>
      </c>
      <c r="F490" s="306">
        <v>1501200</v>
      </c>
      <c r="G490" s="301">
        <v>1387542.95</v>
      </c>
      <c r="H490" s="302">
        <f t="shared" si="64"/>
        <v>0.9242892019717559</v>
      </c>
    </row>
    <row r="491" spans="1:11" ht="39.75" customHeight="1">
      <c r="A491" s="59"/>
      <c r="B491" s="10744"/>
      <c r="C491" s="363" t="s">
        <v>46</v>
      </c>
      <c r="D491" s="381" t="s">
        <v>106</v>
      </c>
      <c r="E491" s="305">
        <v>1000</v>
      </c>
      <c r="F491" s="306">
        <v>1000</v>
      </c>
      <c r="G491" s="301">
        <v>1000</v>
      </c>
      <c r="H491" s="302">
        <f t="shared" si="64"/>
        <v>1</v>
      </c>
    </row>
    <row r="492" spans="1:11">
      <c r="A492" s="59"/>
      <c r="B492" s="10745" t="s">
        <v>61</v>
      </c>
      <c r="C492" s="10745"/>
      <c r="D492" s="429"/>
      <c r="E492" s="430">
        <f>SUM(E493)</f>
        <v>0</v>
      </c>
      <c r="F492" s="430">
        <f t="shared" ref="F492:G492" si="67">SUM(F493)</f>
        <v>0</v>
      </c>
      <c r="G492" s="431">
        <f t="shared" si="67"/>
        <v>2200</v>
      </c>
      <c r="H492" s="388"/>
    </row>
    <row r="493" spans="1:11" ht="26.25" thickBot="1">
      <c r="A493" s="59"/>
      <c r="B493" s="418"/>
      <c r="C493" s="322" t="s">
        <v>131</v>
      </c>
      <c r="D493" s="432" t="s">
        <v>28</v>
      </c>
      <c r="E493" s="433">
        <v>0</v>
      </c>
      <c r="F493" s="433">
        <v>0</v>
      </c>
      <c r="G493" s="434">
        <v>2200</v>
      </c>
      <c r="H493" s="311"/>
    </row>
    <row r="494" spans="1:11" ht="15.75" thickBot="1">
      <c r="A494" s="59"/>
      <c r="B494" s="383">
        <v>85395</v>
      </c>
      <c r="C494" s="354" t="s">
        <v>44</v>
      </c>
      <c r="D494" s="355"/>
      <c r="E494" s="465">
        <f>SUM(E495+E500)</f>
        <v>0</v>
      </c>
      <c r="F494" s="465">
        <f>SUM(F495+F500)</f>
        <v>201824</v>
      </c>
      <c r="G494" s="297">
        <f>SUM(G495+G500)</f>
        <v>201819.63</v>
      </c>
      <c r="H494" s="298">
        <f t="shared" si="64"/>
        <v>0.99997834747106396</v>
      </c>
    </row>
    <row r="495" spans="1:11">
      <c r="A495" s="59"/>
      <c r="B495" s="10746" t="s">
        <v>21</v>
      </c>
      <c r="C495" s="10747"/>
      <c r="D495" s="337"/>
      <c r="E495" s="317">
        <f>SUM(E496:E499)</f>
        <v>0</v>
      </c>
      <c r="F495" s="317">
        <f>SUM(F496:F499)</f>
        <v>201824</v>
      </c>
      <c r="G495" s="323">
        <f>SUM(G496:G499)</f>
        <v>201819.63</v>
      </c>
      <c r="H495" s="361">
        <f t="shared" si="64"/>
        <v>0.99997834747106396</v>
      </c>
    </row>
    <row r="496" spans="1:11" ht="51">
      <c r="A496" s="59"/>
      <c r="B496" s="334"/>
      <c r="C496" s="469" t="s">
        <v>59</v>
      </c>
      <c r="D496" s="443">
        <v>2918</v>
      </c>
      <c r="E496" s="403">
        <v>0</v>
      </c>
      <c r="F496" s="404">
        <v>2306</v>
      </c>
      <c r="G496" s="405">
        <v>2305.31</v>
      </c>
      <c r="H496" s="406">
        <f t="shared" si="64"/>
        <v>0.99970078057241973</v>
      </c>
    </row>
    <row r="497" spans="1:8" s="11" customFormat="1" ht="51.75" thickBot="1">
      <c r="A497" s="100"/>
      <c r="B497" s="331"/>
      <c r="C497" s="1584" t="s">
        <v>350</v>
      </c>
      <c r="D497" s="338">
        <v>2919</v>
      </c>
      <c r="E497" s="376">
        <v>0</v>
      </c>
      <c r="F497" s="1585">
        <v>1101</v>
      </c>
      <c r="G497" s="1586">
        <v>1099.3599999999999</v>
      </c>
      <c r="H497" s="311">
        <f t="shared" si="64"/>
        <v>0.99851044504995445</v>
      </c>
    </row>
    <row r="498" spans="1:8" s="11" customFormat="1" ht="38.25">
      <c r="A498" s="59"/>
      <c r="B498" s="334"/>
      <c r="C498" s="469" t="s">
        <v>60</v>
      </c>
      <c r="D498" s="10778">
        <v>2959</v>
      </c>
      <c r="E498" s="403">
        <v>0</v>
      </c>
      <c r="F498" s="1582">
        <v>173091</v>
      </c>
      <c r="G498" s="1583">
        <v>173089.55</v>
      </c>
      <c r="H498" s="406">
        <f t="shared" ref="H498:H565" si="68">G498/F498</f>
        <v>0.99999162290355936</v>
      </c>
    </row>
    <row r="499" spans="1:8" s="11" customFormat="1" ht="38.25">
      <c r="A499" s="59"/>
      <c r="B499" s="470"/>
      <c r="C499" s="469" t="s">
        <v>190</v>
      </c>
      <c r="D499" s="10779"/>
      <c r="E499" s="403">
        <v>0</v>
      </c>
      <c r="F499" s="385">
        <v>25326</v>
      </c>
      <c r="G499" s="386">
        <v>25325.41</v>
      </c>
      <c r="H499" s="302">
        <f t="shared" si="68"/>
        <v>0.99997670378267389</v>
      </c>
    </row>
    <row r="500" spans="1:8" s="11" customFormat="1" ht="15.75" thickBot="1">
      <c r="A500" s="100"/>
      <c r="B500" s="10676" t="s">
        <v>26</v>
      </c>
      <c r="C500" s="10676"/>
      <c r="D500" s="290"/>
      <c r="E500" s="282">
        <v>0</v>
      </c>
      <c r="F500" s="282">
        <v>0</v>
      </c>
      <c r="G500" s="471">
        <v>0</v>
      </c>
      <c r="H500" s="472"/>
    </row>
    <row r="501" spans="1:8" s="11" customFormat="1" ht="15.75" thickBot="1">
      <c r="A501" s="655">
        <v>854</v>
      </c>
      <c r="B501" s="324"/>
      <c r="C501" s="326" t="s">
        <v>191</v>
      </c>
      <c r="D501" s="327"/>
      <c r="E501" s="656">
        <f>SUM(E502,E506)</f>
        <v>0</v>
      </c>
      <c r="F501" s="656">
        <f t="shared" ref="F501:G501" si="69">SUM(F502,F506)</f>
        <v>0</v>
      </c>
      <c r="G501" s="657">
        <f t="shared" si="69"/>
        <v>4530.8600000000006</v>
      </c>
      <c r="H501" s="658"/>
    </row>
    <row r="502" spans="1:8" s="11" customFormat="1" ht="15.75" thickBot="1">
      <c r="A502" s="10519"/>
      <c r="B502" s="659">
        <v>85410</v>
      </c>
      <c r="C502" s="660" t="s">
        <v>192</v>
      </c>
      <c r="D502" s="661"/>
      <c r="E502" s="662">
        <f>SUM(E503,E505)</f>
        <v>0</v>
      </c>
      <c r="F502" s="662">
        <f t="shared" ref="F502:G502" si="70">SUM(F503,F505)</f>
        <v>0</v>
      </c>
      <c r="G502" s="663">
        <f t="shared" si="70"/>
        <v>37.090000000000003</v>
      </c>
      <c r="H502" s="275"/>
    </row>
    <row r="503" spans="1:8" s="11" customFormat="1">
      <c r="A503" s="10520"/>
      <c r="B503" s="10694" t="s">
        <v>21</v>
      </c>
      <c r="C503" s="10695"/>
      <c r="D503" s="617"/>
      <c r="E503" s="664">
        <f>SUM(E504)</f>
        <v>0</v>
      </c>
      <c r="F503" s="664">
        <f t="shared" ref="F503:G503" si="71">SUM(F504)</f>
        <v>0</v>
      </c>
      <c r="G503" s="665">
        <f t="shared" si="71"/>
        <v>37.090000000000003</v>
      </c>
      <c r="H503" s="666"/>
    </row>
    <row r="504" spans="1:8" s="11" customFormat="1" ht="27" customHeight="1">
      <c r="A504" s="10520"/>
      <c r="B504" s="667"/>
      <c r="C504" s="668" t="s">
        <v>159</v>
      </c>
      <c r="D504" s="443">
        <v>2400</v>
      </c>
      <c r="E504" s="427">
        <v>0</v>
      </c>
      <c r="F504" s="669">
        <v>0</v>
      </c>
      <c r="G504" s="670">
        <v>37.090000000000003</v>
      </c>
      <c r="H504" s="540"/>
    </row>
    <row r="505" spans="1:8" s="11" customFormat="1" ht="15.75" thickBot="1">
      <c r="A505" s="10520"/>
      <c r="B505" s="10552" t="s">
        <v>26</v>
      </c>
      <c r="C505" s="10696"/>
      <c r="D505" s="605"/>
      <c r="E505" s="282">
        <v>0</v>
      </c>
      <c r="F505" s="282">
        <v>0</v>
      </c>
      <c r="G505" s="541">
        <v>0</v>
      </c>
      <c r="H505" s="671"/>
    </row>
    <row r="506" spans="1:8" s="11" customFormat="1" ht="15.75" thickBot="1">
      <c r="A506" s="10520"/>
      <c r="B506" s="659">
        <v>85417</v>
      </c>
      <c r="C506" s="660" t="s">
        <v>254</v>
      </c>
      <c r="D506" s="661"/>
      <c r="E506" s="662">
        <f>SUM(E507,E509)</f>
        <v>0</v>
      </c>
      <c r="F506" s="662">
        <f t="shared" ref="F506" si="72">SUM(F507,F509)</f>
        <v>0</v>
      </c>
      <c r="G506" s="663">
        <f t="shared" ref="G506" si="73">SUM(G507,G509)</f>
        <v>4493.7700000000004</v>
      </c>
      <c r="H506" s="275"/>
    </row>
    <row r="507" spans="1:8" s="11" customFormat="1">
      <c r="A507" s="10520"/>
      <c r="B507" s="10694" t="s">
        <v>21</v>
      </c>
      <c r="C507" s="10695"/>
      <c r="D507" s="617"/>
      <c r="E507" s="664">
        <f>SUM(E508)</f>
        <v>0</v>
      </c>
      <c r="F507" s="664">
        <f t="shared" ref="F507" si="74">SUM(F508)</f>
        <v>0</v>
      </c>
      <c r="G507" s="665">
        <f t="shared" ref="G507" si="75">SUM(G508)</f>
        <v>4493.7700000000004</v>
      </c>
      <c r="H507" s="666"/>
    </row>
    <row r="508" spans="1:8" s="11" customFormat="1" ht="26.25" customHeight="1">
      <c r="A508" s="10520"/>
      <c r="B508" s="667"/>
      <c r="C508" s="668" t="s">
        <v>159</v>
      </c>
      <c r="D508" s="443">
        <v>2400</v>
      </c>
      <c r="E508" s="427">
        <v>0</v>
      </c>
      <c r="F508" s="669">
        <v>0</v>
      </c>
      <c r="G508" s="670">
        <v>4493.7700000000004</v>
      </c>
      <c r="H508" s="540"/>
    </row>
    <row r="509" spans="1:8" s="11" customFormat="1" ht="15.75" thickBot="1">
      <c r="A509" s="10521"/>
      <c r="B509" s="10552" t="s">
        <v>26</v>
      </c>
      <c r="C509" s="10696"/>
      <c r="D509" s="605"/>
      <c r="E509" s="282">
        <v>0</v>
      </c>
      <c r="F509" s="282">
        <v>0</v>
      </c>
      <c r="G509" s="541">
        <v>0</v>
      </c>
      <c r="H509" s="671"/>
    </row>
    <row r="510" spans="1:8" s="11" customFormat="1" ht="15.75" thickBot="1">
      <c r="A510" s="1248">
        <v>855</v>
      </c>
      <c r="B510" s="1190"/>
      <c r="C510" s="1209" t="s">
        <v>193</v>
      </c>
      <c r="D510" s="1193"/>
      <c r="E510" s="1249">
        <f>SUM(E511,E519,E515)</f>
        <v>9303149</v>
      </c>
      <c r="F510" s="1249">
        <f>SUM(F511,F519,F515)</f>
        <v>9689147</v>
      </c>
      <c r="G510" s="1250">
        <f>SUM(G511,G519,G515)</f>
        <v>9500033.7599999998</v>
      </c>
      <c r="H510" s="1251">
        <f t="shared" si="68"/>
        <v>0.98048195161039453</v>
      </c>
    </row>
    <row r="511" spans="1:8" s="11" customFormat="1" ht="15.75" thickBot="1">
      <c r="A511" s="96"/>
      <c r="B511" s="1243">
        <v>85504</v>
      </c>
      <c r="C511" s="1036" t="s">
        <v>194</v>
      </c>
      <c r="D511" s="1244"/>
      <c r="E511" s="1057">
        <f>E512+E514</f>
        <v>0</v>
      </c>
      <c r="F511" s="1057">
        <f>F512+F514</f>
        <v>0</v>
      </c>
      <c r="G511" s="982">
        <f>G512+G514</f>
        <v>382.97</v>
      </c>
      <c r="H511" s="983"/>
    </row>
    <row r="512" spans="1:8" s="11" customFormat="1">
      <c r="A512" s="22"/>
      <c r="B512" s="10697" t="s">
        <v>21</v>
      </c>
      <c r="C512" s="10697"/>
      <c r="D512" s="1065"/>
      <c r="E512" s="1000">
        <f>SUM(E513:E513)</f>
        <v>0</v>
      </c>
      <c r="F512" s="1000">
        <f>SUM(F513:F513)</f>
        <v>0</v>
      </c>
      <c r="G512" s="1082">
        <f>SUM(G513:G513)</f>
        <v>382.97</v>
      </c>
      <c r="H512" s="987"/>
    </row>
    <row r="513" spans="1:8" s="11" customFormat="1" ht="51" customHeight="1">
      <c r="A513" s="22"/>
      <c r="B513" s="1097"/>
      <c r="C513" s="1245" t="s">
        <v>507</v>
      </c>
      <c r="D513" s="1099" t="s">
        <v>42</v>
      </c>
      <c r="E513" s="936">
        <v>0</v>
      </c>
      <c r="F513" s="956">
        <v>0</v>
      </c>
      <c r="G513" s="1006">
        <v>382.97</v>
      </c>
      <c r="H513" s="1014"/>
    </row>
    <row r="514" spans="1:8" ht="15.75" thickBot="1">
      <c r="A514" s="22"/>
      <c r="B514" s="10781" t="s">
        <v>26</v>
      </c>
      <c r="C514" s="10532"/>
      <c r="D514" s="1179"/>
      <c r="E514" s="1049">
        <v>0</v>
      </c>
      <c r="F514" s="1049">
        <v>0</v>
      </c>
      <c r="G514" s="1009">
        <v>0</v>
      </c>
      <c r="H514" s="1246"/>
    </row>
    <row r="515" spans="1:8" ht="15.75" thickBot="1">
      <c r="A515" s="18"/>
      <c r="B515" s="1236">
        <v>85509</v>
      </c>
      <c r="C515" s="1158" t="s">
        <v>195</v>
      </c>
      <c r="D515" s="1237"/>
      <c r="E515" s="1238">
        <f t="shared" ref="E515:G515" si="76">E516+E518</f>
        <v>1876000</v>
      </c>
      <c r="F515" s="1238">
        <f t="shared" si="76"/>
        <v>2905712</v>
      </c>
      <c r="G515" s="1239">
        <f t="shared" si="76"/>
        <v>2893115.92</v>
      </c>
      <c r="H515" s="1180">
        <f t="shared" si="68"/>
        <v>0.99566506247005893</v>
      </c>
    </row>
    <row r="516" spans="1:8">
      <c r="A516" s="18"/>
      <c r="B516" s="10697" t="s">
        <v>21</v>
      </c>
      <c r="C516" s="10697"/>
      <c r="D516" s="1065"/>
      <c r="E516" s="1000">
        <f t="shared" ref="E516:G516" si="77">E517</f>
        <v>1876000</v>
      </c>
      <c r="F516" s="1000">
        <f t="shared" si="77"/>
        <v>2905712</v>
      </c>
      <c r="G516" s="1001">
        <f t="shared" si="77"/>
        <v>2893115.92</v>
      </c>
      <c r="H516" s="973">
        <f t="shared" si="68"/>
        <v>0.99566506247005893</v>
      </c>
    </row>
    <row r="517" spans="1:8" ht="38.25">
      <c r="A517" s="18"/>
      <c r="B517" s="1240"/>
      <c r="C517" s="1316" t="s">
        <v>46</v>
      </c>
      <c r="D517" s="612" t="s">
        <v>106</v>
      </c>
      <c r="E517" s="427">
        <v>1876000</v>
      </c>
      <c r="F517" s="428">
        <v>2905712</v>
      </c>
      <c r="G517" s="252">
        <v>2893115.92</v>
      </c>
      <c r="H517" s="1242">
        <f t="shared" si="68"/>
        <v>0.99566506247005893</v>
      </c>
    </row>
    <row r="518" spans="1:8" ht="15.75" thickBot="1">
      <c r="A518" s="20"/>
      <c r="B518" s="10690" t="s">
        <v>26</v>
      </c>
      <c r="C518" s="10741"/>
      <c r="D518" s="1588"/>
      <c r="E518" s="1589">
        <v>0</v>
      </c>
      <c r="F518" s="1589">
        <v>0</v>
      </c>
      <c r="G518" s="1590">
        <v>0</v>
      </c>
      <c r="H518" s="1591"/>
    </row>
    <row r="519" spans="1:8" ht="15.75" thickBot="1">
      <c r="A519" s="18"/>
      <c r="B519" s="1236">
        <v>85510</v>
      </c>
      <c r="C519" s="1587" t="s">
        <v>196</v>
      </c>
      <c r="D519" s="1237"/>
      <c r="E519" s="1238">
        <f>SUM(E520,E524)</f>
        <v>7427149</v>
      </c>
      <c r="F519" s="1238">
        <f>SUM(F520,F524)</f>
        <v>6783435</v>
      </c>
      <c r="G519" s="1239">
        <f>SUM(G520,G524)</f>
        <v>6606534.8700000001</v>
      </c>
      <c r="H519" s="1180">
        <f t="shared" si="68"/>
        <v>0.97392174761017092</v>
      </c>
    </row>
    <row r="520" spans="1:8">
      <c r="A520" s="18"/>
      <c r="B520" s="10752" t="s">
        <v>21</v>
      </c>
      <c r="C520" s="10697"/>
      <c r="D520" s="1065"/>
      <c r="E520" s="1000">
        <f>SUM(E522:E522)</f>
        <v>7427149</v>
      </c>
      <c r="F520" s="1000">
        <f>SUM(F521:F523)</f>
        <v>6783435</v>
      </c>
      <c r="G520" s="1082">
        <f>SUM(G521:G523)</f>
        <v>6606534.8700000001</v>
      </c>
      <c r="H520" s="973">
        <f t="shared" si="68"/>
        <v>0.97392174761017092</v>
      </c>
    </row>
    <row r="521" spans="1:8" ht="25.5">
      <c r="A521" s="18"/>
      <c r="B521" s="10540"/>
      <c r="C521" s="1241" t="s">
        <v>178</v>
      </c>
      <c r="D521" s="1052" t="s">
        <v>363</v>
      </c>
      <c r="E521" s="1002">
        <v>0</v>
      </c>
      <c r="F521" s="940">
        <v>498000</v>
      </c>
      <c r="G521" s="1003">
        <v>450176.21</v>
      </c>
      <c r="H521" s="938">
        <f t="shared" ref="H521" si="78">G521/F521</f>
        <v>0.90396829317269078</v>
      </c>
    </row>
    <row r="522" spans="1:8" ht="38.25">
      <c r="A522" s="18"/>
      <c r="B522" s="10541"/>
      <c r="C522" s="1241" t="s">
        <v>197</v>
      </c>
      <c r="D522" s="1099" t="s">
        <v>198</v>
      </c>
      <c r="E522" s="1002">
        <v>7427149</v>
      </c>
      <c r="F522" s="940">
        <v>6278358</v>
      </c>
      <c r="G522" s="1003">
        <v>6149283.8700000001</v>
      </c>
      <c r="H522" s="938">
        <f t="shared" si="68"/>
        <v>0.97944141923732286</v>
      </c>
    </row>
    <row r="523" spans="1:8" ht="26.25" customHeight="1">
      <c r="A523" s="18"/>
      <c r="B523" s="10542"/>
      <c r="C523" s="1317" t="s">
        <v>508</v>
      </c>
      <c r="D523" s="1247" t="s">
        <v>42</v>
      </c>
      <c r="E523" s="992">
        <v>0</v>
      </c>
      <c r="F523" s="1156">
        <v>7077</v>
      </c>
      <c r="G523" s="1046">
        <v>7074.79</v>
      </c>
      <c r="H523" s="938">
        <f t="shared" si="68"/>
        <v>0.99968772078564361</v>
      </c>
    </row>
    <row r="524" spans="1:8" ht="15.75" thickBot="1">
      <c r="A524" s="20"/>
      <c r="B524" s="10699" t="s">
        <v>26</v>
      </c>
      <c r="C524" s="10532"/>
      <c r="D524" s="1179"/>
      <c r="E524" s="1049">
        <v>0</v>
      </c>
      <c r="F524" s="1008">
        <v>0</v>
      </c>
      <c r="G524" s="1009">
        <v>0</v>
      </c>
      <c r="H524" s="1010"/>
    </row>
    <row r="525" spans="1:8" s="1" customFormat="1" ht="15.75" thickBot="1">
      <c r="A525" s="1434">
        <v>900</v>
      </c>
      <c r="B525" s="325"/>
      <c r="C525" s="326" t="s">
        <v>199</v>
      </c>
      <c r="D525" s="327"/>
      <c r="E525" s="1425">
        <f>SUM(E526,E531,E535,E539,E547,E557,E563,E567)</f>
        <v>1111830</v>
      </c>
      <c r="F525" s="1425">
        <f>SUM(F526,F531,F535,F539,F547,F557,F563,F567)</f>
        <v>1124830</v>
      </c>
      <c r="G525" s="1348">
        <f>SUM(G526,G531,G535,G539,G547,G557,G563,G567)</f>
        <v>1512666.4900000002</v>
      </c>
      <c r="H525" s="330">
        <f t="shared" si="68"/>
        <v>1.3447956491203117</v>
      </c>
    </row>
    <row r="526" spans="1:8" ht="15.75" thickBot="1">
      <c r="A526" s="94"/>
      <c r="B526" s="659">
        <v>90005</v>
      </c>
      <c r="C526" s="1426" t="s">
        <v>200</v>
      </c>
      <c r="D526" s="661"/>
      <c r="E526" s="1427">
        <f>SUM(E527,E530)</f>
        <v>247000</v>
      </c>
      <c r="F526" s="1427">
        <f>SUM(F527,F530)</f>
        <v>260000</v>
      </c>
      <c r="G526" s="533">
        <f>SUM(G527,G530)</f>
        <v>260000</v>
      </c>
      <c r="H526" s="275">
        <f t="shared" si="68"/>
        <v>1</v>
      </c>
    </row>
    <row r="527" spans="1:8">
      <c r="A527" s="18"/>
      <c r="B527" s="10694" t="s">
        <v>21</v>
      </c>
      <c r="C527" s="10695"/>
      <c r="D527" s="617"/>
      <c r="E527" s="1428">
        <f>SUM(E528:E529)</f>
        <v>247000</v>
      </c>
      <c r="F527" s="1429">
        <f>SUM(F528:F529)</f>
        <v>260000</v>
      </c>
      <c r="G527" s="1430">
        <f>SUM(G528:G529)</f>
        <v>260000</v>
      </c>
      <c r="H527" s="279">
        <f t="shared" si="68"/>
        <v>1</v>
      </c>
    </row>
    <row r="528" spans="1:8" ht="38.25">
      <c r="A528" s="18"/>
      <c r="B528" s="10706"/>
      <c r="C528" s="1431" t="s">
        <v>46</v>
      </c>
      <c r="D528" s="1432">
        <v>2210</v>
      </c>
      <c r="E528" s="607">
        <v>202000</v>
      </c>
      <c r="F528" s="428">
        <v>215000</v>
      </c>
      <c r="G528" s="252">
        <v>215000</v>
      </c>
      <c r="H528" s="260">
        <f t="shared" si="68"/>
        <v>1</v>
      </c>
    </row>
    <row r="529" spans="1:8" ht="25.5">
      <c r="A529" s="18"/>
      <c r="B529" s="10706"/>
      <c r="C529" s="1433" t="s">
        <v>291</v>
      </c>
      <c r="D529" s="424">
        <v>2460</v>
      </c>
      <c r="E529" s="607">
        <v>45000</v>
      </c>
      <c r="F529" s="428">
        <v>45000</v>
      </c>
      <c r="G529" s="527">
        <v>45000</v>
      </c>
      <c r="H529" s="260">
        <f t="shared" si="68"/>
        <v>1</v>
      </c>
    </row>
    <row r="530" spans="1:8" ht="15.75" thickBot="1">
      <c r="A530" s="18"/>
      <c r="B530" s="10686" t="s">
        <v>26</v>
      </c>
      <c r="C530" s="10677"/>
      <c r="D530" s="365"/>
      <c r="E530" s="282">
        <v>0</v>
      </c>
      <c r="F530" s="282">
        <v>0</v>
      </c>
      <c r="G530" s="541">
        <v>0</v>
      </c>
      <c r="H530" s="542"/>
    </row>
    <row r="531" spans="1:8" ht="15.75" thickBot="1">
      <c r="A531" s="18"/>
      <c r="B531" s="659">
        <v>90007</v>
      </c>
      <c r="C531" s="1426" t="s">
        <v>250</v>
      </c>
      <c r="D531" s="661"/>
      <c r="E531" s="1427">
        <f>SUM(E532,E534)</f>
        <v>66000</v>
      </c>
      <c r="F531" s="1427">
        <f>SUM(F532,F534)</f>
        <v>66000</v>
      </c>
      <c r="G531" s="533">
        <f>SUM(G532,G534)</f>
        <v>65100</v>
      </c>
      <c r="H531" s="275">
        <f t="shared" ref="H531:H532" si="79">G531/F531</f>
        <v>0.98636363636363633</v>
      </c>
    </row>
    <row r="532" spans="1:8">
      <c r="A532" s="18"/>
      <c r="B532" s="10694" t="s">
        <v>21</v>
      </c>
      <c r="C532" s="10695"/>
      <c r="D532" s="617"/>
      <c r="E532" s="1428">
        <f>SUM(E533:E533)</f>
        <v>66000</v>
      </c>
      <c r="F532" s="1429">
        <f>SUM(F533:F533)</f>
        <v>66000</v>
      </c>
      <c r="G532" s="1430">
        <f>SUM(G533:G533)</f>
        <v>65100</v>
      </c>
      <c r="H532" s="279">
        <f t="shared" si="79"/>
        <v>0.98636363636363633</v>
      </c>
    </row>
    <row r="533" spans="1:8" ht="38.25">
      <c r="A533" s="18"/>
      <c r="B533" s="1435"/>
      <c r="C533" s="1431" t="s">
        <v>46</v>
      </c>
      <c r="D533" s="1432">
        <v>2210</v>
      </c>
      <c r="E533" s="607">
        <v>66000</v>
      </c>
      <c r="F533" s="428">
        <v>66000</v>
      </c>
      <c r="G533" s="252">
        <v>65100</v>
      </c>
      <c r="H533" s="260">
        <f t="shared" ref="H533" si="80">G533/F533</f>
        <v>0.98636363636363633</v>
      </c>
    </row>
    <row r="534" spans="1:8" ht="15.75" thickBot="1">
      <c r="A534" s="18"/>
      <c r="B534" s="10676" t="s">
        <v>26</v>
      </c>
      <c r="C534" s="10676"/>
      <c r="D534" s="290"/>
      <c r="E534" s="282">
        <v>0</v>
      </c>
      <c r="F534" s="282">
        <v>0</v>
      </c>
      <c r="G534" s="541">
        <v>0</v>
      </c>
      <c r="H534" s="542"/>
    </row>
    <row r="535" spans="1:8" ht="15.75" thickBot="1">
      <c r="A535" s="18"/>
      <c r="B535" s="659">
        <v>90008</v>
      </c>
      <c r="C535" s="1426" t="s">
        <v>250</v>
      </c>
      <c r="D535" s="661"/>
      <c r="E535" s="1427">
        <f>SUM(E536,E538)</f>
        <v>174130</v>
      </c>
      <c r="F535" s="1427">
        <f>SUM(F536,F538)</f>
        <v>174130</v>
      </c>
      <c r="G535" s="533">
        <f>SUM(G536,G538)</f>
        <v>179764.71</v>
      </c>
      <c r="H535" s="275">
        <f t="shared" ref="H535:H537" si="81">G535/F535</f>
        <v>1.0323592143800608</v>
      </c>
    </row>
    <row r="536" spans="1:8" ht="14.25" customHeight="1">
      <c r="A536" s="18"/>
      <c r="B536" s="10694" t="s">
        <v>21</v>
      </c>
      <c r="C536" s="10695"/>
      <c r="D536" s="617"/>
      <c r="E536" s="1428">
        <f>SUM(E537:E537)</f>
        <v>174130</v>
      </c>
      <c r="F536" s="1429">
        <f>SUM(F537:F537)</f>
        <v>174130</v>
      </c>
      <c r="G536" s="1430">
        <f>SUM(G537:G537)</f>
        <v>179764.71</v>
      </c>
      <c r="H536" s="279">
        <f t="shared" si="81"/>
        <v>1.0323592143800608</v>
      </c>
    </row>
    <row r="537" spans="1:8" ht="63.75">
      <c r="A537" s="18"/>
      <c r="B537" s="1435"/>
      <c r="C537" s="1431" t="s">
        <v>335</v>
      </c>
      <c r="D537" s="1432">
        <v>2058</v>
      </c>
      <c r="E537" s="607">
        <v>174130</v>
      </c>
      <c r="F537" s="428">
        <v>174130</v>
      </c>
      <c r="G537" s="252">
        <v>179764.71</v>
      </c>
      <c r="H537" s="260">
        <f t="shared" si="81"/>
        <v>1.0323592143800608</v>
      </c>
    </row>
    <row r="538" spans="1:8" ht="15" customHeight="1" thickBot="1">
      <c r="A538" s="20"/>
      <c r="B538" s="10676" t="s">
        <v>26</v>
      </c>
      <c r="C538" s="10676"/>
      <c r="D538" s="290"/>
      <c r="E538" s="282">
        <v>0</v>
      </c>
      <c r="F538" s="282">
        <v>0</v>
      </c>
      <c r="G538" s="366">
        <v>0</v>
      </c>
      <c r="H538" s="367"/>
    </row>
    <row r="539" spans="1:8" ht="26.25" thickBot="1">
      <c r="A539" s="18"/>
      <c r="B539" s="283">
        <v>90019</v>
      </c>
      <c r="C539" s="284" t="s">
        <v>201</v>
      </c>
      <c r="D539" s="285"/>
      <c r="E539" s="1440">
        <f>SUM(E540,E546)</f>
        <v>400000</v>
      </c>
      <c r="F539" s="1440">
        <f>SUM(F540,F546)</f>
        <v>400000</v>
      </c>
      <c r="G539" s="293">
        <f>SUM(G540,G546)</f>
        <v>545362.05000000005</v>
      </c>
      <c r="H539" s="294">
        <f>G539/F539</f>
        <v>1.3634051250000001</v>
      </c>
    </row>
    <row r="540" spans="1:8">
      <c r="A540" s="18"/>
      <c r="B540" s="10702" t="s">
        <v>21</v>
      </c>
      <c r="C540" s="10702"/>
      <c r="D540" s="1441"/>
      <c r="E540" s="1442">
        <f>SUM(E541:E545)</f>
        <v>400000</v>
      </c>
      <c r="F540" s="1442">
        <f>SUM(F541:F545)</f>
        <v>400000</v>
      </c>
      <c r="G540" s="1443">
        <f>SUM(G541:G545)</f>
        <v>545362.05000000005</v>
      </c>
      <c r="H540" s="279">
        <f t="shared" si="68"/>
        <v>1.3634051250000001</v>
      </c>
    </row>
    <row r="541" spans="1:8" ht="39" customHeight="1">
      <c r="A541" s="18"/>
      <c r="B541" s="10705"/>
      <c r="C541" s="1436" t="s">
        <v>202</v>
      </c>
      <c r="D541" s="612" t="s">
        <v>85</v>
      </c>
      <c r="E541" s="309">
        <v>0</v>
      </c>
      <c r="F541" s="309">
        <v>0</v>
      </c>
      <c r="G541" s="1147">
        <v>53.24</v>
      </c>
      <c r="H541" s="260"/>
    </row>
    <row r="542" spans="1:8" ht="42.75" customHeight="1">
      <c r="A542" s="18"/>
      <c r="B542" s="10706"/>
      <c r="C542" s="1437" t="s">
        <v>522</v>
      </c>
      <c r="D542" s="624" t="s">
        <v>86</v>
      </c>
      <c r="E542" s="351">
        <v>0</v>
      </c>
      <c r="F542" s="351">
        <v>0</v>
      </c>
      <c r="G542" s="437">
        <v>1191.52</v>
      </c>
      <c r="H542" s="302"/>
    </row>
    <row r="543" spans="1:8">
      <c r="A543" s="18"/>
      <c r="B543" s="10706"/>
      <c r="C543" s="1436" t="s">
        <v>203</v>
      </c>
      <c r="D543" s="10776" t="s">
        <v>38</v>
      </c>
      <c r="E543" s="607">
        <v>0</v>
      </c>
      <c r="F543" s="607">
        <v>0</v>
      </c>
      <c r="G543" s="524">
        <v>2137.56</v>
      </c>
      <c r="H543" s="260"/>
    </row>
    <row r="544" spans="1:8">
      <c r="A544" s="18"/>
      <c r="B544" s="10706"/>
      <c r="C544" s="1431" t="s">
        <v>204</v>
      </c>
      <c r="D544" s="10777"/>
      <c r="E544" s="427">
        <v>400000</v>
      </c>
      <c r="F544" s="428">
        <v>400000</v>
      </c>
      <c r="G544" s="252">
        <v>455585.41</v>
      </c>
      <c r="H544" s="260">
        <f t="shared" si="68"/>
        <v>1.1389635249999999</v>
      </c>
    </row>
    <row r="545" spans="1:8">
      <c r="A545" s="18"/>
      <c r="B545" s="608"/>
      <c r="C545" s="1439" t="s">
        <v>1115</v>
      </c>
      <c r="D545" s="1438" t="s">
        <v>523</v>
      </c>
      <c r="E545" s="1311">
        <v>0</v>
      </c>
      <c r="F545" s="428">
        <v>0</v>
      </c>
      <c r="G545" s="252">
        <v>86394.32</v>
      </c>
      <c r="H545" s="260"/>
    </row>
    <row r="546" spans="1:8" s="1" customFormat="1" ht="15.75" thickBot="1">
      <c r="A546" s="18"/>
      <c r="B546" s="10552" t="s">
        <v>26</v>
      </c>
      <c r="C546" s="10696"/>
      <c r="D546" s="605"/>
      <c r="E546" s="503">
        <v>0</v>
      </c>
      <c r="F546" s="503">
        <v>0</v>
      </c>
      <c r="G546" s="541">
        <v>0</v>
      </c>
      <c r="H546" s="542"/>
    </row>
    <row r="547" spans="1:8" s="1" customFormat="1" ht="26.25" thickBot="1">
      <c r="A547" s="18"/>
      <c r="B547" s="1451">
        <v>90020</v>
      </c>
      <c r="C547" s="1452" t="s">
        <v>205</v>
      </c>
      <c r="D547" s="1444"/>
      <c r="E547" s="1427">
        <f>SUM(E549:E555)</f>
        <v>73400</v>
      </c>
      <c r="F547" s="1427">
        <f>SUM(F549:F555)</f>
        <v>73400</v>
      </c>
      <c r="G547" s="533">
        <f>SUM(G549:G555)</f>
        <v>179427.83</v>
      </c>
      <c r="H547" s="275">
        <f t="shared" si="68"/>
        <v>2.4445208446866484</v>
      </c>
    </row>
    <row r="548" spans="1:8" s="1" customFormat="1">
      <c r="A548" s="18"/>
      <c r="B548" s="10707" t="s">
        <v>21</v>
      </c>
      <c r="C548" s="10707"/>
      <c r="D548" s="1445"/>
      <c r="E548" s="505">
        <f>SUM(E549:E555)</f>
        <v>73400</v>
      </c>
      <c r="F548" s="505">
        <f>SUM(F549:F555)</f>
        <v>73400</v>
      </c>
      <c r="G548" s="546">
        <f>SUM(G549:G555)</f>
        <v>179427.83</v>
      </c>
      <c r="H548" s="279">
        <f t="shared" si="68"/>
        <v>2.4445208446866484</v>
      </c>
    </row>
    <row r="549" spans="1:8">
      <c r="A549" s="18"/>
      <c r="B549" s="101"/>
      <c r="C549" s="1453" t="s">
        <v>206</v>
      </c>
      <c r="D549" s="1446" t="s">
        <v>207</v>
      </c>
      <c r="E549" s="427">
        <v>40000</v>
      </c>
      <c r="F549" s="428">
        <v>40000</v>
      </c>
      <c r="G549" s="252">
        <v>78840.240000000005</v>
      </c>
      <c r="H549" s="260">
        <f t="shared" si="68"/>
        <v>1.971006</v>
      </c>
    </row>
    <row r="550" spans="1:8" ht="25.5">
      <c r="A550" s="18"/>
      <c r="B550" s="25"/>
      <c r="C550" s="289" t="s">
        <v>208</v>
      </c>
      <c r="D550" s="1447" t="s">
        <v>209</v>
      </c>
      <c r="E550" s="427">
        <v>32200</v>
      </c>
      <c r="F550" s="428">
        <v>32200</v>
      </c>
      <c r="G550" s="252">
        <v>90715.83</v>
      </c>
      <c r="H550" s="260">
        <f t="shared" si="68"/>
        <v>2.8172618012422359</v>
      </c>
    </row>
    <row r="551" spans="1:8" ht="38.25">
      <c r="A551" s="18"/>
      <c r="B551" s="25"/>
      <c r="C551" s="289" t="s">
        <v>210</v>
      </c>
      <c r="D551" s="382" t="s">
        <v>211</v>
      </c>
      <c r="E551" s="442">
        <v>1000</v>
      </c>
      <c r="F551" s="523">
        <v>1000</v>
      </c>
      <c r="G551" s="524">
        <v>2296.33</v>
      </c>
      <c r="H551" s="253">
        <f t="shared" si="68"/>
        <v>2.2963299999999998</v>
      </c>
    </row>
    <row r="552" spans="1:8" ht="25.5">
      <c r="A552" s="18"/>
      <c r="B552" s="25"/>
      <c r="C552" s="289" t="s">
        <v>525</v>
      </c>
      <c r="D552" s="1447" t="s">
        <v>85</v>
      </c>
      <c r="E552" s="403">
        <v>0</v>
      </c>
      <c r="F552" s="404">
        <v>0</v>
      </c>
      <c r="G552" s="405">
        <v>7000</v>
      </c>
      <c r="H552" s="406"/>
    </row>
    <row r="553" spans="1:8" ht="38.25">
      <c r="A553" s="18"/>
      <c r="B553" s="25"/>
      <c r="C553" s="289" t="s">
        <v>212</v>
      </c>
      <c r="D553" s="1448" t="s">
        <v>87</v>
      </c>
      <c r="E553" s="427">
        <v>0</v>
      </c>
      <c r="F553" s="428">
        <v>0</v>
      </c>
      <c r="G553" s="252">
        <v>136</v>
      </c>
      <c r="H553" s="260"/>
    </row>
    <row r="554" spans="1:8">
      <c r="A554" s="18"/>
      <c r="B554" s="25"/>
      <c r="C554" s="289" t="s">
        <v>524</v>
      </c>
      <c r="D554" s="1449" t="s">
        <v>38</v>
      </c>
      <c r="E554" s="305">
        <v>0</v>
      </c>
      <c r="F554" s="306">
        <v>0</v>
      </c>
      <c r="G554" s="301">
        <v>80</v>
      </c>
      <c r="H554" s="302"/>
    </row>
    <row r="555" spans="1:8">
      <c r="A555" s="18"/>
      <c r="B555" s="19"/>
      <c r="C555" s="289" t="s">
        <v>213</v>
      </c>
      <c r="D555" s="1450" t="s">
        <v>25</v>
      </c>
      <c r="E555" s="427">
        <v>200</v>
      </c>
      <c r="F555" s="428">
        <v>200</v>
      </c>
      <c r="G555" s="252">
        <v>359.43</v>
      </c>
      <c r="H555" s="260">
        <f t="shared" si="68"/>
        <v>1.79715</v>
      </c>
    </row>
    <row r="556" spans="1:8" s="1" customFormat="1" ht="15.75" thickBot="1">
      <c r="A556" s="20"/>
      <c r="B556" s="10677" t="s">
        <v>26</v>
      </c>
      <c r="C556" s="10677"/>
      <c r="D556" s="365"/>
      <c r="E556" s="1419">
        <v>0</v>
      </c>
      <c r="F556" s="1419">
        <v>0</v>
      </c>
      <c r="G556" s="366">
        <v>0</v>
      </c>
      <c r="H556" s="367"/>
    </row>
    <row r="557" spans="1:8" ht="26.25" thickBot="1">
      <c r="A557" s="18"/>
      <c r="B557" s="283">
        <v>90024</v>
      </c>
      <c r="C557" s="284" t="s">
        <v>214</v>
      </c>
      <c r="D557" s="285"/>
      <c r="E557" s="1440">
        <f>SUM(E562,E558)</f>
        <v>1300</v>
      </c>
      <c r="F557" s="1440">
        <f>SUM(F562,F558)</f>
        <v>1300</v>
      </c>
      <c r="G557" s="539">
        <f>SUM(G562,G558)</f>
        <v>2466.3200000000002</v>
      </c>
      <c r="H557" s="294">
        <f t="shared" si="68"/>
        <v>1.8971692307692309</v>
      </c>
    </row>
    <row r="558" spans="1:8">
      <c r="A558" s="18"/>
      <c r="B558" s="10694" t="s">
        <v>21</v>
      </c>
      <c r="C558" s="10695"/>
      <c r="D558" s="295"/>
      <c r="E558" s="505">
        <f>SUM(E559:E561)</f>
        <v>1300</v>
      </c>
      <c r="F558" s="505">
        <f>SUM(F559:F561)</f>
        <v>1300</v>
      </c>
      <c r="G558" s="546">
        <f>SUM(G559:G561)</f>
        <v>2466.3200000000002</v>
      </c>
      <c r="H558" s="279">
        <f t="shared" si="68"/>
        <v>1.8971692307692309</v>
      </c>
    </row>
    <row r="559" spans="1:8">
      <c r="A559" s="18"/>
      <c r="B559" s="1455"/>
      <c r="C559" s="10549" t="s">
        <v>215</v>
      </c>
      <c r="D559" s="441" t="s">
        <v>209</v>
      </c>
      <c r="E559" s="427">
        <v>100</v>
      </c>
      <c r="F559" s="428">
        <v>100</v>
      </c>
      <c r="G559" s="252">
        <v>460.49</v>
      </c>
      <c r="H559" s="260">
        <f t="shared" si="68"/>
        <v>4.6048999999999998</v>
      </c>
    </row>
    <row r="560" spans="1:8" ht="15" customHeight="1">
      <c r="A560" s="18"/>
      <c r="B560" s="1456"/>
      <c r="C560" s="10703"/>
      <c r="D560" s="1424" t="s">
        <v>38</v>
      </c>
      <c r="E560" s="442">
        <v>1000</v>
      </c>
      <c r="F560" s="523">
        <v>1000</v>
      </c>
      <c r="G560" s="524">
        <v>1600.81</v>
      </c>
      <c r="H560" s="253">
        <f t="shared" si="68"/>
        <v>1.6008099999999998</v>
      </c>
    </row>
    <row r="561" spans="1:8">
      <c r="A561" s="18"/>
      <c r="B561" s="1457"/>
      <c r="C561" s="10704"/>
      <c r="D561" s="1458" t="s">
        <v>25</v>
      </c>
      <c r="E561" s="427">
        <v>200</v>
      </c>
      <c r="F561" s="428">
        <v>200</v>
      </c>
      <c r="G561" s="252">
        <v>405.02</v>
      </c>
      <c r="H561" s="260">
        <f t="shared" si="68"/>
        <v>2.0251000000000001</v>
      </c>
    </row>
    <row r="562" spans="1:8" s="1" customFormat="1" ht="15.75" thickBot="1">
      <c r="A562" s="18"/>
      <c r="B562" s="10696" t="s">
        <v>26</v>
      </c>
      <c r="C562" s="10696"/>
      <c r="D562" s="605"/>
      <c r="E562" s="282">
        <v>0</v>
      </c>
      <c r="F562" s="282">
        <v>0</v>
      </c>
      <c r="G562" s="630">
        <v>0</v>
      </c>
      <c r="H562" s="632"/>
    </row>
    <row r="563" spans="1:8" ht="15.75" thickBot="1">
      <c r="A563" s="18"/>
      <c r="B563" s="1459">
        <v>90026</v>
      </c>
      <c r="C563" s="660" t="s">
        <v>216</v>
      </c>
      <c r="D563" s="1454"/>
      <c r="E563" s="1427">
        <f>E564+E566</f>
        <v>150000</v>
      </c>
      <c r="F563" s="1427">
        <f>F564+F566</f>
        <v>150000</v>
      </c>
      <c r="G563" s="533">
        <f>G564+G566</f>
        <v>278150.03000000003</v>
      </c>
      <c r="H563" s="275">
        <f t="shared" si="68"/>
        <v>1.8543335333333335</v>
      </c>
    </row>
    <row r="564" spans="1:8">
      <c r="A564" s="18"/>
      <c r="B564" s="10702" t="s">
        <v>21</v>
      </c>
      <c r="C564" s="10702"/>
      <c r="D564" s="1441"/>
      <c r="E564" s="505">
        <f>SUM(E565:E565)</f>
        <v>150000</v>
      </c>
      <c r="F564" s="505">
        <f>SUM(F565:F565)</f>
        <v>150000</v>
      </c>
      <c r="G564" s="628">
        <f>SUM(G565:G565)</f>
        <v>278150.03000000003</v>
      </c>
      <c r="H564" s="279">
        <f t="shared" si="68"/>
        <v>1.8543335333333335</v>
      </c>
    </row>
    <row r="565" spans="1:8" ht="38.25">
      <c r="A565" s="18"/>
      <c r="B565" s="1460"/>
      <c r="C565" s="1418" t="s">
        <v>217</v>
      </c>
      <c r="D565" s="1458" t="s">
        <v>38</v>
      </c>
      <c r="E565" s="427">
        <v>150000</v>
      </c>
      <c r="F565" s="428">
        <v>150000</v>
      </c>
      <c r="G565" s="252">
        <v>278150.03000000003</v>
      </c>
      <c r="H565" s="260">
        <f t="shared" si="68"/>
        <v>1.8543335333333335</v>
      </c>
    </row>
    <row r="566" spans="1:8" ht="15.75" thickBot="1">
      <c r="A566" s="18"/>
      <c r="B566" s="10696" t="s">
        <v>26</v>
      </c>
      <c r="C566" s="10696"/>
      <c r="D566" s="605"/>
      <c r="E566" s="503">
        <v>0</v>
      </c>
      <c r="F566" s="503">
        <v>0</v>
      </c>
      <c r="G566" s="541">
        <v>0</v>
      </c>
      <c r="H566" s="542"/>
    </row>
    <row r="567" spans="1:8" ht="15.75" thickBot="1">
      <c r="A567" s="10513"/>
      <c r="B567" s="1459">
        <v>90095</v>
      </c>
      <c r="C567" s="660" t="s">
        <v>44</v>
      </c>
      <c r="D567" s="1454"/>
      <c r="E567" s="1427">
        <f>E568</f>
        <v>0</v>
      </c>
      <c r="F567" s="1427">
        <f t="shared" ref="F567:G567" si="82">F568</f>
        <v>0</v>
      </c>
      <c r="G567" s="533">
        <f t="shared" si="82"/>
        <v>2395.5500000000002</v>
      </c>
      <c r="H567" s="275"/>
    </row>
    <row r="568" spans="1:8">
      <c r="A568" s="10513"/>
      <c r="B568" s="10702" t="s">
        <v>21</v>
      </c>
      <c r="C568" s="10702"/>
      <c r="D568" s="1441"/>
      <c r="E568" s="487">
        <f>E569</f>
        <v>0</v>
      </c>
      <c r="F568" s="487">
        <f>F569</f>
        <v>0</v>
      </c>
      <c r="G568" s="534">
        <f>G569</f>
        <v>2395.5500000000002</v>
      </c>
      <c r="H568" s="632"/>
    </row>
    <row r="569" spans="1:8">
      <c r="A569" s="10513"/>
      <c r="B569" s="1461"/>
      <c r="C569" s="650" t="s">
        <v>312</v>
      </c>
      <c r="D569" s="1458" t="s">
        <v>38</v>
      </c>
      <c r="E569" s="607">
        <v>0</v>
      </c>
      <c r="F569" s="523">
        <v>0</v>
      </c>
      <c r="G569" s="524">
        <v>2395.5500000000002</v>
      </c>
      <c r="H569" s="540"/>
    </row>
    <row r="570" spans="1:8" ht="15.75" thickBot="1">
      <c r="A570" s="10514"/>
      <c r="B570" s="10696" t="s">
        <v>26</v>
      </c>
      <c r="C570" s="10696"/>
      <c r="D570" s="605"/>
      <c r="E570" s="282">
        <v>0</v>
      </c>
      <c r="F570" s="282">
        <v>0</v>
      </c>
      <c r="G570" s="541">
        <v>0</v>
      </c>
      <c r="H570" s="542"/>
    </row>
    <row r="571" spans="1:8" ht="15.75" thickBot="1">
      <c r="A571" s="1027">
        <v>921</v>
      </c>
      <c r="B571" s="1028"/>
      <c r="C571" s="1029" t="s">
        <v>218</v>
      </c>
      <c r="D571" s="1030"/>
      <c r="E571" s="1031">
        <f>SUM(E572,E581,E596,E603,E577,E591,E609,E587)</f>
        <v>22058112</v>
      </c>
      <c r="F571" s="1031">
        <f t="shared" ref="F571:G571" si="83">SUM(F572,F581,F596,F603,F577,F591,F609,F587)</f>
        <v>11635116</v>
      </c>
      <c r="G571" s="1032">
        <f t="shared" si="83"/>
        <v>12201064.299999999</v>
      </c>
      <c r="H571" s="1033">
        <f t="shared" ref="H571:H608" si="84">G571/F571</f>
        <v>1.0486413973010669</v>
      </c>
    </row>
    <row r="572" spans="1:8" ht="15.75" thickBot="1">
      <c r="A572" s="1034"/>
      <c r="B572" s="1035">
        <v>92105</v>
      </c>
      <c r="C572" s="1036" t="s">
        <v>219</v>
      </c>
      <c r="D572" s="1037"/>
      <c r="E572" s="1038">
        <f>SUM(E573,E576)</f>
        <v>0</v>
      </c>
      <c r="F572" s="1038">
        <f>SUM(F573,F576)</f>
        <v>0</v>
      </c>
      <c r="G572" s="1039">
        <f>SUM(G573,G576)</f>
        <v>1554.54</v>
      </c>
      <c r="H572" s="983"/>
    </row>
    <row r="573" spans="1:8">
      <c r="A573" s="1034"/>
      <c r="B573" s="10529" t="s">
        <v>21</v>
      </c>
      <c r="C573" s="10530"/>
      <c r="D573" s="1040"/>
      <c r="E573" s="1041">
        <f t="shared" ref="E573:F573" si="85">SUM(E574:E575)</f>
        <v>0</v>
      </c>
      <c r="F573" s="1041">
        <f t="shared" si="85"/>
        <v>0</v>
      </c>
      <c r="G573" s="1041">
        <f>SUM(G574:G575)</f>
        <v>1554.54</v>
      </c>
      <c r="H573" s="987"/>
    </row>
    <row r="574" spans="1:8" ht="44.25" customHeight="1">
      <c r="A574" s="1034"/>
      <c r="B574" s="10540"/>
      <c r="C574" s="1042" t="s">
        <v>220</v>
      </c>
      <c r="D574" s="1043" t="s">
        <v>63</v>
      </c>
      <c r="E574" s="936">
        <v>0</v>
      </c>
      <c r="F574" s="940">
        <v>0</v>
      </c>
      <c r="G574" s="1003">
        <v>15.54</v>
      </c>
      <c r="H574" s="1014"/>
    </row>
    <row r="575" spans="1:8">
      <c r="A575" s="1034"/>
      <c r="B575" s="10708"/>
      <c r="C575" s="1044" t="s">
        <v>301</v>
      </c>
      <c r="D575" s="1045" t="s">
        <v>72</v>
      </c>
      <c r="E575" s="977">
        <v>0</v>
      </c>
      <c r="F575" s="993">
        <v>0</v>
      </c>
      <c r="G575" s="1046">
        <v>1539</v>
      </c>
      <c r="H575" s="1047"/>
    </row>
    <row r="576" spans="1:8" ht="15.75" thickBot="1">
      <c r="A576" s="1034"/>
      <c r="B576" s="10699" t="s">
        <v>26</v>
      </c>
      <c r="C576" s="10537"/>
      <c r="D576" s="1048"/>
      <c r="E576" s="1049">
        <v>0</v>
      </c>
      <c r="F576" s="1049">
        <v>0</v>
      </c>
      <c r="G576" s="1009">
        <v>0</v>
      </c>
      <c r="H576" s="1010"/>
    </row>
    <row r="577" spans="1:8" ht="15.75" thickBot="1">
      <c r="A577" s="1034"/>
      <c r="B577" s="1035">
        <v>92108</v>
      </c>
      <c r="C577" s="1036" t="s">
        <v>222</v>
      </c>
      <c r="D577" s="1037"/>
      <c r="E577" s="1057">
        <f>SUM(E578,E580)</f>
        <v>0</v>
      </c>
      <c r="F577" s="1057">
        <f>SUM(F578,F580)</f>
        <v>70000</v>
      </c>
      <c r="G577" s="982">
        <f>SUM(G578,G580)</f>
        <v>70000</v>
      </c>
      <c r="H577" s="983">
        <f t="shared" si="84"/>
        <v>1</v>
      </c>
    </row>
    <row r="578" spans="1:8">
      <c r="A578" s="1034"/>
      <c r="B578" s="10529" t="s">
        <v>21</v>
      </c>
      <c r="C578" s="10530"/>
      <c r="D578" s="1050"/>
      <c r="E578" s="1000">
        <f>SUM(E579:E579)</f>
        <v>0</v>
      </c>
      <c r="F578" s="1000">
        <f>SUM(F579:F579)</f>
        <v>70000</v>
      </c>
      <c r="G578" s="1001">
        <f>SUM(G579:G579)</f>
        <v>70000</v>
      </c>
      <c r="H578" s="987">
        <f t="shared" si="84"/>
        <v>1</v>
      </c>
    </row>
    <row r="579" spans="1:8" ht="40.5" customHeight="1">
      <c r="A579" s="1034"/>
      <c r="B579" s="1051"/>
      <c r="C579" s="1058" t="s">
        <v>221</v>
      </c>
      <c r="D579" s="1052" t="s">
        <v>71</v>
      </c>
      <c r="E579" s="1002">
        <v>0</v>
      </c>
      <c r="F579" s="940">
        <v>70000</v>
      </c>
      <c r="G579" s="1059">
        <v>70000</v>
      </c>
      <c r="H579" s="938">
        <f t="shared" si="84"/>
        <v>1</v>
      </c>
    </row>
    <row r="580" spans="1:8" ht="15.75" thickBot="1">
      <c r="A580" s="1100"/>
      <c r="B580" s="10690" t="s">
        <v>26</v>
      </c>
      <c r="C580" s="10741"/>
      <c r="D580" s="1588"/>
      <c r="E580" s="1589">
        <v>0</v>
      </c>
      <c r="F580" s="1049">
        <v>0</v>
      </c>
      <c r="G580" s="1571">
        <v>0</v>
      </c>
      <c r="H580" s="1591"/>
    </row>
    <row r="581" spans="1:8" ht="15.75" thickBot="1">
      <c r="A581" s="1034"/>
      <c r="B581" s="1592">
        <v>92109</v>
      </c>
      <c r="C581" s="1158" t="s">
        <v>223</v>
      </c>
      <c r="D581" s="1159"/>
      <c r="E581" s="1593">
        <f>SUM(E582,E585)</f>
        <v>0</v>
      </c>
      <c r="F581" s="1593">
        <f>SUM(F582,F585)</f>
        <v>0</v>
      </c>
      <c r="G581" s="1594">
        <f>SUM(G582,G585)</f>
        <v>1022065.27</v>
      </c>
      <c r="H581" s="1180"/>
    </row>
    <row r="582" spans="1:8">
      <c r="A582" s="1034"/>
      <c r="B582" s="10711" t="s">
        <v>21</v>
      </c>
      <c r="C582" s="10697"/>
      <c r="D582" s="1065"/>
      <c r="E582" s="1066">
        <f>SUM(E583:E584)</f>
        <v>0</v>
      </c>
      <c r="F582" s="1066">
        <f>SUM(F583:F584)</f>
        <v>0</v>
      </c>
      <c r="G582" s="1067">
        <f>SUM(G583:G584)</f>
        <v>873603.24</v>
      </c>
      <c r="H582" s="987"/>
    </row>
    <row r="583" spans="1:8" ht="38.25">
      <c r="A583" s="1034"/>
      <c r="B583" s="10709"/>
      <c r="C583" s="1068" t="s">
        <v>220</v>
      </c>
      <c r="D583" s="1045" t="s">
        <v>63</v>
      </c>
      <c r="E583" s="992">
        <v>0</v>
      </c>
      <c r="F583" s="993">
        <v>0</v>
      </c>
      <c r="G583" s="1069">
        <v>166</v>
      </c>
      <c r="H583" s="1070"/>
    </row>
    <row r="584" spans="1:8">
      <c r="A584" s="1034"/>
      <c r="B584" s="10710"/>
      <c r="C584" s="1044" t="s">
        <v>301</v>
      </c>
      <c r="D584" s="1071">
        <v>2950</v>
      </c>
      <c r="E584" s="1072">
        <v>0</v>
      </c>
      <c r="F584" s="990">
        <v>0</v>
      </c>
      <c r="G584" s="1073">
        <v>873437.24</v>
      </c>
      <c r="H584" s="1074"/>
    </row>
    <row r="585" spans="1:8">
      <c r="A585" s="1034"/>
      <c r="B585" s="10712" t="s">
        <v>61</v>
      </c>
      <c r="C585" s="10713"/>
      <c r="D585" s="1075"/>
      <c r="E585" s="1076">
        <f>SUM(E586:E586)</f>
        <v>0</v>
      </c>
      <c r="F585" s="1076">
        <f>SUM(F586:F586)</f>
        <v>0</v>
      </c>
      <c r="G585" s="1077">
        <f>SUM(G586:G586)</f>
        <v>148462.03</v>
      </c>
      <c r="H585" s="1056"/>
    </row>
    <row r="586" spans="1:8" ht="15.75" thickBot="1">
      <c r="A586" s="1034"/>
      <c r="B586" s="1078"/>
      <c r="C586" s="1079" t="s">
        <v>302</v>
      </c>
      <c r="D586" s="1080">
        <v>6690</v>
      </c>
      <c r="E586" s="1081">
        <v>0</v>
      </c>
      <c r="F586" s="940">
        <v>0</v>
      </c>
      <c r="G586" s="1003">
        <v>148462.03</v>
      </c>
      <c r="H586" s="1014"/>
    </row>
    <row r="587" spans="1:8" ht="15.75" thickBot="1">
      <c r="A587" s="1034"/>
      <c r="B587" s="1062">
        <v>92110</v>
      </c>
      <c r="C587" s="1036" t="s">
        <v>487</v>
      </c>
      <c r="D587" s="1037"/>
      <c r="E587" s="1063">
        <f>SUM(E588,E589)</f>
        <v>0</v>
      </c>
      <c r="F587" s="1063">
        <f>SUM(F588,F589)</f>
        <v>0</v>
      </c>
      <c r="G587" s="1064">
        <f>SUM(G588,G589)</f>
        <v>3441.17</v>
      </c>
      <c r="H587" s="983"/>
    </row>
    <row r="588" spans="1:8">
      <c r="A588" s="1034"/>
      <c r="B588" s="10711" t="s">
        <v>75</v>
      </c>
      <c r="C588" s="10697"/>
      <c r="D588" s="1065"/>
      <c r="E588" s="1066">
        <v>0</v>
      </c>
      <c r="F588" s="1066">
        <v>0</v>
      </c>
      <c r="G588" s="1067">
        <v>0</v>
      </c>
      <c r="H588" s="987"/>
    </row>
    <row r="589" spans="1:8">
      <c r="A589" s="1034"/>
      <c r="B589" s="10712" t="s">
        <v>61</v>
      </c>
      <c r="C589" s="10713"/>
      <c r="D589" s="1075"/>
      <c r="E589" s="1076">
        <f>SUM(E590:E590)</f>
        <v>0</v>
      </c>
      <c r="F589" s="1076">
        <f>SUM(F590:F590)</f>
        <v>0</v>
      </c>
      <c r="G589" s="1077">
        <f>SUM(G590:G590)</f>
        <v>3441.17</v>
      </c>
      <c r="H589" s="1056"/>
    </row>
    <row r="590" spans="1:8" ht="15.75" thickBot="1">
      <c r="A590" s="1034"/>
      <c r="B590" s="1078"/>
      <c r="C590" s="1079" t="s">
        <v>302</v>
      </c>
      <c r="D590" s="1080">
        <v>6690</v>
      </c>
      <c r="E590" s="1081">
        <v>0</v>
      </c>
      <c r="F590" s="940">
        <v>0</v>
      </c>
      <c r="G590" s="1003">
        <v>3441.17</v>
      </c>
      <c r="H590" s="1014"/>
    </row>
    <row r="591" spans="1:8" ht="15.75" thickBot="1">
      <c r="A591" s="1034"/>
      <c r="B591" s="1035">
        <v>92116</v>
      </c>
      <c r="C591" s="1036" t="s">
        <v>225</v>
      </c>
      <c r="D591" s="1037"/>
      <c r="E591" s="1057">
        <f>SUM(E592,E595)</f>
        <v>85000</v>
      </c>
      <c r="F591" s="1057">
        <f>SUM(F592,F595)</f>
        <v>114000</v>
      </c>
      <c r="G591" s="1023">
        <f>SUM(G592,G595)</f>
        <v>280796.24</v>
      </c>
      <c r="H591" s="983">
        <f t="shared" si="84"/>
        <v>2.4631249122807017</v>
      </c>
    </row>
    <row r="592" spans="1:8">
      <c r="A592" s="1034"/>
      <c r="B592" s="10529" t="s">
        <v>21</v>
      </c>
      <c r="C592" s="10525"/>
      <c r="D592" s="1040"/>
      <c r="E592" s="1000">
        <f>SUM(E593:E594)</f>
        <v>85000</v>
      </c>
      <c r="F592" s="1000">
        <f>SUM(F593:F594)</f>
        <v>114000</v>
      </c>
      <c r="G592" s="1082">
        <f>SUM(G593:G594)</f>
        <v>280796.24</v>
      </c>
      <c r="H592" s="1083">
        <f t="shared" si="84"/>
        <v>2.4631249122807017</v>
      </c>
    </row>
    <row r="593" spans="1:8" ht="38.25">
      <c r="A593" s="1034"/>
      <c r="B593" s="1084"/>
      <c r="C593" s="1058" t="s">
        <v>226</v>
      </c>
      <c r="D593" s="1085">
        <v>2320</v>
      </c>
      <c r="E593" s="1086">
        <v>85000</v>
      </c>
      <c r="F593" s="940">
        <v>114000</v>
      </c>
      <c r="G593" s="1003">
        <v>114000</v>
      </c>
      <c r="H593" s="1087">
        <f t="shared" si="84"/>
        <v>1</v>
      </c>
    </row>
    <row r="594" spans="1:8">
      <c r="A594" s="1034"/>
      <c r="B594" s="1016"/>
      <c r="C594" s="1088" t="s">
        <v>303</v>
      </c>
      <c r="D594" s="1089">
        <v>2950</v>
      </c>
      <c r="E594" s="1090">
        <v>0</v>
      </c>
      <c r="F594" s="1091">
        <v>0</v>
      </c>
      <c r="G594" s="1092">
        <v>166796.24</v>
      </c>
      <c r="H594" s="1093"/>
    </row>
    <row r="595" spans="1:8" ht="15.75" thickBot="1">
      <c r="A595" s="1034"/>
      <c r="B595" s="10735" t="s">
        <v>26</v>
      </c>
      <c r="C595" s="10736"/>
      <c r="D595" s="1053"/>
      <c r="E595" s="1054">
        <v>0</v>
      </c>
      <c r="F595" s="1054">
        <v>0</v>
      </c>
      <c r="G595" s="1055">
        <v>0</v>
      </c>
      <c r="H595" s="1056"/>
    </row>
    <row r="596" spans="1:8" ht="15.75" thickBot="1">
      <c r="A596" s="1034"/>
      <c r="B596" s="1062">
        <v>92118</v>
      </c>
      <c r="C596" s="1036" t="s">
        <v>227</v>
      </c>
      <c r="D596" s="1037"/>
      <c r="E596" s="1063">
        <f>SUM(E597,E601)</f>
        <v>0</v>
      </c>
      <c r="F596" s="1063">
        <f>SUM(F597,F601)</f>
        <v>0</v>
      </c>
      <c r="G596" s="1064">
        <f>SUM(G597,G601)</f>
        <v>476578.72000000003</v>
      </c>
      <c r="H596" s="983"/>
    </row>
    <row r="597" spans="1:8">
      <c r="A597" s="1034"/>
      <c r="B597" s="10529" t="s">
        <v>21</v>
      </c>
      <c r="C597" s="10737"/>
      <c r="D597" s="1040"/>
      <c r="E597" s="1094">
        <f>SUM(E598:E600)</f>
        <v>0</v>
      </c>
      <c r="F597" s="1094">
        <f>SUM(F598:F600)</f>
        <v>0</v>
      </c>
      <c r="G597" s="1095">
        <f>SUM(G598:G600)</f>
        <v>16091.19</v>
      </c>
      <c r="H597" s="1096"/>
    </row>
    <row r="598" spans="1:8" ht="40.5" customHeight="1">
      <c r="A598" s="1034"/>
      <c r="B598" s="10738"/>
      <c r="C598" s="1595" t="s">
        <v>220</v>
      </c>
      <c r="D598" s="1045" t="s">
        <v>63</v>
      </c>
      <c r="E598" s="992">
        <v>0</v>
      </c>
      <c r="F598" s="993">
        <v>0</v>
      </c>
      <c r="G598" s="1069">
        <v>613.17999999999995</v>
      </c>
      <c r="H598" s="1070"/>
    </row>
    <row r="599" spans="1:8" ht="37.5" customHeight="1">
      <c r="A599" s="1034"/>
      <c r="B599" s="10739"/>
      <c r="C599" s="1098" t="s">
        <v>300</v>
      </c>
      <c r="D599" s="1596" t="s">
        <v>42</v>
      </c>
      <c r="E599" s="1597">
        <v>0</v>
      </c>
      <c r="F599" s="993">
        <v>0</v>
      </c>
      <c r="G599" s="1069">
        <v>2035</v>
      </c>
      <c r="H599" s="1070"/>
    </row>
    <row r="600" spans="1:8">
      <c r="A600" s="1034"/>
      <c r="B600" s="10740"/>
      <c r="C600" s="1598" t="s">
        <v>302</v>
      </c>
      <c r="D600" s="1596" t="s">
        <v>72</v>
      </c>
      <c r="E600" s="1599">
        <v>0</v>
      </c>
      <c r="F600" s="993">
        <v>0</v>
      </c>
      <c r="G600" s="1069">
        <v>13443.01</v>
      </c>
      <c r="H600" s="1070"/>
    </row>
    <row r="601" spans="1:8">
      <c r="A601" s="1034"/>
      <c r="B601" s="10711" t="s">
        <v>61</v>
      </c>
      <c r="C601" s="10697"/>
      <c r="D601" s="1065"/>
      <c r="E601" s="1066">
        <f>SUM(E602:E602)</f>
        <v>0</v>
      </c>
      <c r="F601" s="1066">
        <f>SUM(F602:F602)</f>
        <v>0</v>
      </c>
      <c r="G601" s="1067">
        <f>SUM(G602:G602)</f>
        <v>460487.53</v>
      </c>
      <c r="H601" s="987"/>
    </row>
    <row r="602" spans="1:8" ht="15.75" thickBot="1">
      <c r="A602" s="1100"/>
      <c r="B602" s="1493"/>
      <c r="C602" s="1612" t="s">
        <v>301</v>
      </c>
      <c r="D602" s="1613" t="s">
        <v>224</v>
      </c>
      <c r="E602" s="1614">
        <v>0</v>
      </c>
      <c r="F602" s="1559">
        <v>0</v>
      </c>
      <c r="G602" s="1560">
        <v>460487.53</v>
      </c>
      <c r="H602" s="1565"/>
    </row>
    <row r="603" spans="1:8" ht="15.75" thickBot="1">
      <c r="A603" s="1034"/>
      <c r="B603" s="1157">
        <v>92120</v>
      </c>
      <c r="C603" s="1158" t="s">
        <v>228</v>
      </c>
      <c r="D603" s="1159"/>
      <c r="E603" s="1610">
        <f>SUM(E604,E607)</f>
        <v>21973112</v>
      </c>
      <c r="F603" s="1610">
        <f>SUM(F604,F607)</f>
        <v>11451116</v>
      </c>
      <c r="G603" s="1611">
        <f>SUM(G604,G607)</f>
        <v>10344628.359999999</v>
      </c>
      <c r="H603" s="1180">
        <f t="shared" si="84"/>
        <v>0.90337294286425873</v>
      </c>
    </row>
    <row r="604" spans="1:8" s="104" customFormat="1">
      <c r="A604" s="1110"/>
      <c r="B604" s="10716" t="s">
        <v>21</v>
      </c>
      <c r="C604" s="10718"/>
      <c r="D604" s="1111"/>
      <c r="E604" s="1112">
        <f>SUM(E605:E606)</f>
        <v>19000</v>
      </c>
      <c r="F604" s="1112">
        <f>SUM(F605:F606)</f>
        <v>19000</v>
      </c>
      <c r="G604" s="1113">
        <f>SUM(G605:G606)</f>
        <v>28000</v>
      </c>
      <c r="H604" s="1114">
        <f t="shared" si="84"/>
        <v>1.4736842105263157</v>
      </c>
    </row>
    <row r="605" spans="1:8" ht="38.25" customHeight="1">
      <c r="A605" s="1034"/>
      <c r="B605" s="10541"/>
      <c r="C605" s="1115" t="s">
        <v>221</v>
      </c>
      <c r="D605" s="1116" t="s">
        <v>71</v>
      </c>
      <c r="E605" s="1117">
        <v>19000</v>
      </c>
      <c r="F605" s="1118">
        <v>19000</v>
      </c>
      <c r="G605" s="1119">
        <v>19000</v>
      </c>
      <c r="H605" s="1120">
        <f t="shared" si="84"/>
        <v>1</v>
      </c>
    </row>
    <row r="606" spans="1:8" ht="38.25" customHeight="1">
      <c r="A606" s="1034"/>
      <c r="B606" s="10541"/>
      <c r="C606" s="1121" t="s">
        <v>300</v>
      </c>
      <c r="D606" s="1122" t="s">
        <v>42</v>
      </c>
      <c r="E606" s="1123">
        <v>0</v>
      </c>
      <c r="F606" s="1105">
        <v>0</v>
      </c>
      <c r="G606" s="1124">
        <v>9000</v>
      </c>
      <c r="H606" s="1120"/>
    </row>
    <row r="607" spans="1:8">
      <c r="A607" s="1034"/>
      <c r="B607" s="10714" t="s">
        <v>61</v>
      </c>
      <c r="C607" s="10715"/>
      <c r="D607" s="1125"/>
      <c r="E607" s="1126">
        <f>SUM(E608)</f>
        <v>21954112</v>
      </c>
      <c r="F607" s="1126">
        <f t="shared" ref="F607:G607" si="86">SUM(F608)</f>
        <v>11432116</v>
      </c>
      <c r="G607" s="1127">
        <f t="shared" si="86"/>
        <v>10316628.359999999</v>
      </c>
      <c r="H607" s="1128">
        <f t="shared" si="84"/>
        <v>0.90242509435698515</v>
      </c>
    </row>
    <row r="608" spans="1:8" ht="39" customHeight="1" thickBot="1">
      <c r="A608" s="1034"/>
      <c r="B608" s="1129"/>
      <c r="C608" s="1130" t="s">
        <v>296</v>
      </c>
      <c r="D608" s="1131">
        <v>6090</v>
      </c>
      <c r="E608" s="1132">
        <v>21954112</v>
      </c>
      <c r="F608" s="1133">
        <v>11432116</v>
      </c>
      <c r="G608" s="1020">
        <v>10316628.359999999</v>
      </c>
      <c r="H608" s="1120">
        <f t="shared" si="84"/>
        <v>0.90242509435698515</v>
      </c>
    </row>
    <row r="609" spans="1:8" ht="15.75" thickBot="1">
      <c r="A609" s="1034"/>
      <c r="B609" s="1134">
        <v>92195</v>
      </c>
      <c r="C609" s="1107" t="s">
        <v>44</v>
      </c>
      <c r="D609" s="1108"/>
      <c r="E609" s="1135">
        <f>E610+E612</f>
        <v>0</v>
      </c>
      <c r="F609" s="1135">
        <f>F610+F612</f>
        <v>0</v>
      </c>
      <c r="G609" s="1136">
        <f>G610+G612</f>
        <v>2000</v>
      </c>
      <c r="H609" s="1109"/>
    </row>
    <row r="610" spans="1:8">
      <c r="A610" s="1034"/>
      <c r="B610" s="10716" t="s">
        <v>21</v>
      </c>
      <c r="C610" s="10717"/>
      <c r="D610" s="1137"/>
      <c r="E610" s="1060">
        <f>SUM(E611:E611)</f>
        <v>0</v>
      </c>
      <c r="F610" s="1060">
        <f>SUM(F611:F611)</f>
        <v>0</v>
      </c>
      <c r="G610" s="1061">
        <f>SUM(G611:G611)</f>
        <v>2000</v>
      </c>
      <c r="H610" s="1114"/>
    </row>
    <row r="611" spans="1:8" ht="24" customHeight="1">
      <c r="A611" s="1034"/>
      <c r="B611" s="1138"/>
      <c r="C611" s="1104" t="s">
        <v>297</v>
      </c>
      <c r="D611" s="1139" t="s">
        <v>32</v>
      </c>
      <c r="E611" s="1117">
        <v>0</v>
      </c>
      <c r="F611" s="1118">
        <v>0</v>
      </c>
      <c r="G611" s="1119">
        <v>2000</v>
      </c>
      <c r="H611" s="1140"/>
    </row>
    <row r="612" spans="1:8" ht="15.75" thickBot="1">
      <c r="A612" s="1034"/>
      <c r="B612" s="10690" t="s">
        <v>26</v>
      </c>
      <c r="C612" s="10691"/>
      <c r="D612" s="1137"/>
      <c r="E612" s="1141">
        <v>0</v>
      </c>
      <c r="F612" s="1141">
        <v>0</v>
      </c>
      <c r="G612" s="1142">
        <v>0</v>
      </c>
      <c r="H612" s="1114"/>
    </row>
    <row r="613" spans="1:8" s="1" customFormat="1" ht="26.25" thickBot="1">
      <c r="A613" s="324">
        <v>925</v>
      </c>
      <c r="B613" s="1421"/>
      <c r="C613" s="1422" t="s">
        <v>229</v>
      </c>
      <c r="D613" s="1423"/>
      <c r="E613" s="479">
        <f>E614</f>
        <v>650000</v>
      </c>
      <c r="F613" s="479">
        <f t="shared" ref="F613:G613" si="87">F614</f>
        <v>650000</v>
      </c>
      <c r="G613" s="1143">
        <f t="shared" si="87"/>
        <v>657913.55999999994</v>
      </c>
      <c r="H613" s="658">
        <f t="shared" ref="H613:H630" si="88">G613/F613</f>
        <v>1.0121747076923076</v>
      </c>
    </row>
    <row r="614" spans="1:8" s="1" customFormat="1" ht="15.75" thickBot="1">
      <c r="A614" s="1319"/>
      <c r="B614" s="600">
        <v>92502</v>
      </c>
      <c r="C614" s="601" t="s">
        <v>230</v>
      </c>
      <c r="D614" s="602"/>
      <c r="E614" s="484">
        <f>E615+E619</f>
        <v>650000</v>
      </c>
      <c r="F614" s="484">
        <f>F615+F619</f>
        <v>650000</v>
      </c>
      <c r="G614" s="529">
        <f>G615+G619</f>
        <v>657913.55999999994</v>
      </c>
      <c r="H614" s="275">
        <f t="shared" si="88"/>
        <v>1.0121747076923076</v>
      </c>
    </row>
    <row r="615" spans="1:8" s="1" customFormat="1">
      <c r="A615" s="458"/>
      <c r="B615" s="10694" t="s">
        <v>21</v>
      </c>
      <c r="C615" s="10721"/>
      <c r="D615" s="617"/>
      <c r="E615" s="487">
        <f>SUM(E616:E618)</f>
        <v>650000</v>
      </c>
      <c r="F615" s="487">
        <f>SUM(F616:F618)</f>
        <v>650000</v>
      </c>
      <c r="G615" s="520">
        <f>SUM(G616:G618)</f>
        <v>657913.55999999994</v>
      </c>
      <c r="H615" s="279">
        <f t="shared" si="88"/>
        <v>1.0121747076923076</v>
      </c>
    </row>
    <row r="616" spans="1:8" s="1" customFormat="1" ht="13.5" customHeight="1">
      <c r="A616" s="458"/>
      <c r="B616" s="611"/>
      <c r="C616" s="10729" t="s">
        <v>231</v>
      </c>
      <c r="D616" s="612" t="s">
        <v>24</v>
      </c>
      <c r="E616" s="607">
        <v>0</v>
      </c>
      <c r="F616" s="607">
        <v>0</v>
      </c>
      <c r="G616" s="524">
        <v>7725.25</v>
      </c>
      <c r="H616" s="540"/>
    </row>
    <row r="617" spans="1:8" s="1" customFormat="1" ht="12.75" customHeight="1">
      <c r="A617" s="458"/>
      <c r="B617" s="613"/>
      <c r="C617" s="10518"/>
      <c r="D617" s="1424" t="s">
        <v>45</v>
      </c>
      <c r="E617" s="309">
        <v>0</v>
      </c>
      <c r="F617" s="309">
        <v>0</v>
      </c>
      <c r="G617" s="524">
        <v>190.37</v>
      </c>
      <c r="H617" s="540"/>
    </row>
    <row r="618" spans="1:8" s="1" customFormat="1" ht="25.5" customHeight="1">
      <c r="A618" s="458"/>
      <c r="B618" s="613"/>
      <c r="C618" s="300" t="s">
        <v>178</v>
      </c>
      <c r="D618" s="424">
        <v>2230</v>
      </c>
      <c r="E618" s="315">
        <v>650000</v>
      </c>
      <c r="F618" s="316">
        <v>650000</v>
      </c>
      <c r="G618" s="310">
        <v>649997.93999999994</v>
      </c>
      <c r="H618" s="335">
        <f t="shared" si="88"/>
        <v>0.99999683076923074</v>
      </c>
    </row>
    <row r="619" spans="1:8" s="1" customFormat="1" ht="15.75" thickBot="1">
      <c r="A619" s="100"/>
      <c r="B619" s="10686" t="s">
        <v>26</v>
      </c>
      <c r="C619" s="10722"/>
      <c r="D619" s="365"/>
      <c r="E619" s="1419">
        <v>0</v>
      </c>
      <c r="F619" s="1419">
        <v>0</v>
      </c>
      <c r="G619" s="1420">
        <v>0</v>
      </c>
      <c r="H619" s="367"/>
    </row>
    <row r="620" spans="1:8" s="1" customFormat="1" ht="15.75" thickBot="1">
      <c r="A620" s="672">
        <v>926</v>
      </c>
      <c r="B620" s="673"/>
      <c r="C620" s="674" t="s">
        <v>232</v>
      </c>
      <c r="D620" s="673"/>
      <c r="E620" s="556">
        <f>SUM(E621)</f>
        <v>0</v>
      </c>
      <c r="F620" s="556">
        <f>SUM(F621)</f>
        <v>0</v>
      </c>
      <c r="G620" s="557">
        <f>SUM(G621)</f>
        <v>67061.180000000008</v>
      </c>
      <c r="H620" s="269"/>
    </row>
    <row r="621" spans="1:8" s="1" customFormat="1" ht="15.75" thickBot="1">
      <c r="A621" s="458"/>
      <c r="B621" s="283">
        <v>92605</v>
      </c>
      <c r="C621" s="284" t="s">
        <v>233</v>
      </c>
      <c r="D621" s="285"/>
      <c r="E621" s="286">
        <f>SUM(E622,E626)</f>
        <v>0</v>
      </c>
      <c r="F621" s="286">
        <f>SUM(F622,F626)</f>
        <v>0</v>
      </c>
      <c r="G621" s="539">
        <f>SUM(G622,G626)</f>
        <v>67061.180000000008</v>
      </c>
      <c r="H621" s="564"/>
    </row>
    <row r="622" spans="1:8" s="1" customFormat="1">
      <c r="A622" s="458"/>
      <c r="B622" s="10723" t="s">
        <v>21</v>
      </c>
      <c r="C622" s="10724"/>
      <c r="D622" s="675"/>
      <c r="E622" s="566">
        <f>SUM(E623:E625)</f>
        <v>0</v>
      </c>
      <c r="F622" s="566">
        <f>SUM(F623:F625)</f>
        <v>0</v>
      </c>
      <c r="G622" s="567">
        <f>SUM(G623:G625)</f>
        <v>67061.180000000008</v>
      </c>
      <c r="H622" s="568"/>
    </row>
    <row r="623" spans="1:8" s="1" customFormat="1" ht="17.25" customHeight="1">
      <c r="A623" s="10725"/>
      <c r="B623" s="10556"/>
      <c r="C623" s="10732" t="s">
        <v>311</v>
      </c>
      <c r="D623" s="382" t="s">
        <v>63</v>
      </c>
      <c r="E623" s="320">
        <v>0</v>
      </c>
      <c r="F623" s="306">
        <v>0</v>
      </c>
      <c r="G623" s="301">
        <v>4201.97</v>
      </c>
      <c r="H623" s="467"/>
    </row>
    <row r="624" spans="1:8" s="1" customFormat="1" ht="17.25" customHeight="1">
      <c r="A624" s="10725"/>
      <c r="B624" s="10560"/>
      <c r="C624" s="10733"/>
      <c r="D624" s="382" t="s">
        <v>42</v>
      </c>
      <c r="E624" s="1615">
        <v>0</v>
      </c>
      <c r="F624" s="306">
        <v>0</v>
      </c>
      <c r="G624" s="301">
        <v>745.17</v>
      </c>
      <c r="H624" s="467"/>
    </row>
    <row r="625" spans="1:8" s="1" customFormat="1" ht="17.25" customHeight="1">
      <c r="A625" s="10725"/>
      <c r="B625" s="10561"/>
      <c r="C625" s="10734"/>
      <c r="D625" s="382" t="s">
        <v>72</v>
      </c>
      <c r="E625" s="1616">
        <v>0</v>
      </c>
      <c r="F625" s="306">
        <v>0</v>
      </c>
      <c r="G625" s="301">
        <v>62114.04</v>
      </c>
      <c r="H625" s="467"/>
    </row>
    <row r="626" spans="1:8" s="1" customFormat="1" ht="12" customHeight="1" thickBot="1">
      <c r="A626" s="10726"/>
      <c r="B626" s="10686" t="s">
        <v>26</v>
      </c>
      <c r="C626" s="10677"/>
      <c r="D626" s="365"/>
      <c r="E626" s="1419">
        <v>0</v>
      </c>
      <c r="F626" s="1419">
        <v>0</v>
      </c>
      <c r="G626" s="1617">
        <v>0</v>
      </c>
      <c r="H626" s="367"/>
    </row>
    <row r="627" spans="1:8" s="1" customFormat="1" ht="30.75" customHeight="1" thickBot="1">
      <c r="A627" s="10727" t="s">
        <v>234</v>
      </c>
      <c r="B627" s="10728"/>
      <c r="C627" s="10728"/>
      <c r="D627" s="60"/>
      <c r="E627" s="1462">
        <f>E620+E613+E571+E525+E510+E438+E469+E405+E345+E273+E259+E185+E175+E162+E146+E129+E122+E51+E43+E38+E32+E6+E501+E249+E254</f>
        <v>2157170545</v>
      </c>
      <c r="F627" s="1462">
        <f>F620+F613+F571+F525+F510+F438+F469+F405+F345+F273+F259+F185+F175+F162+F146+F129+F122+F51+F43+F38+F32+F6+F501+F249+F254</f>
        <v>1975638823</v>
      </c>
      <c r="G627" s="1480">
        <f>G620+G613+G571+G525+G510+G438+G469+G405+G345+G273+G259+G185+G175+G162+G146+G129+G122+G51+G43+G38+G32+G6+G501+G249+G254</f>
        <v>2143356291.6999996</v>
      </c>
      <c r="H627" s="1482">
        <f>G627/F627</f>
        <v>1.0848927783496991</v>
      </c>
    </row>
    <row r="628" spans="1:8" s="1" customFormat="1">
      <c r="A628" s="1470" t="s">
        <v>235</v>
      </c>
      <c r="B628" s="1471"/>
      <c r="C628" s="1471"/>
      <c r="D628" s="61"/>
      <c r="E628" s="1463"/>
      <c r="F628" s="1464"/>
      <c r="G628" s="1483"/>
      <c r="H628" s="1484"/>
    </row>
    <row r="629" spans="1:8" s="1" customFormat="1">
      <c r="A629" s="1472" t="s">
        <v>236</v>
      </c>
      <c r="B629" s="1473"/>
      <c r="C629" s="1474"/>
      <c r="D629" s="62"/>
      <c r="E629" s="1465">
        <f>E622+E615+E610+E597+E592+E582+E578+E573+E568+E564+E558+E548+E540+E527+E520+E516+E512+E495+E483+E477+E471+E457+E447+E440+E435+E428+E424+E416+E407+E389+E385+E376+E364+E356+E347+E321+E315+E306+E302+E298+E293+E285+E279+E275+E269+E261+E235+E231+E220+E215+E192+E187+E182+E177+E164+E156+E152+E131+E124+E117+E83+E78+E72+E65+E53+E45+E40+E34+E27+E22+E15+E8+E604+E532+E507+E503+E329+E148+E536+E251+E412+E256+E420+E113+E226+E289+E340+E352+E588</f>
        <v>1701547764</v>
      </c>
      <c r="F629" s="1465">
        <f>F622+F615+F610+F597+F592+F582+F578+F573+F568+F564+F558+F548+F540+F527+F520+F516+F512+F495+F483+F477+F471+F457+F447+F440+F435+F428+F424+F416+F407+F389+F385+F376+F364+F356+F347+F321+F315+F306+F302+F298+F293+F285+F279+F275+F269+F261+F235+F231+F220+F215+F192+F187+F182+F177+F164+F156+F152+F131+F124+F117+F83+F78+F72+F65+F53+F45+F40+F34+F27+F22+F15+F8+F604+F532+F507+F503+F329+F148+F536+F251+F412+F256+F420+F113+F226+F289+F340+F352+F588</f>
        <v>1595198694</v>
      </c>
      <c r="G629" s="1481">
        <f>G622+G615+G610+G597+G592+G582+G578+G573+G568+G564+G558+G548+G540+G527+G520+G516+G512+G495+G483+G477+G471+G457+G447+G440+G435+G428+G424+G416+G407+G389+G385+G376+G364+G356+G347+G321+G315+G306+G302+G298+G293+G285+G279+G275+G269+G261+G235+G231+G220+G215+G192+G187+G182+G177+G164+G156+G152+G131+G124+G117+G83+G78+G72+G65+G53+G45+G40+G34+G27+G22+G15+G8+G604+G532+G507+G503+G329+G148+G536+G251+G412+G256+G420+G113+G226+G289+G340+G352+G588</f>
        <v>1761015065.0899999</v>
      </c>
      <c r="H629" s="1485">
        <f t="shared" si="88"/>
        <v>1.1039471582528766</v>
      </c>
    </row>
    <row r="630" spans="1:8" s="42" customFormat="1" ht="15.75" thickBot="1">
      <c r="A630" s="1475" t="s">
        <v>239</v>
      </c>
      <c r="B630" s="1476"/>
      <c r="C630" s="1477"/>
      <c r="D630" s="63"/>
      <c r="E630" s="1466">
        <f>E626+E619+E612+E601+E595+E585+E580+E576+E570+E566+E562+E556+E546+E530+E524+E518+E514+E500+E492+E480+E474+E467+E455+E445+E437+E433+E426+E417+E409+E402+E387+E383+E373+E362+E350+E324+E317+E310+E304+E300+E296+E287+E282+E277+E272+E267+E248+E233+E224+E218+E211+E190+E184+E180+E172+E161+E154+E142+E128+E121+E99+E81+E76+E68+E62+E48+E42+E37+E31+E25+E20+E12+E607+E534+E509+E505+E335+E115+E150+E228+E253+E258+E291+E343+E354+E413+E421+E538+E589</f>
        <v>455622781</v>
      </c>
      <c r="F630" s="1466">
        <f>F626+F619+F612+F601+F595+F585+F580+F576+F570+F566+F562+F556+F546+F530+F524+F518+F514+F500+F492+F480+F474+F467+F455+F445+F437+F433+F426+F417+F409+F402+F387+F383+F373+F362+F350+F324+F317+F310+F304+F300+F296+F287+F282+F277+F272+F267+F248+F233+F224+F218+F211+F190+F184+F180+F172+F161+F154+F142+F128+F121+F99+F81+F76+F68+F62+F48+F42+F37+F31+F25+F20+F12+F607+F534+F509+F505+F335+F115+F150+F228+F253+F258+F291+F343+F354+F413+F421+F538+F589</f>
        <v>380440129</v>
      </c>
      <c r="G630" s="1479">
        <f>G626+G619+G612+G601+G595+G585+G580+G576+G570+G566+G562+G556+G546+G530+G524+G518+G514+G500+G492+G480+G474+G467+G455+G445+G437+G433+G426+G417+G409+G402+G387+G383+G373+G362+G350+G324+G317+G310+G304+G300+G296+G287+G282+G277+G272+G267+G248+G233+G224+G218+G211+G190+G184+G180+G172+G161+G154+G142+G128+G121+G99+G81+G76+G68+G62+G48+G42+G37+G31+G25+G20+G12+G607+G534+G509+G505+G335+G115+G150+G228+G253+G258+G291+G343+G354+G413+G421+G538+G589</f>
        <v>382341226.61000007</v>
      </c>
      <c r="H630" s="1486">
        <f t="shared" si="88"/>
        <v>1.0049971006344602</v>
      </c>
    </row>
    <row r="631" spans="1:8" s="26" customFormat="1" hidden="1">
      <c r="A631" s="10730" t="s">
        <v>237</v>
      </c>
      <c r="B631" s="10731"/>
      <c r="C631" s="10731"/>
      <c r="D631" s="27"/>
      <c r="E631" s="1467">
        <v>316686501</v>
      </c>
      <c r="F631" s="66"/>
      <c r="G631" s="1487"/>
      <c r="H631" s="66"/>
    </row>
    <row r="632" spans="1:8" s="26" customFormat="1" ht="15.75" hidden="1" thickBot="1">
      <c r="A632" s="10719" t="s">
        <v>238</v>
      </c>
      <c r="B632" s="10720"/>
      <c r="C632" s="10720"/>
      <c r="D632" s="29"/>
      <c r="E632" s="1468">
        <v>3001600</v>
      </c>
      <c r="F632" s="66"/>
      <c r="G632" s="1487"/>
      <c r="H632" s="66"/>
    </row>
    <row r="633" spans="1:8" s="26" customFormat="1" hidden="1">
      <c r="A633" s="1"/>
      <c r="B633" s="1"/>
      <c r="C633" s="1"/>
      <c r="D633" s="30"/>
      <c r="E633" s="1469"/>
      <c r="F633" s="66">
        <f>SUM(F629:F630)</f>
        <v>1975638823</v>
      </c>
      <c r="G633" s="1487">
        <f>SUM(G629:G630)</f>
        <v>2143356291.7</v>
      </c>
      <c r="H633" s="66"/>
    </row>
    <row r="634" spans="1:8" s="26" customFormat="1" ht="15.75" hidden="1">
      <c r="A634" s="1"/>
      <c r="B634" s="1"/>
      <c r="C634" s="1478"/>
      <c r="D634" s="31"/>
      <c r="E634" s="1469">
        <f>SUM(E629:E630)</f>
        <v>2157170545</v>
      </c>
      <c r="F634" s="1469">
        <f>SUM(F629:F630)</f>
        <v>1975638823</v>
      </c>
      <c r="G634" s="1488">
        <f>SUM(G629:G630)</f>
        <v>2143356291.7</v>
      </c>
      <c r="H634" s="66"/>
    </row>
    <row r="635" spans="1:8" s="26" customFormat="1" ht="15.75" hidden="1">
      <c r="A635" s="30"/>
      <c r="B635" s="30"/>
      <c r="C635" s="32" t="s">
        <v>240</v>
      </c>
      <c r="E635" s="1469"/>
      <c r="F635" s="66"/>
      <c r="G635" s="1487"/>
      <c r="H635" s="66"/>
    </row>
    <row r="636" spans="1:8" s="26" customFormat="1" hidden="1">
      <c r="A636" s="30"/>
      <c r="B636" s="30"/>
      <c r="C636" s="30"/>
      <c r="D636" s="30"/>
      <c r="E636" s="1469"/>
      <c r="F636" s="66"/>
      <c r="G636" s="1487"/>
      <c r="H636" s="66"/>
    </row>
    <row r="637" spans="1:8" s="26" customFormat="1" hidden="1">
      <c r="A637" s="30"/>
      <c r="B637" s="30"/>
      <c r="C637" s="30"/>
      <c r="D637" s="30"/>
      <c r="E637" s="1469"/>
      <c r="F637" s="66"/>
      <c r="G637" s="1487"/>
      <c r="H637" s="66"/>
    </row>
    <row r="638" spans="1:8" s="26" customFormat="1" hidden="1">
      <c r="A638" s="30"/>
      <c r="B638" s="30"/>
      <c r="C638" s="30"/>
      <c r="D638" s="30"/>
      <c r="E638" s="1469"/>
      <c r="F638" s="66"/>
      <c r="G638" s="1487"/>
      <c r="H638" s="66"/>
    </row>
    <row r="639" spans="1:8" s="26" customFormat="1" hidden="1">
      <c r="A639" s="30"/>
      <c r="B639" s="30"/>
      <c r="C639" s="30"/>
      <c r="D639" s="30"/>
      <c r="E639" s="1469"/>
      <c r="F639" s="66"/>
      <c r="G639" s="1487"/>
      <c r="H639" s="66"/>
    </row>
    <row r="640" spans="1:8" s="26" customFormat="1" hidden="1">
      <c r="A640" s="30"/>
      <c r="B640" s="30"/>
      <c r="C640" s="30"/>
      <c r="D640" s="30"/>
      <c r="E640" s="1469"/>
      <c r="F640" s="66"/>
      <c r="G640" s="1487"/>
      <c r="H640" s="66"/>
    </row>
    <row r="641" spans="1:8" s="26" customFormat="1" hidden="1">
      <c r="A641" s="30"/>
      <c r="B641" s="30"/>
      <c r="C641" s="30"/>
      <c r="D641" s="30"/>
      <c r="E641" s="1469"/>
      <c r="F641" s="66"/>
      <c r="G641" s="1487"/>
      <c r="H641" s="66"/>
    </row>
    <row r="642" spans="1:8" s="26" customFormat="1" hidden="1">
      <c r="A642" s="30"/>
      <c r="B642" s="30"/>
      <c r="C642" s="30"/>
      <c r="D642" s="30"/>
      <c r="E642" s="1469"/>
      <c r="F642" s="66"/>
      <c r="G642" s="1487"/>
      <c r="H642" s="66"/>
    </row>
    <row r="643" spans="1:8" s="26" customFormat="1" hidden="1">
      <c r="A643" s="30"/>
      <c r="B643" s="30"/>
      <c r="C643" s="30"/>
      <c r="D643" s="30"/>
      <c r="E643" s="1469"/>
      <c r="F643" s="66"/>
      <c r="G643" s="1487"/>
      <c r="H643" s="66"/>
    </row>
    <row r="644" spans="1:8" s="26" customFormat="1" hidden="1">
      <c r="A644" s="30"/>
      <c r="B644" s="30"/>
      <c r="C644" s="30"/>
      <c r="D644" s="30"/>
      <c r="E644" s="1469">
        <f>E627-E634</f>
        <v>0</v>
      </c>
      <c r="F644" s="1469">
        <f>F627-F634</f>
        <v>0</v>
      </c>
      <c r="G644" s="1488">
        <f>G627-G634</f>
        <v>0</v>
      </c>
      <c r="H644" s="66"/>
    </row>
    <row r="645" spans="1:8" s="26" customFormat="1">
      <c r="A645" s="30"/>
      <c r="B645" s="30"/>
      <c r="C645" s="30"/>
      <c r="D645" s="30"/>
      <c r="E645" s="243"/>
      <c r="F645" s="28"/>
      <c r="G645" s="66"/>
      <c r="H645" s="66"/>
    </row>
    <row r="646" spans="1:8" s="26" customFormat="1">
      <c r="A646" s="30"/>
      <c r="B646" s="30"/>
      <c r="C646" s="30"/>
      <c r="D646" s="30"/>
      <c r="E646" s="243"/>
      <c r="F646" s="28"/>
      <c r="G646" s="28"/>
      <c r="H646" s="28"/>
    </row>
    <row r="647" spans="1:8" s="26" customFormat="1">
      <c r="A647" s="30"/>
      <c r="B647" s="30"/>
      <c r="C647" s="30"/>
      <c r="D647" s="33"/>
      <c r="E647" s="243"/>
      <c r="F647" s="28"/>
      <c r="G647" s="28"/>
      <c r="H647" s="28"/>
    </row>
    <row r="648" spans="1:8" s="26" customFormat="1">
      <c r="A648" s="30"/>
      <c r="B648" s="30"/>
      <c r="C648" s="30"/>
      <c r="D648" s="30"/>
      <c r="E648" s="243"/>
      <c r="F648" s="28"/>
      <c r="G648" s="28"/>
      <c r="H648" s="28"/>
    </row>
    <row r="649" spans="1:8" s="26" customFormat="1">
      <c r="A649" s="30"/>
      <c r="B649" s="30"/>
      <c r="C649" s="30"/>
      <c r="D649" s="30"/>
      <c r="E649" s="243"/>
      <c r="F649" s="28"/>
      <c r="G649" s="28"/>
      <c r="H649" s="28"/>
    </row>
    <row r="650" spans="1:8" s="26" customFormat="1">
      <c r="A650" s="30"/>
      <c r="B650" s="30"/>
      <c r="C650" s="30"/>
      <c r="D650" s="30"/>
      <c r="E650" s="243"/>
      <c r="F650" s="28"/>
      <c r="G650" s="28"/>
      <c r="H650" s="28"/>
    </row>
    <row r="651" spans="1:8" s="26" customFormat="1">
      <c r="A651" s="30"/>
      <c r="B651" s="30"/>
      <c r="C651" s="30"/>
      <c r="D651" s="30"/>
      <c r="E651" s="243"/>
      <c r="F651" s="28"/>
      <c r="G651" s="28"/>
      <c r="H651" s="28"/>
    </row>
    <row r="652" spans="1:8" s="26" customFormat="1">
      <c r="A652" s="30"/>
      <c r="B652" s="30"/>
      <c r="C652" s="30"/>
      <c r="D652" s="30"/>
      <c r="E652" s="243"/>
      <c r="F652" s="28"/>
      <c r="G652" s="28"/>
      <c r="H652" s="28"/>
    </row>
    <row r="653" spans="1:8" s="26" customFormat="1">
      <c r="A653" s="30"/>
      <c r="B653" s="30"/>
      <c r="C653" s="30"/>
      <c r="D653" s="30"/>
      <c r="E653" s="243"/>
      <c r="F653" s="28"/>
      <c r="G653" s="28"/>
      <c r="H653" s="28"/>
    </row>
    <row r="654" spans="1:8" s="26" customFormat="1">
      <c r="A654" s="30"/>
      <c r="B654" s="30"/>
      <c r="C654" s="30"/>
      <c r="D654" s="30"/>
      <c r="E654" s="243"/>
      <c r="F654" s="28"/>
      <c r="G654" s="28"/>
      <c r="H654" s="28"/>
    </row>
    <row r="655" spans="1:8" s="26" customFormat="1">
      <c r="A655" s="30"/>
      <c r="B655" s="30"/>
      <c r="C655" s="30"/>
      <c r="D655" s="30"/>
      <c r="E655" s="243"/>
      <c r="F655" s="28"/>
      <c r="G655" s="28"/>
      <c r="H655" s="28"/>
    </row>
    <row r="656" spans="1:8" s="26" customFormat="1">
      <c r="A656" s="30"/>
      <c r="B656" s="30"/>
      <c r="C656" s="30"/>
      <c r="D656" s="30"/>
      <c r="E656" s="243"/>
      <c r="F656" s="28"/>
      <c r="G656" s="28"/>
      <c r="H656" s="28"/>
    </row>
    <row r="657" spans="1:8" s="26" customFormat="1">
      <c r="A657" s="30"/>
      <c r="B657" s="30"/>
      <c r="C657" s="30"/>
      <c r="D657" s="30"/>
      <c r="E657" s="243"/>
      <c r="F657" s="28"/>
      <c r="G657" s="28"/>
      <c r="H657" s="28"/>
    </row>
    <row r="658" spans="1:8" s="26" customFormat="1">
      <c r="A658" s="30"/>
      <c r="B658" s="30"/>
      <c r="C658" s="30"/>
      <c r="D658" s="30"/>
      <c r="E658" s="243"/>
      <c r="F658" s="28"/>
      <c r="G658" s="28"/>
      <c r="H658" s="28"/>
    </row>
    <row r="659" spans="1:8" s="26" customFormat="1">
      <c r="A659" s="30"/>
      <c r="B659" s="30"/>
      <c r="C659" s="30"/>
      <c r="D659" s="30"/>
      <c r="E659" s="243"/>
      <c r="F659" s="28"/>
      <c r="G659" s="28"/>
      <c r="H659" s="28"/>
    </row>
    <row r="660" spans="1:8" s="26" customFormat="1">
      <c r="A660" s="30"/>
      <c r="B660" s="30"/>
      <c r="C660" s="30"/>
      <c r="D660" s="30"/>
      <c r="E660" s="243"/>
      <c r="F660" s="28"/>
      <c r="G660" s="28"/>
      <c r="H660" s="28"/>
    </row>
    <row r="661" spans="1:8" s="26" customFormat="1">
      <c r="A661" s="30"/>
      <c r="B661" s="30"/>
      <c r="C661" s="34"/>
      <c r="D661" s="34"/>
      <c r="E661" s="244"/>
      <c r="F661" s="35"/>
      <c r="G661" s="28"/>
      <c r="H661" s="28"/>
    </row>
    <row r="662" spans="1:8" s="26" customFormat="1">
      <c r="A662" s="30"/>
      <c r="B662" s="30"/>
      <c r="C662" s="30"/>
      <c r="D662" s="30"/>
      <c r="E662" s="243"/>
      <c r="F662" s="28"/>
      <c r="G662" s="28"/>
      <c r="H662" s="28"/>
    </row>
    <row r="663" spans="1:8" s="26" customFormat="1">
      <c r="A663" s="30"/>
      <c r="B663" s="30"/>
      <c r="C663" s="30"/>
      <c r="D663" s="30"/>
      <c r="E663" s="243"/>
      <c r="F663" s="28"/>
      <c r="G663" s="28"/>
      <c r="H663" s="28"/>
    </row>
    <row r="664" spans="1:8" s="26" customFormat="1">
      <c r="A664" s="30"/>
      <c r="B664" s="30"/>
      <c r="C664" s="30"/>
      <c r="D664" s="30"/>
      <c r="E664" s="243"/>
      <c r="F664" s="28"/>
      <c r="G664" s="28"/>
      <c r="H664" s="28"/>
    </row>
    <row r="665" spans="1:8" s="26" customFormat="1">
      <c r="A665" s="30"/>
      <c r="B665" s="30"/>
      <c r="C665" s="30"/>
      <c r="D665" s="30"/>
      <c r="E665" s="243"/>
      <c r="F665" s="28"/>
      <c r="G665" s="28"/>
      <c r="H665" s="28"/>
    </row>
    <row r="666" spans="1:8" s="26" customFormat="1">
      <c r="A666" s="30"/>
      <c r="B666" s="30"/>
      <c r="C666" s="30"/>
      <c r="D666" s="30"/>
      <c r="E666" s="243"/>
      <c r="F666" s="28"/>
      <c r="G666" s="28"/>
      <c r="H666" s="28"/>
    </row>
    <row r="667" spans="1:8" s="26" customFormat="1">
      <c r="A667" s="30"/>
      <c r="B667" s="30"/>
      <c r="C667" s="30"/>
      <c r="D667" s="30"/>
      <c r="E667" s="243"/>
      <c r="F667" s="28"/>
      <c r="G667" s="28"/>
      <c r="H667" s="28"/>
    </row>
    <row r="668" spans="1:8" s="26" customFormat="1">
      <c r="A668" s="30"/>
      <c r="B668" s="30"/>
      <c r="C668" s="30"/>
      <c r="D668" s="30"/>
      <c r="E668" s="243"/>
      <c r="F668" s="28"/>
      <c r="G668" s="28"/>
      <c r="H668" s="28"/>
    </row>
    <row r="669" spans="1:8" s="26" customFormat="1">
      <c r="A669" s="30"/>
      <c r="B669" s="30"/>
      <c r="C669" s="30"/>
      <c r="D669" s="30"/>
      <c r="E669" s="243"/>
      <c r="F669" s="28"/>
      <c r="G669" s="28"/>
      <c r="H669" s="28"/>
    </row>
    <row r="670" spans="1:8" s="26" customFormat="1">
      <c r="A670" s="30"/>
      <c r="B670" s="30"/>
      <c r="C670" s="30"/>
      <c r="D670" s="30"/>
      <c r="E670" s="243"/>
      <c r="F670" s="28"/>
      <c r="G670" s="28"/>
      <c r="H670" s="28"/>
    </row>
    <row r="671" spans="1:8" s="26" customFormat="1">
      <c r="A671" s="30"/>
      <c r="B671" s="30"/>
      <c r="C671" s="34"/>
      <c r="D671" s="34"/>
      <c r="E671" s="244"/>
      <c r="F671" s="35"/>
      <c r="G671" s="28"/>
      <c r="H671" s="28"/>
    </row>
    <row r="672" spans="1:8" s="26" customFormat="1">
      <c r="A672" s="30"/>
      <c r="B672" s="30"/>
      <c r="C672" s="30"/>
      <c r="D672" s="30"/>
      <c r="E672" s="243"/>
      <c r="F672" s="28"/>
      <c r="G672" s="28"/>
      <c r="H672" s="28"/>
    </row>
    <row r="673" spans="1:8" s="26" customFormat="1">
      <c r="A673" s="30"/>
      <c r="B673" s="30"/>
      <c r="C673" s="30"/>
      <c r="D673" s="30"/>
      <c r="E673" s="243"/>
      <c r="F673" s="28"/>
      <c r="G673" s="28"/>
      <c r="H673" s="28"/>
    </row>
    <row r="674" spans="1:8" s="26" customFormat="1">
      <c r="A674" s="30"/>
      <c r="B674" s="30"/>
      <c r="C674" s="30"/>
      <c r="D674" s="30"/>
      <c r="E674" s="243"/>
      <c r="F674" s="28"/>
      <c r="G674" s="28"/>
      <c r="H674" s="28"/>
    </row>
    <row r="675" spans="1:8" s="26" customFormat="1">
      <c r="A675" s="30"/>
      <c r="B675" s="30"/>
      <c r="C675" s="30"/>
      <c r="D675" s="30"/>
      <c r="E675" s="243"/>
      <c r="F675" s="28"/>
      <c r="G675" s="28"/>
      <c r="H675" s="28"/>
    </row>
    <row r="676" spans="1:8" s="26" customFormat="1">
      <c r="A676" s="30"/>
      <c r="B676" s="30"/>
      <c r="C676" s="30"/>
      <c r="D676" s="30"/>
      <c r="E676" s="243"/>
      <c r="F676" s="28"/>
      <c r="G676" s="28"/>
      <c r="H676" s="28"/>
    </row>
    <row r="677" spans="1:8" s="26" customFormat="1">
      <c r="A677" s="30"/>
      <c r="B677" s="30"/>
      <c r="C677" s="30"/>
      <c r="D677" s="30"/>
      <c r="E677" s="243"/>
      <c r="F677" s="28"/>
      <c r="G677" s="28"/>
      <c r="H677" s="28"/>
    </row>
    <row r="678" spans="1:8" s="26" customFormat="1">
      <c r="A678" s="30"/>
      <c r="B678" s="30"/>
      <c r="C678" s="30"/>
      <c r="D678" s="30"/>
      <c r="E678" s="243"/>
      <c r="F678" s="28"/>
      <c r="G678" s="28"/>
      <c r="H678" s="28"/>
    </row>
    <row r="679" spans="1:8" s="26" customFormat="1">
      <c r="A679" s="30"/>
      <c r="B679" s="30"/>
      <c r="C679" s="30"/>
      <c r="D679" s="30"/>
      <c r="E679" s="243"/>
      <c r="F679" s="28"/>
      <c r="G679" s="28"/>
      <c r="H679" s="28"/>
    </row>
    <row r="680" spans="1:8" s="26" customFormat="1">
      <c r="A680" s="30"/>
      <c r="B680" s="30"/>
      <c r="C680" s="30"/>
      <c r="D680" s="30"/>
      <c r="E680" s="243"/>
      <c r="F680" s="28"/>
      <c r="G680" s="28"/>
      <c r="H680" s="28"/>
    </row>
    <row r="681" spans="1:8" s="26" customFormat="1">
      <c r="A681" s="30"/>
      <c r="B681" s="30"/>
      <c r="C681" s="30"/>
      <c r="D681" s="30"/>
      <c r="E681" s="243"/>
      <c r="F681" s="28"/>
      <c r="G681" s="28"/>
      <c r="H681" s="28"/>
    </row>
    <row r="682" spans="1:8" s="26" customFormat="1">
      <c r="A682" s="30"/>
      <c r="B682" s="30"/>
      <c r="C682" s="30"/>
      <c r="D682" s="30"/>
      <c r="E682" s="243"/>
      <c r="F682" s="28"/>
      <c r="G682" s="28"/>
      <c r="H682" s="28"/>
    </row>
    <row r="683" spans="1:8" s="26" customFormat="1">
      <c r="A683" s="30"/>
      <c r="B683" s="30"/>
      <c r="C683" s="30"/>
      <c r="D683" s="30"/>
      <c r="E683" s="243"/>
      <c r="F683" s="28"/>
      <c r="G683" s="28"/>
      <c r="H683" s="28"/>
    </row>
    <row r="684" spans="1:8" s="26" customFormat="1">
      <c r="A684" s="30"/>
      <c r="B684" s="30"/>
      <c r="C684" s="30"/>
      <c r="D684" s="30"/>
      <c r="E684" s="243"/>
      <c r="F684" s="28"/>
      <c r="G684" s="28"/>
      <c r="H684" s="28"/>
    </row>
    <row r="685" spans="1:8" s="26" customFormat="1">
      <c r="A685" s="30"/>
      <c r="B685" s="30"/>
      <c r="C685" s="30"/>
      <c r="D685" s="30"/>
      <c r="E685" s="243"/>
      <c r="F685" s="28"/>
      <c r="G685" s="28"/>
      <c r="H685" s="28"/>
    </row>
    <row r="686" spans="1:8" s="26" customFormat="1">
      <c r="A686" s="30"/>
      <c r="B686" s="30"/>
      <c r="C686" s="30"/>
      <c r="D686" s="30"/>
      <c r="E686" s="243"/>
      <c r="F686" s="28"/>
      <c r="G686" s="28"/>
      <c r="H686" s="28"/>
    </row>
    <row r="687" spans="1:8" s="26" customFormat="1">
      <c r="A687" s="30"/>
      <c r="B687" s="30"/>
      <c r="C687" s="30"/>
      <c r="D687" s="30"/>
      <c r="E687" s="243"/>
      <c r="F687" s="28"/>
      <c r="G687" s="28"/>
      <c r="H687" s="28"/>
    </row>
    <row r="688" spans="1:8" s="26" customFormat="1">
      <c r="A688" s="30"/>
      <c r="B688" s="30"/>
      <c r="C688" s="30"/>
      <c r="D688" s="30"/>
      <c r="E688" s="243"/>
      <c r="F688" s="28"/>
      <c r="G688" s="28"/>
      <c r="H688" s="28"/>
    </row>
    <row r="689" spans="1:8" s="26" customFormat="1">
      <c r="A689" s="30"/>
      <c r="B689" s="30"/>
      <c r="C689" s="30"/>
      <c r="D689" s="30"/>
      <c r="E689" s="243"/>
      <c r="F689" s="28"/>
      <c r="G689" s="28"/>
      <c r="H689" s="28"/>
    </row>
    <row r="690" spans="1:8" s="26" customFormat="1">
      <c r="A690" s="30"/>
      <c r="B690" s="30"/>
      <c r="C690" s="30"/>
      <c r="D690" s="30"/>
      <c r="E690" s="243"/>
      <c r="F690" s="28"/>
      <c r="G690" s="28"/>
      <c r="H690" s="28"/>
    </row>
    <row r="691" spans="1:8" s="26" customFormat="1">
      <c r="A691" s="30"/>
      <c r="B691" s="30"/>
      <c r="C691" s="30"/>
      <c r="D691" s="30"/>
      <c r="E691" s="243"/>
      <c r="F691" s="28"/>
      <c r="G691" s="28"/>
      <c r="H691" s="28"/>
    </row>
    <row r="692" spans="1:8" s="26" customFormat="1">
      <c r="A692" s="30"/>
      <c r="B692" s="30"/>
      <c r="C692" s="30"/>
      <c r="D692" s="30"/>
      <c r="E692" s="243"/>
      <c r="F692" s="28"/>
      <c r="G692" s="28"/>
      <c r="H692" s="28"/>
    </row>
    <row r="693" spans="1:8" s="26" customFormat="1">
      <c r="A693" s="30"/>
      <c r="B693" s="30"/>
      <c r="C693" s="30"/>
      <c r="D693" s="30"/>
      <c r="E693" s="243"/>
      <c r="F693" s="28"/>
      <c r="G693" s="28"/>
      <c r="H693" s="28"/>
    </row>
    <row r="694" spans="1:8" s="26" customFormat="1">
      <c r="A694" s="30"/>
      <c r="B694" s="30"/>
      <c r="C694" s="30"/>
      <c r="D694" s="30"/>
      <c r="E694" s="243"/>
      <c r="F694" s="28"/>
      <c r="G694" s="28"/>
      <c r="H694" s="28"/>
    </row>
    <row r="695" spans="1:8" s="26" customFormat="1">
      <c r="A695" s="30"/>
      <c r="B695" s="30"/>
      <c r="C695" s="30"/>
      <c r="D695" s="30"/>
      <c r="E695" s="243"/>
      <c r="F695" s="28"/>
      <c r="G695" s="28"/>
      <c r="H695" s="28"/>
    </row>
    <row r="696" spans="1:8" s="26" customFormat="1">
      <c r="A696" s="30"/>
      <c r="B696" s="30"/>
      <c r="C696" s="30"/>
      <c r="D696" s="30"/>
      <c r="E696" s="243"/>
      <c r="F696" s="28"/>
      <c r="G696" s="28"/>
      <c r="H696" s="28"/>
    </row>
    <row r="697" spans="1:8" s="26" customFormat="1">
      <c r="A697" s="30"/>
      <c r="B697" s="30"/>
      <c r="C697" s="30"/>
      <c r="D697" s="30"/>
      <c r="E697" s="243"/>
      <c r="F697" s="28"/>
      <c r="G697" s="28"/>
      <c r="H697" s="28"/>
    </row>
    <row r="698" spans="1:8" s="26" customFormat="1">
      <c r="A698" s="30"/>
      <c r="B698" s="30"/>
      <c r="C698" s="30"/>
      <c r="D698" s="30"/>
      <c r="E698" s="243"/>
      <c r="F698" s="28"/>
      <c r="G698" s="28"/>
      <c r="H698" s="28"/>
    </row>
    <row r="699" spans="1:8" s="26" customFormat="1">
      <c r="A699" s="30"/>
      <c r="B699" s="30"/>
      <c r="C699" s="30"/>
      <c r="D699" s="30"/>
      <c r="E699" s="243"/>
      <c r="F699" s="28"/>
      <c r="G699" s="28"/>
      <c r="H699" s="28"/>
    </row>
    <row r="700" spans="1:8" s="26" customFormat="1">
      <c r="A700" s="30"/>
      <c r="B700" s="30"/>
      <c r="C700" s="30"/>
      <c r="D700" s="30"/>
      <c r="E700" s="243"/>
      <c r="F700" s="28"/>
      <c r="G700" s="28"/>
      <c r="H700" s="28"/>
    </row>
    <row r="701" spans="1:8" s="26" customFormat="1">
      <c r="A701" s="30"/>
      <c r="B701" s="30"/>
      <c r="C701" s="30"/>
      <c r="D701" s="30"/>
      <c r="E701" s="243"/>
      <c r="F701" s="28"/>
      <c r="G701" s="28"/>
      <c r="H701" s="28"/>
    </row>
    <row r="702" spans="1:8" s="26" customFormat="1">
      <c r="A702" s="30"/>
      <c r="B702" s="30"/>
      <c r="C702" s="30"/>
      <c r="D702" s="30"/>
      <c r="E702" s="243"/>
      <c r="F702" s="28"/>
      <c r="G702" s="28"/>
      <c r="H702" s="28"/>
    </row>
    <row r="703" spans="1:8" s="26" customFormat="1">
      <c r="A703" s="30"/>
      <c r="B703" s="30"/>
      <c r="C703" s="30"/>
      <c r="D703" s="30"/>
      <c r="E703" s="243"/>
      <c r="F703" s="28"/>
      <c r="G703" s="28"/>
      <c r="H703" s="28"/>
    </row>
    <row r="704" spans="1:8" s="26" customFormat="1">
      <c r="A704" s="30"/>
      <c r="B704" s="30"/>
      <c r="C704" s="30"/>
      <c r="D704" s="30"/>
      <c r="E704" s="243"/>
      <c r="F704" s="28"/>
      <c r="G704" s="28"/>
      <c r="H704" s="28"/>
    </row>
    <row r="705" spans="1:8" s="26" customFormat="1">
      <c r="A705" s="30"/>
      <c r="B705" s="30"/>
      <c r="C705" s="30"/>
      <c r="D705" s="30"/>
      <c r="E705" s="243"/>
      <c r="F705" s="28"/>
      <c r="G705" s="28"/>
      <c r="H705" s="28"/>
    </row>
    <row r="706" spans="1:8" s="26" customFormat="1">
      <c r="A706" s="30"/>
      <c r="B706" s="30"/>
      <c r="C706" s="30"/>
      <c r="D706" s="30"/>
      <c r="E706" s="243"/>
      <c r="F706" s="28"/>
      <c r="G706" s="28"/>
      <c r="H706" s="28"/>
    </row>
    <row r="707" spans="1:8" s="26" customFormat="1">
      <c r="A707" s="30"/>
      <c r="B707" s="30"/>
      <c r="C707" s="30"/>
      <c r="D707" s="30"/>
      <c r="E707" s="243"/>
      <c r="F707" s="28"/>
      <c r="G707" s="28"/>
      <c r="H707" s="28"/>
    </row>
    <row r="708" spans="1:8" s="26" customFormat="1">
      <c r="A708" s="30"/>
      <c r="B708" s="30"/>
      <c r="C708" s="30"/>
      <c r="D708" s="30"/>
      <c r="E708" s="243"/>
      <c r="F708" s="28"/>
      <c r="G708" s="28"/>
      <c r="H708" s="28"/>
    </row>
    <row r="709" spans="1:8" s="26" customFormat="1">
      <c r="A709" s="30"/>
      <c r="B709" s="30"/>
      <c r="C709" s="30"/>
      <c r="D709" s="30"/>
      <c r="E709" s="243"/>
      <c r="F709" s="28"/>
      <c r="G709" s="28"/>
      <c r="H709" s="28"/>
    </row>
    <row r="710" spans="1:8" s="26" customFormat="1">
      <c r="A710" s="30"/>
      <c r="B710" s="30"/>
      <c r="C710" s="30"/>
      <c r="D710" s="30"/>
      <c r="E710" s="243"/>
      <c r="F710" s="28"/>
      <c r="G710" s="28"/>
      <c r="H710" s="28"/>
    </row>
    <row r="711" spans="1:8" s="26" customFormat="1">
      <c r="A711" s="30"/>
      <c r="B711" s="30"/>
      <c r="C711" s="30"/>
      <c r="D711" s="30"/>
      <c r="E711" s="243"/>
      <c r="F711" s="28"/>
      <c r="G711" s="28"/>
      <c r="H711" s="28"/>
    </row>
    <row r="712" spans="1:8" s="26" customFormat="1">
      <c r="A712" s="30"/>
      <c r="B712" s="30"/>
      <c r="C712" s="30"/>
      <c r="D712" s="30"/>
      <c r="E712" s="243"/>
      <c r="F712" s="28"/>
      <c r="G712" s="28"/>
      <c r="H712" s="28"/>
    </row>
    <row r="713" spans="1:8" s="26" customFormat="1">
      <c r="A713" s="30"/>
      <c r="B713" s="30"/>
      <c r="C713" s="30"/>
      <c r="D713" s="30"/>
      <c r="E713" s="243"/>
      <c r="F713" s="28"/>
      <c r="G713" s="28"/>
      <c r="H713" s="28"/>
    </row>
    <row r="714" spans="1:8" s="26" customFormat="1">
      <c r="A714" s="30"/>
      <c r="B714" s="30"/>
      <c r="C714" s="30"/>
      <c r="D714" s="30"/>
      <c r="E714" s="243"/>
      <c r="F714" s="28"/>
      <c r="G714" s="28"/>
      <c r="H714" s="28"/>
    </row>
    <row r="715" spans="1:8" s="26" customFormat="1">
      <c r="A715" s="30"/>
      <c r="B715" s="30"/>
      <c r="C715" s="30"/>
      <c r="D715" s="30"/>
      <c r="E715" s="243"/>
      <c r="F715" s="28"/>
      <c r="G715" s="28"/>
      <c r="H715" s="28"/>
    </row>
    <row r="716" spans="1:8" s="26" customFormat="1">
      <c r="A716" s="30"/>
      <c r="B716" s="30"/>
      <c r="C716" s="30"/>
      <c r="D716" s="30"/>
      <c r="E716" s="243"/>
      <c r="F716" s="28"/>
      <c r="G716" s="28"/>
      <c r="H716" s="28"/>
    </row>
    <row r="717" spans="1:8" s="26" customFormat="1">
      <c r="A717" s="30"/>
      <c r="B717" s="30"/>
      <c r="C717" s="30"/>
      <c r="D717" s="30"/>
      <c r="E717" s="243"/>
      <c r="F717" s="28"/>
      <c r="G717" s="28"/>
      <c r="H717" s="28"/>
    </row>
    <row r="718" spans="1:8" s="26" customFormat="1">
      <c r="A718" s="30"/>
      <c r="B718" s="30"/>
      <c r="C718" s="30"/>
      <c r="D718" s="30"/>
      <c r="E718" s="243"/>
      <c r="F718" s="28"/>
      <c r="G718" s="28"/>
      <c r="H718" s="28"/>
    </row>
    <row r="719" spans="1:8" s="26" customFormat="1">
      <c r="A719" s="30"/>
      <c r="B719" s="30"/>
      <c r="C719" s="30"/>
      <c r="D719" s="30"/>
      <c r="E719" s="243"/>
      <c r="F719" s="28"/>
      <c r="G719" s="28"/>
      <c r="H719" s="28"/>
    </row>
    <row r="720" spans="1:8" s="26" customFormat="1">
      <c r="A720" s="30"/>
      <c r="B720" s="30"/>
      <c r="C720" s="30"/>
      <c r="D720" s="30"/>
      <c r="E720" s="243"/>
      <c r="F720" s="28"/>
      <c r="G720" s="28"/>
      <c r="H720" s="28"/>
    </row>
    <row r="721" spans="1:8" s="26" customFormat="1">
      <c r="A721" s="30"/>
      <c r="B721" s="30"/>
      <c r="C721" s="30"/>
      <c r="D721" s="30"/>
      <c r="E721" s="243"/>
      <c r="F721" s="28"/>
      <c r="G721" s="28"/>
      <c r="H721" s="28"/>
    </row>
    <row r="722" spans="1:8" s="26" customFormat="1">
      <c r="A722" s="30"/>
      <c r="B722" s="30"/>
      <c r="C722" s="30"/>
      <c r="D722" s="30"/>
      <c r="E722" s="243"/>
      <c r="F722" s="28"/>
      <c r="G722" s="28"/>
      <c r="H722" s="28"/>
    </row>
    <row r="723" spans="1:8" s="26" customFormat="1">
      <c r="A723" s="30"/>
      <c r="B723" s="30"/>
      <c r="C723" s="30"/>
      <c r="D723" s="30"/>
      <c r="E723" s="243"/>
      <c r="F723" s="28"/>
      <c r="G723" s="28"/>
      <c r="H723" s="28"/>
    </row>
    <row r="724" spans="1:8" s="26" customFormat="1">
      <c r="A724" s="30"/>
      <c r="B724" s="30"/>
      <c r="C724" s="30"/>
      <c r="D724" s="30"/>
      <c r="E724" s="243"/>
      <c r="F724" s="28"/>
      <c r="G724" s="28"/>
      <c r="H724" s="28"/>
    </row>
    <row r="725" spans="1:8" s="26" customFormat="1">
      <c r="A725" s="30"/>
      <c r="B725" s="30"/>
      <c r="C725" s="30"/>
      <c r="D725" s="30"/>
      <c r="E725" s="243"/>
      <c r="F725" s="28"/>
      <c r="G725" s="28"/>
      <c r="H725" s="28"/>
    </row>
    <row r="726" spans="1:8" s="26" customFormat="1">
      <c r="A726" s="30"/>
      <c r="B726" s="30"/>
      <c r="C726" s="30"/>
      <c r="D726" s="30"/>
      <c r="E726" s="243"/>
      <c r="F726" s="28"/>
      <c r="G726" s="28"/>
      <c r="H726" s="28"/>
    </row>
    <row r="727" spans="1:8" s="26" customFormat="1">
      <c r="A727" s="30"/>
      <c r="B727" s="30"/>
      <c r="C727" s="30"/>
      <c r="D727" s="30"/>
      <c r="E727" s="243"/>
      <c r="F727" s="28"/>
      <c r="G727" s="28"/>
      <c r="H727" s="28"/>
    </row>
    <row r="728" spans="1:8" s="26" customFormat="1">
      <c r="A728" s="30"/>
      <c r="B728" s="30"/>
      <c r="C728" s="30"/>
      <c r="D728" s="30"/>
      <c r="E728" s="243"/>
      <c r="F728" s="28"/>
      <c r="G728" s="28"/>
      <c r="H728" s="28"/>
    </row>
    <row r="729" spans="1:8" s="26" customFormat="1">
      <c r="A729" s="30"/>
      <c r="B729" s="30"/>
      <c r="C729" s="30"/>
      <c r="D729" s="30"/>
      <c r="E729" s="243"/>
      <c r="F729" s="28"/>
      <c r="G729" s="28"/>
      <c r="H729" s="28"/>
    </row>
    <row r="730" spans="1:8" s="26" customFormat="1">
      <c r="A730" s="30"/>
      <c r="B730" s="30"/>
      <c r="C730" s="30"/>
      <c r="D730" s="30"/>
      <c r="E730" s="243"/>
      <c r="F730" s="28"/>
      <c r="G730" s="28"/>
      <c r="H730" s="28"/>
    </row>
    <row r="731" spans="1:8" s="26" customFormat="1">
      <c r="A731" s="30"/>
      <c r="B731" s="30"/>
      <c r="C731" s="30"/>
      <c r="D731" s="30"/>
      <c r="E731" s="243"/>
      <c r="F731" s="28"/>
      <c r="G731" s="28"/>
      <c r="H731" s="28"/>
    </row>
    <row r="732" spans="1:8" s="26" customFormat="1">
      <c r="A732" s="30"/>
      <c r="B732" s="30"/>
      <c r="C732" s="30"/>
      <c r="D732" s="30"/>
      <c r="E732" s="243"/>
      <c r="F732" s="28"/>
      <c r="G732" s="28"/>
      <c r="H732" s="28"/>
    </row>
    <row r="733" spans="1:8" s="26" customFormat="1">
      <c r="A733" s="30"/>
      <c r="B733" s="30"/>
      <c r="C733" s="30"/>
      <c r="D733" s="30"/>
      <c r="E733" s="243"/>
      <c r="F733" s="28"/>
      <c r="G733" s="28"/>
      <c r="H733" s="28"/>
    </row>
    <row r="734" spans="1:8" s="26" customFormat="1">
      <c r="A734" s="30"/>
      <c r="B734" s="30"/>
      <c r="C734" s="30"/>
      <c r="D734" s="30"/>
      <c r="E734" s="243"/>
      <c r="F734" s="28"/>
      <c r="G734" s="28"/>
      <c r="H734" s="28"/>
    </row>
    <row r="735" spans="1:8" s="26" customFormat="1">
      <c r="A735" s="30"/>
      <c r="B735" s="30"/>
      <c r="C735" s="30"/>
      <c r="D735" s="30"/>
      <c r="E735" s="243"/>
      <c r="F735" s="28"/>
      <c r="G735" s="28"/>
      <c r="H735" s="28"/>
    </row>
    <row r="736" spans="1:8" s="26" customFormat="1">
      <c r="A736" s="30"/>
      <c r="B736" s="30"/>
      <c r="C736" s="30"/>
      <c r="D736" s="30"/>
      <c r="E736" s="243"/>
      <c r="F736" s="28"/>
      <c r="G736" s="28"/>
      <c r="H736" s="28"/>
    </row>
    <row r="737" spans="1:8" s="26" customFormat="1">
      <c r="A737" s="30"/>
      <c r="B737" s="30"/>
      <c r="C737" s="30"/>
      <c r="D737" s="30"/>
      <c r="E737" s="243"/>
      <c r="F737" s="28"/>
      <c r="G737" s="28"/>
      <c r="H737" s="28"/>
    </row>
    <row r="738" spans="1:8" s="26" customFormat="1">
      <c r="A738" s="30"/>
      <c r="B738" s="30"/>
      <c r="C738" s="30"/>
      <c r="D738" s="30"/>
      <c r="E738" s="243"/>
      <c r="F738" s="28"/>
      <c r="G738" s="28"/>
      <c r="H738" s="28"/>
    </row>
    <row r="739" spans="1:8" s="26" customFormat="1">
      <c r="A739" s="30"/>
      <c r="B739" s="30"/>
      <c r="C739" s="30"/>
      <c r="D739" s="30"/>
      <c r="E739" s="243"/>
      <c r="F739" s="28"/>
      <c r="G739" s="28"/>
      <c r="H739" s="28"/>
    </row>
    <row r="740" spans="1:8" s="26" customFormat="1">
      <c r="A740" s="30"/>
      <c r="B740" s="30"/>
      <c r="C740" s="30"/>
      <c r="D740" s="30"/>
      <c r="E740" s="243"/>
      <c r="F740" s="28"/>
      <c r="G740" s="28"/>
      <c r="H740" s="28"/>
    </row>
    <row r="741" spans="1:8" s="26" customFormat="1">
      <c r="A741" s="30"/>
      <c r="B741" s="30"/>
      <c r="C741" s="30"/>
      <c r="D741" s="30"/>
      <c r="E741" s="243"/>
      <c r="F741" s="28"/>
      <c r="G741" s="28"/>
      <c r="H741" s="28"/>
    </row>
    <row r="742" spans="1:8" s="26" customFormat="1">
      <c r="A742" s="30"/>
      <c r="B742" s="30"/>
      <c r="C742" s="30"/>
      <c r="D742" s="30"/>
      <c r="E742" s="243"/>
      <c r="F742" s="28"/>
      <c r="G742" s="28"/>
      <c r="H742" s="28"/>
    </row>
    <row r="743" spans="1:8" s="26" customFormat="1">
      <c r="A743" s="30"/>
      <c r="B743" s="30"/>
      <c r="C743" s="30"/>
      <c r="D743" s="30"/>
      <c r="E743" s="243"/>
      <c r="F743" s="28"/>
      <c r="G743" s="28"/>
      <c r="H743" s="28"/>
    </row>
    <row r="744" spans="1:8" s="26" customFormat="1">
      <c r="A744" s="30"/>
      <c r="B744" s="30"/>
      <c r="C744" s="30"/>
      <c r="D744" s="30"/>
      <c r="E744" s="243"/>
      <c r="F744" s="28"/>
      <c r="G744" s="28"/>
      <c r="H744" s="28"/>
    </row>
    <row r="745" spans="1:8" s="26" customFormat="1">
      <c r="A745" s="30"/>
      <c r="B745" s="30"/>
      <c r="C745" s="30"/>
      <c r="D745" s="30"/>
      <c r="E745" s="243"/>
      <c r="F745" s="28"/>
      <c r="G745" s="28"/>
      <c r="H745" s="28"/>
    </row>
    <row r="746" spans="1:8" s="26" customFormat="1">
      <c r="A746" s="30"/>
      <c r="B746" s="30"/>
      <c r="C746" s="30"/>
      <c r="D746" s="30"/>
      <c r="E746" s="243"/>
      <c r="F746" s="28"/>
      <c r="G746" s="28"/>
      <c r="H746" s="28"/>
    </row>
    <row r="747" spans="1:8" s="26" customFormat="1">
      <c r="A747" s="30"/>
      <c r="B747" s="30"/>
      <c r="C747" s="30"/>
      <c r="D747" s="30"/>
      <c r="E747" s="243"/>
      <c r="F747" s="28"/>
      <c r="G747" s="28"/>
      <c r="H747" s="28"/>
    </row>
    <row r="748" spans="1:8" s="26" customFormat="1">
      <c r="A748" s="30"/>
      <c r="B748" s="30"/>
      <c r="C748" s="30"/>
      <c r="D748" s="30"/>
      <c r="E748" s="243"/>
      <c r="F748" s="28"/>
      <c r="G748" s="28"/>
      <c r="H748" s="28"/>
    </row>
    <row r="749" spans="1:8" s="26" customFormat="1">
      <c r="A749" s="30"/>
      <c r="B749" s="30"/>
      <c r="C749" s="30"/>
      <c r="D749" s="30"/>
      <c r="E749" s="243"/>
      <c r="F749" s="28"/>
      <c r="G749" s="28"/>
      <c r="H749" s="28"/>
    </row>
    <row r="750" spans="1:8" s="26" customFormat="1">
      <c r="A750" s="30"/>
      <c r="B750" s="30"/>
      <c r="C750" s="30"/>
      <c r="D750" s="30"/>
      <c r="E750" s="243"/>
      <c r="F750" s="28"/>
      <c r="G750" s="28"/>
      <c r="H750" s="28"/>
    </row>
    <row r="751" spans="1:8" s="26" customFormat="1">
      <c r="A751" s="30"/>
      <c r="B751" s="30"/>
      <c r="C751" s="30"/>
      <c r="D751" s="30"/>
      <c r="E751" s="243"/>
      <c r="F751" s="28"/>
      <c r="G751" s="28"/>
      <c r="H751" s="28"/>
    </row>
    <row r="752" spans="1:8" s="26" customFormat="1">
      <c r="A752" s="30"/>
      <c r="B752" s="30"/>
      <c r="C752" s="30"/>
      <c r="D752" s="30"/>
      <c r="E752" s="243"/>
      <c r="F752" s="28"/>
      <c r="G752" s="28"/>
      <c r="H752" s="28"/>
    </row>
    <row r="753" spans="1:8" s="26" customFormat="1">
      <c r="A753" s="30"/>
      <c r="B753" s="30"/>
      <c r="C753" s="30"/>
      <c r="D753" s="30"/>
      <c r="E753" s="243"/>
      <c r="F753" s="28"/>
      <c r="G753" s="28"/>
      <c r="H753" s="28"/>
    </row>
    <row r="754" spans="1:8" s="26" customFormat="1">
      <c r="A754" s="30"/>
      <c r="B754" s="30"/>
      <c r="C754" s="30"/>
      <c r="D754" s="30"/>
      <c r="E754" s="243"/>
      <c r="F754" s="28"/>
      <c r="G754" s="28"/>
      <c r="H754" s="28"/>
    </row>
    <row r="755" spans="1:8" s="26" customFormat="1">
      <c r="A755" s="30"/>
      <c r="B755" s="30"/>
      <c r="C755" s="30"/>
      <c r="D755" s="30"/>
      <c r="E755" s="243"/>
      <c r="F755" s="28"/>
      <c r="G755" s="28"/>
      <c r="H755" s="28"/>
    </row>
    <row r="756" spans="1:8" s="26" customFormat="1">
      <c r="A756" s="30"/>
      <c r="B756" s="30"/>
      <c r="C756" s="30"/>
      <c r="D756" s="30"/>
      <c r="E756" s="243"/>
      <c r="F756" s="28"/>
      <c r="G756" s="28"/>
      <c r="H756" s="28"/>
    </row>
    <row r="757" spans="1:8" s="26" customFormat="1">
      <c r="A757" s="30"/>
      <c r="B757" s="30"/>
      <c r="C757" s="30"/>
      <c r="D757" s="30"/>
      <c r="E757" s="243"/>
      <c r="F757" s="28"/>
      <c r="G757" s="28"/>
      <c r="H757" s="28"/>
    </row>
    <row r="758" spans="1:8" s="26" customFormat="1">
      <c r="A758" s="30"/>
      <c r="B758" s="30"/>
      <c r="C758" s="30"/>
      <c r="D758" s="30"/>
      <c r="E758" s="243"/>
      <c r="F758" s="28"/>
      <c r="G758" s="28"/>
      <c r="H758" s="28"/>
    </row>
    <row r="759" spans="1:8" s="26" customFormat="1">
      <c r="A759" s="30"/>
      <c r="B759" s="30"/>
      <c r="C759" s="30"/>
      <c r="D759" s="30"/>
      <c r="E759" s="243"/>
      <c r="F759" s="28"/>
      <c r="G759" s="28"/>
      <c r="H759" s="28"/>
    </row>
    <row r="760" spans="1:8" s="26" customFormat="1">
      <c r="A760" s="30"/>
      <c r="B760" s="30"/>
      <c r="C760" s="30"/>
      <c r="D760" s="30"/>
      <c r="E760" s="243"/>
      <c r="F760" s="28"/>
      <c r="G760" s="28"/>
      <c r="H760" s="28"/>
    </row>
    <row r="761" spans="1:8" s="26" customFormat="1">
      <c r="A761" s="30"/>
      <c r="B761" s="30"/>
      <c r="C761" s="30"/>
      <c r="D761" s="30"/>
      <c r="E761" s="243"/>
      <c r="F761" s="28"/>
      <c r="G761" s="28"/>
      <c r="H761" s="28"/>
    </row>
    <row r="762" spans="1:8" s="26" customFormat="1">
      <c r="A762" s="30"/>
      <c r="B762" s="30"/>
      <c r="C762" s="30"/>
      <c r="D762" s="30"/>
      <c r="E762" s="243"/>
      <c r="F762" s="28"/>
      <c r="G762" s="28"/>
      <c r="H762" s="28"/>
    </row>
    <row r="763" spans="1:8" s="26" customFormat="1">
      <c r="A763" s="30"/>
      <c r="B763" s="30"/>
      <c r="C763" s="30"/>
      <c r="D763" s="30"/>
      <c r="E763" s="243"/>
      <c r="F763" s="28"/>
      <c r="G763" s="28"/>
      <c r="H763" s="28"/>
    </row>
    <row r="764" spans="1:8" s="26" customFormat="1">
      <c r="A764" s="30"/>
      <c r="B764" s="30"/>
      <c r="C764" s="30"/>
      <c r="D764" s="30"/>
      <c r="E764" s="243"/>
      <c r="F764" s="28"/>
      <c r="G764" s="28"/>
      <c r="H764" s="28"/>
    </row>
    <row r="765" spans="1:8" s="26" customFormat="1">
      <c r="A765" s="30"/>
      <c r="B765" s="30"/>
      <c r="C765" s="30"/>
      <c r="D765" s="30"/>
      <c r="E765" s="243"/>
      <c r="F765" s="28"/>
      <c r="G765" s="28"/>
      <c r="H765" s="28"/>
    </row>
    <row r="766" spans="1:8" s="26" customFormat="1">
      <c r="A766" s="30"/>
      <c r="B766" s="30"/>
      <c r="C766" s="30"/>
      <c r="D766" s="30"/>
      <c r="E766" s="243"/>
      <c r="F766" s="28"/>
      <c r="G766" s="28"/>
      <c r="H766" s="28"/>
    </row>
    <row r="767" spans="1:8" s="26" customFormat="1">
      <c r="A767" s="30"/>
      <c r="B767" s="30"/>
      <c r="C767" s="30"/>
      <c r="D767" s="30"/>
      <c r="E767" s="243"/>
      <c r="F767" s="28"/>
      <c r="G767" s="28"/>
      <c r="H767" s="28"/>
    </row>
    <row r="768" spans="1:8" s="26" customFormat="1">
      <c r="A768" s="30"/>
      <c r="B768" s="30"/>
      <c r="C768" s="30"/>
      <c r="D768" s="30"/>
      <c r="E768" s="243"/>
      <c r="F768" s="28"/>
      <c r="G768" s="28"/>
      <c r="H768" s="28"/>
    </row>
    <row r="769" spans="1:8" s="26" customFormat="1">
      <c r="A769" s="30"/>
      <c r="B769" s="30"/>
      <c r="C769" s="30"/>
      <c r="D769" s="30"/>
      <c r="E769" s="243"/>
      <c r="F769" s="28"/>
      <c r="G769" s="28"/>
      <c r="H769" s="28"/>
    </row>
    <row r="770" spans="1:8" s="26" customFormat="1">
      <c r="A770" s="30"/>
      <c r="B770" s="30"/>
      <c r="C770" s="30"/>
      <c r="D770" s="30"/>
      <c r="E770" s="243"/>
      <c r="F770" s="28"/>
      <c r="G770" s="28"/>
      <c r="H770" s="28"/>
    </row>
    <row r="771" spans="1:8" s="26" customFormat="1">
      <c r="A771" s="30"/>
      <c r="B771" s="30"/>
      <c r="C771" s="30"/>
      <c r="D771" s="30"/>
      <c r="E771" s="243"/>
      <c r="F771" s="28"/>
      <c r="G771" s="28"/>
      <c r="H771" s="28"/>
    </row>
    <row r="772" spans="1:8" s="26" customFormat="1">
      <c r="A772" s="30"/>
      <c r="B772" s="30"/>
      <c r="C772" s="30"/>
      <c r="D772" s="30"/>
      <c r="E772" s="243"/>
      <c r="F772" s="28"/>
      <c r="G772" s="28"/>
      <c r="H772" s="28"/>
    </row>
    <row r="773" spans="1:8" s="26" customFormat="1">
      <c r="A773" s="30"/>
      <c r="B773" s="30"/>
      <c r="C773" s="30"/>
      <c r="D773" s="30"/>
      <c r="E773" s="243"/>
      <c r="F773" s="28"/>
      <c r="G773" s="28"/>
      <c r="H773" s="28"/>
    </row>
    <row r="774" spans="1:8" s="26" customFormat="1">
      <c r="A774" s="30"/>
      <c r="B774" s="30"/>
      <c r="C774" s="30"/>
      <c r="D774" s="30"/>
      <c r="E774" s="243"/>
      <c r="F774" s="28"/>
      <c r="G774" s="28"/>
      <c r="H774" s="28"/>
    </row>
    <row r="775" spans="1:8" s="26" customFormat="1">
      <c r="A775" s="30"/>
      <c r="B775" s="30"/>
      <c r="C775" s="30"/>
      <c r="D775" s="30"/>
      <c r="E775" s="243"/>
      <c r="F775" s="28"/>
      <c r="G775" s="28"/>
      <c r="H775" s="28"/>
    </row>
    <row r="776" spans="1:8" s="26" customFormat="1">
      <c r="A776" s="30"/>
      <c r="B776" s="30"/>
      <c r="C776" s="30"/>
      <c r="D776" s="30"/>
      <c r="E776" s="243"/>
      <c r="F776" s="28"/>
      <c r="G776" s="28"/>
      <c r="H776" s="28"/>
    </row>
    <row r="777" spans="1:8" s="26" customFormat="1">
      <c r="A777" s="30"/>
      <c r="B777" s="30"/>
      <c r="C777" s="30"/>
      <c r="D777" s="30"/>
      <c r="E777" s="243"/>
      <c r="F777" s="28"/>
      <c r="G777" s="28"/>
      <c r="H777" s="28"/>
    </row>
    <row r="778" spans="1:8" s="26" customFormat="1">
      <c r="A778" s="30"/>
      <c r="B778" s="30"/>
      <c r="C778" s="30"/>
      <c r="D778" s="30"/>
      <c r="E778" s="243"/>
      <c r="F778" s="28"/>
      <c r="G778" s="28"/>
      <c r="H778" s="28"/>
    </row>
    <row r="779" spans="1:8" s="26" customFormat="1">
      <c r="A779" s="30"/>
      <c r="B779" s="30"/>
      <c r="C779" s="30"/>
      <c r="D779" s="30"/>
      <c r="E779" s="243"/>
      <c r="F779" s="28"/>
      <c r="G779" s="28"/>
      <c r="H779" s="28"/>
    </row>
    <row r="780" spans="1:8" s="26" customFormat="1">
      <c r="A780" s="30"/>
      <c r="B780" s="30"/>
      <c r="C780" s="30"/>
      <c r="D780" s="30"/>
      <c r="E780" s="243"/>
      <c r="F780" s="28"/>
      <c r="G780" s="28"/>
      <c r="H780" s="28"/>
    </row>
    <row r="781" spans="1:8" s="26" customFormat="1">
      <c r="A781" s="30"/>
      <c r="B781" s="30"/>
      <c r="C781" s="30"/>
      <c r="D781" s="30"/>
      <c r="E781" s="243"/>
      <c r="F781" s="28"/>
      <c r="G781" s="28"/>
      <c r="H781" s="28"/>
    </row>
    <row r="782" spans="1:8" s="26" customFormat="1">
      <c r="A782" s="30"/>
      <c r="B782" s="30"/>
      <c r="C782" s="30"/>
      <c r="D782" s="30"/>
      <c r="E782" s="243"/>
      <c r="F782" s="28"/>
      <c r="G782" s="28"/>
      <c r="H782" s="28"/>
    </row>
    <row r="783" spans="1:8" s="26" customFormat="1">
      <c r="A783" s="30"/>
      <c r="B783" s="30"/>
      <c r="C783" s="30"/>
      <c r="D783" s="30"/>
      <c r="E783" s="243"/>
      <c r="F783" s="28"/>
      <c r="G783" s="28"/>
      <c r="H783" s="28"/>
    </row>
    <row r="784" spans="1:8" s="26" customFormat="1">
      <c r="A784" s="30"/>
      <c r="B784" s="30"/>
      <c r="C784" s="30"/>
      <c r="D784" s="30"/>
      <c r="E784" s="243"/>
      <c r="F784" s="28"/>
      <c r="G784" s="28"/>
      <c r="H784" s="28"/>
    </row>
    <row r="785" spans="1:8" s="26" customFormat="1">
      <c r="A785" s="30"/>
      <c r="B785" s="30"/>
      <c r="C785" s="30"/>
      <c r="D785" s="30"/>
      <c r="E785" s="243"/>
      <c r="F785" s="28"/>
      <c r="G785" s="28"/>
      <c r="H785" s="28"/>
    </row>
    <row r="786" spans="1:8" s="26" customFormat="1">
      <c r="A786" s="30"/>
      <c r="B786" s="30"/>
      <c r="C786" s="30"/>
      <c r="D786" s="30"/>
      <c r="E786" s="243"/>
      <c r="F786" s="28"/>
      <c r="G786" s="28"/>
      <c r="H786" s="28"/>
    </row>
    <row r="787" spans="1:8" s="26" customFormat="1">
      <c r="A787" s="30"/>
      <c r="B787" s="30"/>
      <c r="C787" s="30"/>
      <c r="D787" s="30"/>
      <c r="E787" s="243"/>
      <c r="F787" s="28"/>
      <c r="G787" s="28"/>
      <c r="H787" s="28"/>
    </row>
    <row r="788" spans="1:8" s="26" customFormat="1">
      <c r="A788" s="30"/>
      <c r="B788" s="30"/>
      <c r="C788" s="30"/>
      <c r="D788" s="30"/>
      <c r="E788" s="243"/>
      <c r="F788" s="28"/>
      <c r="G788" s="28"/>
      <c r="H788" s="28"/>
    </row>
    <row r="789" spans="1:8" s="26" customFormat="1">
      <c r="A789" s="30"/>
      <c r="B789" s="30"/>
      <c r="C789" s="30"/>
      <c r="D789" s="30"/>
      <c r="E789" s="243"/>
      <c r="F789" s="28"/>
      <c r="G789" s="28"/>
      <c r="H789" s="28"/>
    </row>
    <row r="790" spans="1:8" s="26" customFormat="1">
      <c r="A790" s="30"/>
      <c r="B790" s="30"/>
      <c r="C790" s="30"/>
      <c r="D790" s="30"/>
      <c r="E790" s="243"/>
      <c r="F790" s="28"/>
      <c r="G790" s="28"/>
      <c r="H790" s="28"/>
    </row>
    <row r="791" spans="1:8" s="26" customFormat="1">
      <c r="A791" s="30"/>
      <c r="B791" s="30"/>
      <c r="C791" s="30"/>
      <c r="D791" s="30"/>
      <c r="E791" s="243"/>
      <c r="F791" s="28"/>
      <c r="G791" s="28"/>
      <c r="H791" s="28"/>
    </row>
    <row r="792" spans="1:8" s="26" customFormat="1">
      <c r="A792" s="30"/>
      <c r="B792" s="30"/>
      <c r="C792" s="30"/>
      <c r="D792" s="30"/>
      <c r="E792" s="243"/>
      <c r="F792" s="28"/>
      <c r="G792" s="28"/>
      <c r="H792" s="28"/>
    </row>
    <row r="793" spans="1:8" s="26" customFormat="1">
      <c r="A793" s="30"/>
      <c r="B793" s="30"/>
      <c r="C793" s="30"/>
      <c r="D793" s="30"/>
      <c r="E793" s="243"/>
      <c r="F793" s="28"/>
      <c r="G793" s="28"/>
      <c r="H793" s="28"/>
    </row>
    <row r="794" spans="1:8" s="26" customFormat="1">
      <c r="A794" s="30"/>
      <c r="B794" s="30"/>
      <c r="C794" s="30"/>
      <c r="D794" s="30"/>
      <c r="E794" s="243"/>
      <c r="F794" s="28"/>
      <c r="G794" s="28"/>
      <c r="H794" s="28"/>
    </row>
    <row r="795" spans="1:8" s="26" customFormat="1">
      <c r="A795" s="30"/>
      <c r="B795" s="30"/>
      <c r="C795" s="30"/>
      <c r="D795" s="30"/>
      <c r="E795" s="243"/>
      <c r="F795" s="28"/>
      <c r="G795" s="28"/>
      <c r="H795" s="28"/>
    </row>
    <row r="796" spans="1:8" s="26" customFormat="1">
      <c r="A796" s="30"/>
      <c r="B796" s="30"/>
      <c r="C796" s="30"/>
      <c r="D796" s="30"/>
      <c r="E796" s="243"/>
      <c r="F796" s="28"/>
      <c r="G796" s="28"/>
      <c r="H796" s="28"/>
    </row>
    <row r="797" spans="1:8" s="26" customFormat="1">
      <c r="A797" s="30"/>
      <c r="B797" s="30"/>
      <c r="C797" s="30"/>
      <c r="D797" s="30"/>
      <c r="E797" s="243"/>
      <c r="F797" s="28"/>
      <c r="G797" s="28"/>
      <c r="H797" s="28"/>
    </row>
    <row r="798" spans="1:8" s="26" customFormat="1">
      <c r="A798" s="30"/>
      <c r="B798" s="30"/>
      <c r="C798" s="30"/>
      <c r="D798" s="30"/>
      <c r="E798" s="243"/>
      <c r="F798" s="28"/>
      <c r="G798" s="28"/>
      <c r="H798" s="28"/>
    </row>
    <row r="799" spans="1:8" s="26" customFormat="1">
      <c r="A799" s="30"/>
      <c r="B799" s="30"/>
      <c r="C799" s="30"/>
      <c r="D799" s="30"/>
      <c r="E799" s="243"/>
      <c r="F799" s="28"/>
      <c r="G799" s="28"/>
      <c r="H799" s="28"/>
    </row>
    <row r="800" spans="1:8" s="26" customFormat="1">
      <c r="A800" s="30"/>
      <c r="B800" s="30"/>
      <c r="C800" s="30"/>
      <c r="D800" s="30"/>
      <c r="E800" s="243"/>
      <c r="F800" s="28"/>
      <c r="G800" s="28"/>
      <c r="H800" s="28"/>
    </row>
    <row r="801" spans="1:8" s="26" customFormat="1">
      <c r="A801" s="30"/>
      <c r="B801" s="30"/>
      <c r="C801" s="30"/>
      <c r="D801" s="30"/>
      <c r="E801" s="243"/>
      <c r="F801" s="28"/>
      <c r="G801" s="28"/>
      <c r="H801" s="28"/>
    </row>
    <row r="802" spans="1:8" s="26" customFormat="1">
      <c r="A802" s="30"/>
      <c r="B802" s="30"/>
      <c r="C802" s="30"/>
      <c r="D802" s="30"/>
      <c r="E802" s="243"/>
      <c r="F802" s="28"/>
      <c r="G802" s="28"/>
      <c r="H802" s="28"/>
    </row>
    <row r="803" spans="1:8" s="26" customFormat="1">
      <c r="A803" s="30"/>
      <c r="B803" s="30"/>
      <c r="C803" s="30"/>
      <c r="D803" s="30"/>
      <c r="E803" s="243"/>
      <c r="F803" s="28"/>
      <c r="G803" s="28"/>
      <c r="H803" s="28"/>
    </row>
    <row r="804" spans="1:8" s="26" customFormat="1">
      <c r="A804" s="30"/>
      <c r="B804" s="30"/>
      <c r="C804" s="30"/>
      <c r="D804" s="30"/>
      <c r="E804" s="243"/>
      <c r="F804" s="28"/>
      <c r="G804" s="28"/>
      <c r="H804" s="28"/>
    </row>
    <row r="805" spans="1:8" s="26" customFormat="1">
      <c r="A805" s="30"/>
      <c r="B805" s="30"/>
      <c r="C805" s="30"/>
      <c r="D805" s="30"/>
      <c r="E805" s="243"/>
      <c r="F805" s="28"/>
      <c r="G805" s="28"/>
      <c r="H805" s="28"/>
    </row>
    <row r="806" spans="1:8" s="26" customFormat="1">
      <c r="A806" s="30"/>
      <c r="B806" s="30"/>
      <c r="C806" s="30"/>
      <c r="D806" s="30"/>
      <c r="E806" s="243"/>
      <c r="F806" s="28"/>
      <c r="G806" s="28"/>
      <c r="H806" s="28"/>
    </row>
    <row r="807" spans="1:8" s="26" customFormat="1">
      <c r="A807" s="30"/>
      <c r="B807" s="30"/>
      <c r="C807" s="30"/>
      <c r="D807" s="30"/>
      <c r="E807" s="243"/>
      <c r="F807" s="28"/>
      <c r="G807" s="28"/>
      <c r="H807" s="28"/>
    </row>
    <row r="808" spans="1:8" s="26" customFormat="1">
      <c r="A808" s="30"/>
      <c r="B808" s="30"/>
      <c r="C808" s="30"/>
      <c r="D808" s="30"/>
      <c r="E808" s="243"/>
      <c r="F808" s="28"/>
      <c r="G808" s="28"/>
      <c r="H808" s="28"/>
    </row>
    <row r="809" spans="1:8" s="26" customFormat="1">
      <c r="A809" s="30"/>
      <c r="B809" s="30"/>
      <c r="C809" s="30"/>
      <c r="D809" s="30"/>
      <c r="E809" s="243"/>
      <c r="F809" s="28"/>
      <c r="G809" s="28"/>
      <c r="H809" s="28"/>
    </row>
    <row r="810" spans="1:8" s="26" customFormat="1">
      <c r="A810" s="30"/>
      <c r="B810" s="30"/>
      <c r="C810" s="30"/>
      <c r="D810" s="30"/>
      <c r="E810" s="243"/>
      <c r="F810" s="28"/>
      <c r="G810" s="28"/>
      <c r="H810" s="28"/>
    </row>
    <row r="811" spans="1:8" s="26" customFormat="1">
      <c r="A811" s="30"/>
      <c r="B811" s="30"/>
      <c r="C811" s="30"/>
      <c r="D811" s="30"/>
      <c r="E811" s="243"/>
      <c r="F811" s="28"/>
      <c r="G811" s="28"/>
      <c r="H811" s="28"/>
    </row>
    <row r="812" spans="1:8" s="26" customFormat="1">
      <c r="A812" s="30"/>
      <c r="B812" s="30"/>
      <c r="C812" s="30"/>
      <c r="D812" s="30"/>
      <c r="E812" s="243"/>
      <c r="F812" s="28"/>
      <c r="G812" s="28"/>
      <c r="H812" s="28"/>
    </row>
    <row r="813" spans="1:8" s="26" customFormat="1">
      <c r="A813" s="30"/>
      <c r="B813" s="30"/>
      <c r="C813" s="30"/>
      <c r="D813" s="30"/>
      <c r="E813" s="243"/>
      <c r="F813" s="28"/>
      <c r="G813" s="28"/>
      <c r="H813" s="28"/>
    </row>
    <row r="814" spans="1:8" s="26" customFormat="1">
      <c r="A814" s="30"/>
      <c r="B814" s="30"/>
      <c r="C814" s="30"/>
      <c r="D814" s="30"/>
      <c r="E814" s="243"/>
      <c r="F814" s="28"/>
      <c r="G814" s="28"/>
      <c r="H814" s="28"/>
    </row>
    <row r="815" spans="1:8" s="26" customFormat="1">
      <c r="A815" s="30"/>
      <c r="B815" s="30"/>
      <c r="C815" s="30"/>
      <c r="D815" s="30"/>
      <c r="E815" s="243"/>
      <c r="F815" s="28"/>
      <c r="G815" s="28"/>
      <c r="H815" s="28"/>
    </row>
    <row r="816" spans="1:8" s="26" customFormat="1">
      <c r="A816" s="30"/>
      <c r="B816" s="30"/>
      <c r="C816" s="30"/>
      <c r="D816" s="30"/>
      <c r="E816" s="243"/>
      <c r="F816" s="28"/>
      <c r="G816" s="28"/>
      <c r="H816" s="28"/>
    </row>
    <row r="817" spans="1:8" s="26" customFormat="1">
      <c r="A817" s="30"/>
      <c r="B817" s="30"/>
      <c r="C817" s="30"/>
      <c r="D817" s="30"/>
      <c r="E817" s="243"/>
      <c r="F817" s="28"/>
      <c r="G817" s="28"/>
      <c r="H817" s="28"/>
    </row>
    <row r="818" spans="1:8" s="26" customFormat="1">
      <c r="A818" s="30"/>
      <c r="B818" s="30"/>
      <c r="C818" s="30"/>
      <c r="D818" s="30"/>
      <c r="E818" s="243"/>
      <c r="F818" s="28"/>
      <c r="G818" s="28"/>
      <c r="H818" s="28"/>
    </row>
    <row r="819" spans="1:8" s="26" customFormat="1">
      <c r="A819" s="30"/>
      <c r="B819" s="30"/>
      <c r="C819" s="30"/>
      <c r="D819" s="30"/>
      <c r="E819" s="243"/>
      <c r="F819" s="28"/>
      <c r="G819" s="28"/>
      <c r="H819" s="28"/>
    </row>
    <row r="820" spans="1:8" s="26" customFormat="1">
      <c r="A820" s="30"/>
      <c r="B820" s="30"/>
      <c r="C820" s="30"/>
      <c r="D820" s="30"/>
      <c r="E820" s="243"/>
      <c r="F820" s="28"/>
      <c r="G820" s="28"/>
      <c r="H820" s="28"/>
    </row>
    <row r="821" spans="1:8" s="26" customFormat="1">
      <c r="A821" s="30"/>
      <c r="B821" s="30"/>
      <c r="C821" s="30"/>
      <c r="D821" s="30"/>
      <c r="E821" s="243"/>
      <c r="F821" s="28"/>
      <c r="G821" s="28"/>
      <c r="H821" s="28"/>
    </row>
    <row r="822" spans="1:8" s="26" customFormat="1">
      <c r="A822" s="30"/>
      <c r="B822" s="30"/>
      <c r="C822" s="30"/>
      <c r="D822" s="30"/>
      <c r="E822" s="243"/>
      <c r="F822" s="28"/>
      <c r="G822" s="28"/>
      <c r="H822" s="28"/>
    </row>
    <row r="823" spans="1:8" s="26" customFormat="1">
      <c r="A823" s="30"/>
      <c r="B823" s="30"/>
      <c r="C823" s="30"/>
      <c r="D823" s="30"/>
      <c r="E823" s="243"/>
      <c r="F823" s="28"/>
      <c r="G823" s="28"/>
      <c r="H823" s="28"/>
    </row>
    <row r="824" spans="1:8" s="26" customFormat="1">
      <c r="A824" s="30"/>
      <c r="B824" s="30"/>
      <c r="C824" s="30"/>
      <c r="D824" s="30"/>
      <c r="E824" s="243"/>
      <c r="F824" s="28"/>
      <c r="G824" s="28"/>
      <c r="H824" s="28"/>
    </row>
    <row r="825" spans="1:8" s="26" customFormat="1">
      <c r="A825" s="30"/>
      <c r="B825" s="30"/>
      <c r="C825" s="30"/>
      <c r="D825" s="30"/>
      <c r="E825" s="243"/>
      <c r="F825" s="28"/>
      <c r="G825" s="28"/>
      <c r="H825" s="28"/>
    </row>
    <row r="826" spans="1:8" s="26" customFormat="1">
      <c r="A826" s="30"/>
      <c r="B826" s="30"/>
      <c r="C826" s="30"/>
      <c r="D826" s="30"/>
      <c r="E826" s="243"/>
      <c r="F826" s="28"/>
      <c r="G826" s="28"/>
      <c r="H826" s="28"/>
    </row>
    <row r="827" spans="1:8" s="26" customFormat="1">
      <c r="A827" s="30"/>
      <c r="B827" s="30"/>
      <c r="C827" s="30"/>
      <c r="D827" s="30"/>
      <c r="E827" s="243"/>
      <c r="F827" s="28"/>
      <c r="G827" s="28"/>
      <c r="H827" s="28"/>
    </row>
    <row r="828" spans="1:8" s="26" customFormat="1">
      <c r="A828" s="30"/>
      <c r="B828" s="30"/>
      <c r="C828" s="30"/>
      <c r="D828" s="30"/>
      <c r="E828" s="243"/>
      <c r="F828" s="28"/>
      <c r="G828" s="28"/>
      <c r="H828" s="28"/>
    </row>
    <row r="829" spans="1:8" s="26" customFormat="1">
      <c r="A829" s="30"/>
      <c r="B829" s="30"/>
      <c r="C829" s="30"/>
      <c r="D829" s="30"/>
      <c r="E829" s="243"/>
      <c r="F829" s="28"/>
      <c r="G829" s="28"/>
      <c r="H829" s="28"/>
    </row>
    <row r="830" spans="1:8" s="26" customFormat="1">
      <c r="A830" s="30"/>
      <c r="B830" s="30"/>
      <c r="C830" s="30"/>
      <c r="D830" s="30"/>
      <c r="E830" s="243"/>
      <c r="F830" s="28"/>
      <c r="G830" s="28"/>
      <c r="H830" s="28"/>
    </row>
    <row r="831" spans="1:8" s="26" customFormat="1">
      <c r="A831" s="30"/>
      <c r="B831" s="30"/>
      <c r="C831" s="30"/>
      <c r="D831" s="30"/>
      <c r="E831" s="243"/>
      <c r="F831" s="28"/>
      <c r="G831" s="28"/>
      <c r="H831" s="28"/>
    </row>
    <row r="832" spans="1:8" s="26" customFormat="1">
      <c r="A832" s="30"/>
      <c r="B832" s="30"/>
      <c r="C832" s="30"/>
      <c r="D832" s="30"/>
      <c r="E832" s="243"/>
      <c r="F832" s="28"/>
      <c r="G832" s="28"/>
      <c r="H832" s="28"/>
    </row>
    <row r="833" spans="1:8" s="26" customFormat="1">
      <c r="A833" s="30"/>
      <c r="B833" s="30"/>
      <c r="C833" s="30"/>
      <c r="D833" s="30"/>
      <c r="E833" s="243"/>
      <c r="F833" s="28"/>
      <c r="G833" s="28"/>
      <c r="H833" s="28"/>
    </row>
    <row r="834" spans="1:8" s="26" customFormat="1">
      <c r="A834" s="30"/>
      <c r="B834" s="30"/>
      <c r="C834" s="30"/>
      <c r="D834" s="30"/>
      <c r="E834" s="243"/>
      <c r="F834" s="28"/>
      <c r="G834" s="28"/>
      <c r="H834" s="28"/>
    </row>
    <row r="835" spans="1:8" s="26" customFormat="1">
      <c r="A835" s="30"/>
      <c r="B835" s="30"/>
      <c r="C835" s="30"/>
      <c r="D835" s="30"/>
      <c r="E835" s="243"/>
      <c r="F835" s="28"/>
      <c r="G835" s="28"/>
      <c r="H835" s="28"/>
    </row>
    <row r="836" spans="1:8" s="26" customFormat="1">
      <c r="A836" s="30"/>
      <c r="B836" s="30"/>
      <c r="C836" s="30"/>
      <c r="D836" s="30"/>
      <c r="E836" s="243"/>
      <c r="F836" s="28"/>
      <c r="G836" s="28"/>
      <c r="H836" s="28"/>
    </row>
    <row r="837" spans="1:8" s="26" customFormat="1">
      <c r="A837" s="30"/>
      <c r="B837" s="30"/>
      <c r="C837" s="30"/>
      <c r="D837" s="30"/>
      <c r="E837" s="243"/>
      <c r="F837" s="28"/>
      <c r="G837" s="28"/>
      <c r="H837" s="28"/>
    </row>
    <row r="838" spans="1:8" s="26" customFormat="1">
      <c r="A838" s="30"/>
      <c r="B838" s="30"/>
      <c r="C838" s="30"/>
      <c r="D838" s="30"/>
      <c r="E838" s="243"/>
      <c r="F838" s="28"/>
      <c r="G838" s="28"/>
      <c r="H838" s="28"/>
    </row>
    <row r="839" spans="1:8" s="26" customFormat="1">
      <c r="A839" s="30"/>
      <c r="B839" s="30"/>
      <c r="C839" s="30"/>
      <c r="D839" s="30"/>
      <c r="E839" s="243"/>
      <c r="F839" s="28"/>
      <c r="G839" s="28"/>
      <c r="H839" s="28"/>
    </row>
    <row r="840" spans="1:8" s="26" customFormat="1">
      <c r="A840" s="30"/>
      <c r="B840" s="30"/>
      <c r="C840" s="30"/>
      <c r="D840" s="30"/>
      <c r="E840" s="243"/>
      <c r="F840" s="28"/>
      <c r="G840" s="28"/>
      <c r="H840" s="28"/>
    </row>
    <row r="841" spans="1:8" s="26" customFormat="1">
      <c r="A841" s="30"/>
      <c r="B841" s="30"/>
      <c r="C841" s="30"/>
      <c r="D841" s="30"/>
      <c r="E841" s="243"/>
      <c r="F841" s="28"/>
      <c r="G841" s="28"/>
      <c r="H841" s="28"/>
    </row>
    <row r="842" spans="1:8" s="26" customFormat="1">
      <c r="A842" s="30"/>
      <c r="B842" s="30"/>
      <c r="C842" s="30"/>
      <c r="D842" s="30"/>
      <c r="E842" s="243"/>
      <c r="F842" s="28"/>
      <c r="G842" s="28"/>
      <c r="H842" s="28"/>
    </row>
    <row r="843" spans="1:8" s="26" customFormat="1">
      <c r="A843" s="30"/>
      <c r="B843" s="30"/>
      <c r="C843" s="30"/>
      <c r="D843" s="30"/>
      <c r="E843" s="243"/>
      <c r="F843" s="28"/>
      <c r="G843" s="28"/>
      <c r="H843" s="28"/>
    </row>
    <row r="844" spans="1:8" s="26" customFormat="1">
      <c r="A844" s="30"/>
      <c r="B844" s="30"/>
      <c r="C844" s="30"/>
      <c r="D844" s="30"/>
      <c r="E844" s="243"/>
      <c r="F844" s="28"/>
      <c r="G844" s="28"/>
      <c r="H844" s="28"/>
    </row>
    <row r="845" spans="1:8" s="26" customFormat="1">
      <c r="A845" s="30"/>
      <c r="B845" s="30"/>
      <c r="C845" s="30"/>
      <c r="D845" s="30"/>
      <c r="E845" s="243"/>
      <c r="F845" s="28"/>
      <c r="G845" s="28"/>
      <c r="H845" s="28"/>
    </row>
    <row r="846" spans="1:8" s="26" customFormat="1">
      <c r="A846" s="30"/>
      <c r="B846" s="30"/>
      <c r="C846" s="30"/>
      <c r="D846" s="30"/>
      <c r="E846" s="243"/>
      <c r="F846" s="28"/>
      <c r="G846" s="28"/>
      <c r="H846" s="28"/>
    </row>
    <row r="847" spans="1:8" s="26" customFormat="1">
      <c r="A847" s="30"/>
      <c r="B847" s="30"/>
      <c r="C847" s="30"/>
      <c r="D847" s="30"/>
      <c r="E847" s="243"/>
      <c r="F847" s="28"/>
      <c r="G847" s="28"/>
      <c r="H847" s="28"/>
    </row>
    <row r="848" spans="1:8" s="26" customFormat="1">
      <c r="A848" s="30"/>
      <c r="B848" s="30"/>
      <c r="C848" s="30"/>
      <c r="D848" s="30"/>
      <c r="E848" s="243"/>
      <c r="F848" s="28"/>
      <c r="G848" s="28"/>
      <c r="H848" s="28"/>
    </row>
    <row r="849" spans="1:8" s="26" customFormat="1">
      <c r="A849" s="30"/>
      <c r="B849" s="30"/>
      <c r="C849" s="30"/>
      <c r="D849" s="30"/>
      <c r="E849" s="243"/>
      <c r="F849" s="28"/>
      <c r="G849" s="28"/>
      <c r="H849" s="28"/>
    </row>
    <row r="850" spans="1:8" s="26" customFormat="1">
      <c r="A850" s="30"/>
      <c r="B850" s="30"/>
      <c r="C850" s="30"/>
      <c r="D850" s="30"/>
      <c r="E850" s="243"/>
      <c r="F850" s="28"/>
      <c r="G850" s="28"/>
      <c r="H850" s="28"/>
    </row>
    <row r="851" spans="1:8" s="26" customFormat="1">
      <c r="A851" s="30"/>
      <c r="B851" s="30"/>
      <c r="C851" s="30"/>
      <c r="D851" s="30"/>
      <c r="E851" s="243"/>
      <c r="F851" s="28"/>
      <c r="G851" s="28"/>
      <c r="H851" s="28"/>
    </row>
    <row r="852" spans="1:8" s="26" customFormat="1">
      <c r="A852" s="30"/>
      <c r="B852" s="30"/>
      <c r="C852" s="30"/>
      <c r="D852" s="30"/>
      <c r="E852" s="243"/>
      <c r="F852" s="28"/>
      <c r="G852" s="28"/>
      <c r="H852" s="28"/>
    </row>
    <row r="853" spans="1:8" s="26" customFormat="1">
      <c r="A853" s="30"/>
      <c r="B853" s="30"/>
      <c r="C853" s="30"/>
      <c r="D853" s="30"/>
      <c r="E853" s="243"/>
      <c r="F853" s="28"/>
      <c r="G853" s="28"/>
      <c r="H853" s="28"/>
    </row>
    <row r="854" spans="1:8" s="26" customFormat="1">
      <c r="A854" s="30"/>
      <c r="B854" s="30"/>
      <c r="C854" s="30"/>
      <c r="D854" s="30"/>
      <c r="E854" s="243"/>
      <c r="F854" s="28"/>
      <c r="G854" s="28"/>
      <c r="H854" s="28"/>
    </row>
    <row r="855" spans="1:8" s="26" customFormat="1">
      <c r="A855" s="30"/>
      <c r="B855" s="30"/>
      <c r="C855" s="30"/>
      <c r="D855" s="30"/>
      <c r="E855" s="243"/>
      <c r="F855" s="28"/>
      <c r="G855" s="28"/>
      <c r="H855" s="28"/>
    </row>
    <row r="856" spans="1:8" s="26" customFormat="1">
      <c r="A856" s="30"/>
      <c r="B856" s="30"/>
      <c r="C856" s="30"/>
      <c r="D856" s="30"/>
      <c r="E856" s="243"/>
      <c r="F856" s="28"/>
      <c r="G856" s="28"/>
      <c r="H856" s="28"/>
    </row>
    <row r="857" spans="1:8" s="26" customFormat="1">
      <c r="A857" s="30"/>
      <c r="B857" s="30"/>
      <c r="C857" s="30"/>
      <c r="D857" s="30"/>
      <c r="E857" s="243"/>
      <c r="F857" s="28"/>
      <c r="G857" s="28"/>
      <c r="H857" s="28"/>
    </row>
    <row r="858" spans="1:8" s="26" customFormat="1">
      <c r="A858" s="30"/>
      <c r="B858" s="30"/>
      <c r="C858" s="30"/>
      <c r="D858" s="30"/>
      <c r="E858" s="243"/>
      <c r="F858" s="28"/>
      <c r="G858" s="28"/>
      <c r="H858" s="28"/>
    </row>
    <row r="859" spans="1:8" s="26" customFormat="1">
      <c r="A859" s="30"/>
      <c r="B859" s="30"/>
      <c r="C859" s="30"/>
      <c r="D859" s="30"/>
      <c r="E859" s="243"/>
      <c r="F859" s="28"/>
      <c r="G859" s="28"/>
      <c r="H859" s="28"/>
    </row>
    <row r="860" spans="1:8" s="26" customFormat="1">
      <c r="A860" s="30"/>
      <c r="B860" s="30"/>
      <c r="C860" s="30"/>
      <c r="D860" s="30"/>
      <c r="E860" s="243"/>
      <c r="F860" s="28"/>
      <c r="G860" s="28"/>
      <c r="H860" s="28"/>
    </row>
    <row r="861" spans="1:8" s="26" customFormat="1">
      <c r="A861" s="30"/>
      <c r="B861" s="30"/>
      <c r="C861" s="30"/>
      <c r="D861" s="30"/>
      <c r="E861" s="243"/>
      <c r="F861" s="28"/>
      <c r="G861" s="28"/>
      <c r="H861" s="28"/>
    </row>
    <row r="862" spans="1:8" s="26" customFormat="1">
      <c r="A862" s="30"/>
      <c r="B862" s="30"/>
      <c r="C862" s="30"/>
      <c r="D862" s="30"/>
      <c r="E862" s="243"/>
      <c r="F862" s="28"/>
      <c r="G862" s="28"/>
      <c r="H862" s="28"/>
    </row>
    <row r="863" spans="1:8" s="26" customFormat="1">
      <c r="A863" s="30"/>
      <c r="B863" s="30"/>
      <c r="C863" s="30"/>
      <c r="D863" s="30"/>
      <c r="E863" s="243"/>
      <c r="F863" s="28"/>
      <c r="G863" s="28"/>
      <c r="H863" s="28"/>
    </row>
    <row r="864" spans="1:8" s="26" customFormat="1">
      <c r="A864" s="30"/>
      <c r="B864" s="30"/>
      <c r="C864" s="30"/>
      <c r="D864" s="30"/>
      <c r="E864" s="243"/>
      <c r="F864" s="28"/>
      <c r="G864" s="28"/>
      <c r="H864" s="28"/>
    </row>
    <row r="865" spans="1:8" s="26" customFormat="1">
      <c r="A865" s="30"/>
      <c r="B865" s="30"/>
      <c r="C865" s="30"/>
      <c r="D865" s="30"/>
      <c r="E865" s="243"/>
      <c r="F865" s="28"/>
      <c r="G865" s="28"/>
      <c r="H865" s="28"/>
    </row>
    <row r="866" spans="1:8" s="26" customFormat="1">
      <c r="A866" s="30"/>
      <c r="B866" s="30"/>
      <c r="C866" s="30"/>
      <c r="D866" s="30"/>
      <c r="E866" s="243"/>
      <c r="F866" s="28"/>
      <c r="G866" s="28"/>
      <c r="H866" s="28"/>
    </row>
    <row r="867" spans="1:8" s="26" customFormat="1">
      <c r="A867" s="30"/>
      <c r="B867" s="30"/>
      <c r="C867" s="30"/>
      <c r="D867" s="30"/>
      <c r="E867" s="243"/>
      <c r="F867" s="28"/>
      <c r="G867" s="28"/>
      <c r="H867" s="28"/>
    </row>
    <row r="868" spans="1:8" s="26" customFormat="1">
      <c r="A868" s="30"/>
      <c r="B868" s="30"/>
      <c r="C868" s="30"/>
      <c r="D868" s="30"/>
      <c r="E868" s="243"/>
      <c r="F868" s="28"/>
      <c r="G868" s="28"/>
      <c r="H868" s="28"/>
    </row>
    <row r="869" spans="1:8" s="26" customFormat="1">
      <c r="A869" s="30"/>
      <c r="B869" s="30"/>
      <c r="C869" s="30"/>
      <c r="D869" s="30"/>
      <c r="E869" s="243"/>
      <c r="F869" s="28"/>
      <c r="G869" s="28"/>
      <c r="H869" s="28"/>
    </row>
    <row r="870" spans="1:8" s="26" customFormat="1">
      <c r="A870" s="30"/>
      <c r="B870" s="30"/>
      <c r="C870" s="30"/>
      <c r="D870" s="30"/>
      <c r="E870" s="243"/>
      <c r="F870" s="28"/>
      <c r="G870" s="28"/>
      <c r="H870" s="28"/>
    </row>
    <row r="871" spans="1:8" s="26" customFormat="1">
      <c r="A871" s="30"/>
      <c r="B871" s="30"/>
      <c r="C871" s="30"/>
      <c r="D871" s="30"/>
      <c r="E871" s="243"/>
      <c r="F871" s="28"/>
      <c r="G871" s="28"/>
      <c r="H871" s="28"/>
    </row>
    <row r="872" spans="1:8" s="26" customFormat="1">
      <c r="A872" s="30"/>
      <c r="B872" s="30"/>
      <c r="C872" s="30"/>
      <c r="D872" s="30"/>
      <c r="E872" s="243"/>
      <c r="F872" s="28"/>
      <c r="G872" s="28"/>
      <c r="H872" s="28"/>
    </row>
    <row r="873" spans="1:8" s="26" customFormat="1">
      <c r="A873" s="30"/>
      <c r="B873" s="30"/>
      <c r="C873" s="30"/>
      <c r="D873" s="30"/>
      <c r="E873" s="243"/>
      <c r="F873" s="28"/>
      <c r="G873" s="28"/>
      <c r="H873" s="28"/>
    </row>
    <row r="874" spans="1:8" s="26" customFormat="1">
      <c r="A874" s="30"/>
      <c r="B874" s="30"/>
      <c r="C874" s="30"/>
      <c r="D874" s="30"/>
      <c r="E874" s="243"/>
      <c r="F874" s="28"/>
      <c r="G874" s="28"/>
      <c r="H874" s="28"/>
    </row>
    <row r="875" spans="1:8" s="26" customFormat="1">
      <c r="A875" s="30"/>
      <c r="B875" s="30"/>
      <c r="C875" s="30"/>
      <c r="D875" s="30"/>
      <c r="E875" s="243"/>
      <c r="F875" s="28"/>
      <c r="G875" s="28"/>
      <c r="H875" s="28"/>
    </row>
    <row r="876" spans="1:8" s="26" customFormat="1">
      <c r="A876" s="30"/>
      <c r="B876" s="30"/>
      <c r="C876" s="30"/>
      <c r="D876" s="30"/>
      <c r="E876" s="243"/>
      <c r="F876" s="28"/>
      <c r="G876" s="28"/>
      <c r="H876" s="28"/>
    </row>
    <row r="877" spans="1:8" s="26" customFormat="1">
      <c r="A877" s="30"/>
      <c r="B877" s="30"/>
      <c r="C877" s="30"/>
      <c r="D877" s="30"/>
      <c r="E877" s="243"/>
      <c r="F877" s="28"/>
      <c r="G877" s="28"/>
      <c r="H877" s="28"/>
    </row>
    <row r="878" spans="1:8" s="26" customFormat="1">
      <c r="A878" s="30"/>
      <c r="B878" s="30"/>
      <c r="C878" s="30"/>
      <c r="D878" s="30"/>
      <c r="E878" s="243"/>
      <c r="F878" s="28"/>
      <c r="G878" s="28"/>
      <c r="H878" s="28"/>
    </row>
    <row r="879" spans="1:8" s="26" customFormat="1">
      <c r="A879" s="30"/>
      <c r="B879" s="30"/>
      <c r="C879" s="30"/>
      <c r="D879" s="30"/>
      <c r="E879" s="243"/>
      <c r="F879" s="28"/>
      <c r="G879" s="28"/>
      <c r="H879" s="28"/>
    </row>
    <row r="880" spans="1:8" s="26" customFormat="1">
      <c r="A880" s="30"/>
      <c r="B880" s="30"/>
      <c r="C880" s="30"/>
      <c r="D880" s="30"/>
      <c r="E880" s="243"/>
      <c r="F880" s="28"/>
      <c r="G880" s="28"/>
      <c r="H880" s="28"/>
    </row>
    <row r="881" spans="1:8" s="26" customFormat="1">
      <c r="A881" s="30"/>
      <c r="B881" s="30"/>
      <c r="C881" s="30"/>
      <c r="D881" s="30"/>
      <c r="E881" s="243"/>
      <c r="F881" s="28"/>
      <c r="G881" s="28"/>
      <c r="H881" s="28"/>
    </row>
    <row r="882" spans="1:8" s="26" customFormat="1">
      <c r="A882" s="30"/>
      <c r="B882" s="30"/>
      <c r="C882" s="30"/>
      <c r="D882" s="30"/>
      <c r="E882" s="243"/>
      <c r="F882" s="28"/>
      <c r="G882" s="28"/>
      <c r="H882" s="28"/>
    </row>
    <row r="883" spans="1:8" s="26" customFormat="1">
      <c r="A883" s="30"/>
      <c r="B883" s="30"/>
      <c r="C883" s="30"/>
      <c r="D883" s="30"/>
      <c r="E883" s="243"/>
      <c r="F883" s="28"/>
      <c r="G883" s="28"/>
      <c r="H883" s="28"/>
    </row>
    <row r="884" spans="1:8" s="26" customFormat="1">
      <c r="A884" s="30"/>
      <c r="B884" s="30"/>
      <c r="C884" s="30"/>
      <c r="D884" s="30"/>
      <c r="E884" s="243"/>
      <c r="F884" s="28"/>
      <c r="G884" s="28"/>
      <c r="H884" s="28"/>
    </row>
    <row r="885" spans="1:8" s="26" customFormat="1">
      <c r="A885" s="30"/>
      <c r="B885" s="30"/>
      <c r="C885" s="30"/>
      <c r="D885" s="30"/>
      <c r="E885" s="243"/>
      <c r="F885" s="28"/>
      <c r="G885" s="28"/>
      <c r="H885" s="28"/>
    </row>
    <row r="886" spans="1:8" s="26" customFormat="1">
      <c r="A886" s="30"/>
      <c r="B886" s="30"/>
      <c r="C886" s="30"/>
      <c r="D886" s="30"/>
      <c r="E886" s="243"/>
      <c r="F886" s="28"/>
      <c r="G886" s="28"/>
      <c r="H886" s="28"/>
    </row>
    <row r="887" spans="1:8" s="26" customFormat="1">
      <c r="A887" s="30"/>
      <c r="B887" s="30"/>
      <c r="C887" s="30"/>
      <c r="D887" s="30"/>
      <c r="E887" s="243"/>
      <c r="F887" s="28"/>
      <c r="G887" s="28"/>
      <c r="H887" s="28"/>
    </row>
    <row r="888" spans="1:8" s="26" customFormat="1">
      <c r="A888" s="30"/>
      <c r="B888" s="30"/>
      <c r="C888" s="30"/>
      <c r="D888" s="30"/>
      <c r="E888" s="243"/>
      <c r="F888" s="28"/>
      <c r="G888" s="28"/>
      <c r="H888" s="28"/>
    </row>
    <row r="889" spans="1:8" s="26" customFormat="1">
      <c r="A889" s="30"/>
      <c r="B889" s="30"/>
      <c r="C889" s="30"/>
      <c r="D889" s="30"/>
      <c r="E889" s="243"/>
      <c r="F889" s="28"/>
      <c r="G889" s="28"/>
      <c r="H889" s="28"/>
    </row>
    <row r="890" spans="1:8" s="26" customFormat="1">
      <c r="A890" s="30"/>
      <c r="B890" s="30"/>
      <c r="C890" s="30"/>
      <c r="D890" s="30"/>
      <c r="E890" s="243"/>
      <c r="F890" s="28"/>
      <c r="G890" s="28"/>
      <c r="H890" s="28"/>
    </row>
    <row r="891" spans="1:8" s="26" customFormat="1">
      <c r="A891" s="30"/>
      <c r="B891" s="30"/>
      <c r="C891" s="30"/>
      <c r="D891" s="30"/>
      <c r="E891" s="243"/>
      <c r="F891" s="28"/>
      <c r="G891" s="28"/>
      <c r="H891" s="28"/>
    </row>
    <row r="892" spans="1:8" s="26" customFormat="1">
      <c r="A892" s="30"/>
      <c r="B892" s="30"/>
      <c r="C892" s="30"/>
      <c r="D892" s="30"/>
      <c r="E892" s="243"/>
      <c r="F892" s="28"/>
      <c r="G892" s="28"/>
      <c r="H892" s="28"/>
    </row>
    <row r="893" spans="1:8" s="26" customFormat="1">
      <c r="A893" s="30"/>
      <c r="B893" s="30"/>
      <c r="C893" s="30"/>
      <c r="D893" s="30"/>
      <c r="E893" s="243"/>
      <c r="F893" s="28"/>
      <c r="G893" s="28"/>
      <c r="H893" s="28"/>
    </row>
    <row r="894" spans="1:8" s="26" customFormat="1">
      <c r="A894" s="30"/>
      <c r="B894" s="30"/>
      <c r="C894" s="30"/>
      <c r="D894" s="30"/>
      <c r="E894" s="243"/>
      <c r="F894" s="28"/>
      <c r="G894" s="28"/>
      <c r="H894" s="28"/>
    </row>
    <row r="895" spans="1:8" s="26" customFormat="1">
      <c r="A895" s="30"/>
      <c r="B895" s="30"/>
      <c r="C895" s="30"/>
      <c r="D895" s="30"/>
      <c r="E895" s="243"/>
      <c r="F895" s="28"/>
      <c r="G895" s="28"/>
      <c r="H895" s="28"/>
    </row>
    <row r="896" spans="1:8" s="26" customFormat="1">
      <c r="A896" s="30"/>
      <c r="B896" s="30"/>
      <c r="C896" s="30"/>
      <c r="D896" s="30"/>
      <c r="E896" s="243"/>
      <c r="F896" s="28"/>
      <c r="G896" s="28"/>
      <c r="H896" s="28"/>
    </row>
    <row r="897" spans="1:8" s="26" customFormat="1">
      <c r="A897" s="30"/>
      <c r="B897" s="30"/>
      <c r="C897" s="30"/>
      <c r="D897" s="30"/>
      <c r="E897" s="243"/>
      <c r="F897" s="28"/>
      <c r="G897" s="28"/>
      <c r="H897" s="28"/>
    </row>
    <row r="898" spans="1:8" s="26" customFormat="1">
      <c r="A898" s="30"/>
      <c r="B898" s="30"/>
      <c r="C898" s="30"/>
      <c r="D898" s="30"/>
      <c r="E898" s="243"/>
      <c r="F898" s="28"/>
      <c r="G898" s="28"/>
      <c r="H898" s="28"/>
    </row>
    <row r="899" spans="1:8" s="26" customFormat="1">
      <c r="A899" s="30"/>
      <c r="B899" s="30"/>
      <c r="C899" s="30"/>
      <c r="D899" s="30"/>
      <c r="E899" s="243"/>
      <c r="F899" s="28"/>
      <c r="G899" s="28"/>
      <c r="H899" s="28"/>
    </row>
    <row r="900" spans="1:8" s="26" customFormat="1">
      <c r="A900" s="30"/>
      <c r="B900" s="30"/>
      <c r="C900" s="30"/>
      <c r="D900" s="30"/>
      <c r="E900" s="243"/>
      <c r="F900" s="28"/>
      <c r="G900" s="28"/>
      <c r="H900" s="28"/>
    </row>
    <row r="901" spans="1:8" s="26" customFormat="1">
      <c r="A901" s="30"/>
      <c r="B901" s="30"/>
      <c r="C901" s="30"/>
      <c r="D901" s="30"/>
      <c r="E901" s="243"/>
      <c r="F901" s="28"/>
      <c r="G901" s="28"/>
      <c r="H901" s="28"/>
    </row>
    <row r="902" spans="1:8" s="26" customFormat="1">
      <c r="A902" s="30"/>
      <c r="B902" s="30"/>
      <c r="C902" s="30"/>
      <c r="D902" s="30"/>
      <c r="E902" s="243"/>
      <c r="F902" s="28"/>
      <c r="G902" s="28"/>
      <c r="H902" s="28"/>
    </row>
    <row r="903" spans="1:8" s="26" customFormat="1">
      <c r="A903" s="30"/>
      <c r="B903" s="30"/>
      <c r="C903" s="30"/>
      <c r="D903" s="30"/>
      <c r="E903" s="243"/>
      <c r="F903" s="28"/>
      <c r="G903" s="28"/>
      <c r="H903" s="28"/>
    </row>
    <row r="904" spans="1:8" s="26" customFormat="1">
      <c r="A904" s="30"/>
      <c r="B904" s="30"/>
      <c r="C904" s="30"/>
      <c r="D904" s="30"/>
      <c r="E904" s="243"/>
      <c r="F904" s="28"/>
      <c r="G904" s="28"/>
      <c r="H904" s="28"/>
    </row>
    <row r="905" spans="1:8" s="26" customFormat="1">
      <c r="A905" s="30"/>
      <c r="B905" s="30"/>
      <c r="C905" s="30"/>
      <c r="D905" s="30"/>
      <c r="E905" s="243"/>
      <c r="F905" s="28"/>
      <c r="G905" s="28"/>
      <c r="H905" s="28"/>
    </row>
    <row r="906" spans="1:8" s="26" customFormat="1">
      <c r="A906" s="30"/>
      <c r="B906" s="30"/>
      <c r="C906" s="30"/>
      <c r="D906" s="30"/>
      <c r="E906" s="243"/>
      <c r="F906" s="28"/>
      <c r="G906" s="28"/>
      <c r="H906" s="28"/>
    </row>
    <row r="907" spans="1:8" s="26" customFormat="1">
      <c r="A907" s="30"/>
      <c r="B907" s="30"/>
      <c r="C907" s="30"/>
      <c r="D907" s="30"/>
      <c r="E907" s="243"/>
      <c r="F907" s="28"/>
      <c r="G907" s="28"/>
      <c r="H907" s="28"/>
    </row>
    <row r="908" spans="1:8" s="26" customFormat="1">
      <c r="A908" s="30"/>
      <c r="B908" s="30"/>
      <c r="C908" s="30"/>
      <c r="D908" s="30"/>
      <c r="E908" s="243"/>
      <c r="F908" s="28"/>
      <c r="G908" s="28"/>
      <c r="H908" s="28"/>
    </row>
    <row r="909" spans="1:8" s="26" customFormat="1">
      <c r="A909" s="30"/>
      <c r="B909" s="30"/>
      <c r="C909" s="30"/>
      <c r="D909" s="30"/>
      <c r="E909" s="243"/>
      <c r="F909" s="28"/>
      <c r="G909" s="28"/>
      <c r="H909" s="28"/>
    </row>
    <row r="910" spans="1:8" s="26" customFormat="1">
      <c r="A910" s="30"/>
      <c r="B910" s="30"/>
      <c r="C910" s="30"/>
      <c r="D910" s="30"/>
      <c r="E910" s="243"/>
      <c r="F910" s="28"/>
      <c r="G910" s="28"/>
      <c r="H910" s="28"/>
    </row>
    <row r="911" spans="1:8" s="26" customFormat="1">
      <c r="A911" s="30"/>
      <c r="B911" s="30"/>
      <c r="C911" s="30"/>
      <c r="D911" s="30"/>
      <c r="E911" s="243"/>
      <c r="F911" s="28"/>
      <c r="G911" s="28"/>
      <c r="H911" s="28"/>
    </row>
    <row r="912" spans="1:8" s="26" customFormat="1">
      <c r="A912" s="30"/>
      <c r="B912" s="30"/>
      <c r="C912" s="30"/>
      <c r="D912" s="30"/>
      <c r="E912" s="243"/>
      <c r="F912" s="28"/>
      <c r="G912" s="28"/>
      <c r="H912" s="28"/>
    </row>
    <row r="913" spans="1:8" s="26" customFormat="1">
      <c r="A913" s="30"/>
      <c r="B913" s="30"/>
      <c r="C913" s="30"/>
      <c r="D913" s="30"/>
      <c r="E913" s="243"/>
      <c r="F913" s="28"/>
      <c r="G913" s="28"/>
      <c r="H913" s="28"/>
    </row>
    <row r="914" spans="1:8" s="26" customFormat="1">
      <c r="A914" s="30"/>
      <c r="B914" s="30"/>
      <c r="C914" s="30"/>
      <c r="D914" s="30"/>
      <c r="E914" s="243"/>
      <c r="F914" s="28"/>
      <c r="G914" s="28"/>
      <c r="H914" s="28"/>
    </row>
    <row r="915" spans="1:8" s="26" customFormat="1">
      <c r="A915" s="30"/>
      <c r="B915" s="30"/>
      <c r="C915" s="30"/>
      <c r="D915" s="30"/>
      <c r="E915" s="243"/>
      <c r="F915" s="28"/>
      <c r="G915" s="28"/>
      <c r="H915" s="28"/>
    </row>
    <row r="916" spans="1:8" s="26" customFormat="1">
      <c r="A916" s="30"/>
      <c r="B916" s="30"/>
      <c r="C916" s="30"/>
      <c r="D916" s="30"/>
      <c r="E916" s="243"/>
      <c r="F916" s="28"/>
      <c r="G916" s="28"/>
      <c r="H916" s="28"/>
    </row>
    <row r="917" spans="1:8" s="26" customFormat="1">
      <c r="A917" s="30"/>
      <c r="B917" s="30"/>
      <c r="C917" s="30"/>
      <c r="D917" s="30"/>
      <c r="E917" s="243"/>
      <c r="F917" s="28"/>
      <c r="G917" s="28"/>
      <c r="H917" s="28"/>
    </row>
    <row r="918" spans="1:8" s="26" customFormat="1">
      <c r="A918" s="30"/>
      <c r="B918" s="30"/>
      <c r="C918" s="30"/>
      <c r="D918" s="30"/>
      <c r="E918" s="243"/>
      <c r="F918" s="28"/>
      <c r="G918" s="28"/>
      <c r="H918" s="28"/>
    </row>
    <row r="919" spans="1:8" s="26" customFormat="1">
      <c r="A919" s="30"/>
      <c r="B919" s="30"/>
      <c r="C919" s="30"/>
      <c r="D919" s="30"/>
      <c r="E919" s="243"/>
      <c r="F919" s="28"/>
      <c r="G919" s="28"/>
      <c r="H919" s="28"/>
    </row>
    <row r="920" spans="1:8" s="26" customFormat="1">
      <c r="A920" s="30"/>
      <c r="B920" s="30"/>
      <c r="C920" s="30"/>
      <c r="D920" s="30"/>
      <c r="E920" s="243"/>
      <c r="F920" s="28"/>
      <c r="G920" s="28"/>
      <c r="H920" s="28"/>
    </row>
    <row r="921" spans="1:8" s="26" customFormat="1">
      <c r="A921" s="30"/>
      <c r="B921" s="30"/>
      <c r="C921" s="30"/>
      <c r="D921" s="30"/>
      <c r="E921" s="243"/>
      <c r="F921" s="28"/>
      <c r="G921" s="28"/>
      <c r="H921" s="28"/>
    </row>
    <row r="922" spans="1:8" s="26" customFormat="1">
      <c r="A922" s="30"/>
      <c r="B922" s="30"/>
      <c r="C922" s="30"/>
      <c r="D922" s="30"/>
      <c r="E922" s="243"/>
      <c r="F922" s="28"/>
      <c r="G922" s="28"/>
      <c r="H922" s="28"/>
    </row>
    <row r="923" spans="1:8" s="26" customFormat="1">
      <c r="A923" s="30"/>
      <c r="B923" s="30"/>
      <c r="C923" s="30"/>
      <c r="D923" s="30"/>
      <c r="E923" s="243"/>
      <c r="F923" s="28"/>
      <c r="G923" s="28"/>
      <c r="H923" s="28"/>
    </row>
    <row r="924" spans="1:8" s="26" customFormat="1">
      <c r="A924" s="30"/>
      <c r="B924" s="30"/>
      <c r="C924" s="30"/>
      <c r="D924" s="30"/>
      <c r="E924" s="243"/>
      <c r="F924" s="28"/>
      <c r="G924" s="28"/>
      <c r="H924" s="28"/>
    </row>
    <row r="925" spans="1:8" s="26" customFormat="1">
      <c r="A925" s="30"/>
      <c r="B925" s="30"/>
      <c r="C925" s="30"/>
      <c r="D925" s="30"/>
      <c r="E925" s="243"/>
      <c r="F925" s="28"/>
      <c r="G925" s="28"/>
      <c r="H925" s="28"/>
    </row>
    <row r="926" spans="1:8" s="26" customFormat="1">
      <c r="A926" s="30"/>
      <c r="B926" s="30"/>
      <c r="C926" s="30"/>
      <c r="D926" s="30"/>
      <c r="E926" s="243"/>
      <c r="F926" s="28"/>
      <c r="G926" s="28"/>
      <c r="H926" s="28"/>
    </row>
    <row r="927" spans="1:8" s="26" customFormat="1">
      <c r="A927" s="30"/>
      <c r="B927" s="30"/>
      <c r="C927" s="30"/>
      <c r="D927" s="30"/>
      <c r="E927" s="243"/>
      <c r="F927" s="28"/>
      <c r="G927" s="28"/>
      <c r="H927" s="28"/>
    </row>
    <row r="928" spans="1:8" s="26" customFormat="1">
      <c r="A928" s="30"/>
      <c r="B928" s="30"/>
      <c r="C928" s="30"/>
      <c r="D928" s="30"/>
      <c r="E928" s="243"/>
      <c r="F928" s="28"/>
      <c r="G928" s="28"/>
      <c r="H928" s="28"/>
    </row>
    <row r="929" spans="1:8" s="26" customFormat="1">
      <c r="A929" s="30"/>
      <c r="B929" s="30"/>
      <c r="C929" s="30"/>
      <c r="D929" s="30"/>
      <c r="E929" s="243"/>
      <c r="F929" s="28"/>
      <c r="G929" s="28"/>
      <c r="H929" s="28"/>
    </row>
    <row r="930" spans="1:8" s="26" customFormat="1">
      <c r="A930" s="30"/>
      <c r="B930" s="30"/>
      <c r="C930" s="30"/>
      <c r="D930" s="30"/>
      <c r="E930" s="243"/>
      <c r="F930" s="28"/>
      <c r="G930" s="28"/>
      <c r="H930" s="28"/>
    </row>
    <row r="931" spans="1:8" s="26" customFormat="1">
      <c r="A931" s="30"/>
      <c r="B931" s="30"/>
      <c r="C931" s="30"/>
      <c r="D931" s="30"/>
      <c r="E931" s="243"/>
      <c r="F931" s="28"/>
      <c r="G931" s="28"/>
      <c r="H931" s="28"/>
    </row>
    <row r="932" spans="1:8" s="26" customFormat="1">
      <c r="A932" s="30"/>
      <c r="B932" s="30"/>
      <c r="C932" s="30"/>
      <c r="D932" s="30"/>
      <c r="E932" s="243"/>
      <c r="F932" s="28"/>
      <c r="G932" s="28"/>
      <c r="H932" s="28"/>
    </row>
    <row r="933" spans="1:8" s="26" customFormat="1">
      <c r="A933" s="30"/>
      <c r="B933" s="30"/>
      <c r="C933" s="30"/>
      <c r="D933" s="30"/>
      <c r="E933" s="243"/>
      <c r="F933" s="28"/>
      <c r="G933" s="28"/>
      <c r="H933" s="28"/>
    </row>
    <row r="934" spans="1:8" s="26" customFormat="1">
      <c r="A934" s="30"/>
      <c r="B934" s="30"/>
      <c r="C934" s="30"/>
      <c r="D934" s="30"/>
      <c r="E934" s="243"/>
      <c r="F934" s="28"/>
      <c r="G934" s="28"/>
      <c r="H934" s="28"/>
    </row>
    <row r="935" spans="1:8" s="26" customFormat="1">
      <c r="A935" s="30"/>
      <c r="B935" s="30"/>
      <c r="C935" s="30"/>
      <c r="D935" s="30"/>
      <c r="E935" s="243"/>
      <c r="F935" s="28"/>
      <c r="G935" s="28"/>
      <c r="H935" s="28"/>
    </row>
    <row r="936" spans="1:8" s="26" customFormat="1">
      <c r="A936" s="30"/>
      <c r="B936" s="30"/>
      <c r="C936" s="30"/>
      <c r="D936" s="30"/>
      <c r="E936" s="243"/>
      <c r="F936" s="28"/>
      <c r="G936" s="28"/>
      <c r="H936" s="28"/>
    </row>
    <row r="937" spans="1:8" s="26" customFormat="1">
      <c r="A937" s="30"/>
      <c r="B937" s="30"/>
      <c r="C937" s="30"/>
      <c r="D937" s="30"/>
      <c r="E937" s="243"/>
      <c r="F937" s="28"/>
      <c r="G937" s="28"/>
      <c r="H937" s="28"/>
    </row>
    <row r="938" spans="1:8" s="26" customFormat="1">
      <c r="A938" s="30"/>
      <c r="B938" s="30"/>
      <c r="C938" s="30"/>
      <c r="D938" s="30"/>
      <c r="E938" s="243"/>
      <c r="F938" s="28"/>
      <c r="G938" s="28"/>
      <c r="H938" s="28"/>
    </row>
    <row r="939" spans="1:8" s="26" customFormat="1">
      <c r="A939" s="30"/>
      <c r="B939" s="30"/>
      <c r="C939" s="30"/>
      <c r="D939" s="30"/>
      <c r="E939" s="243"/>
      <c r="F939" s="28"/>
      <c r="G939" s="28"/>
      <c r="H939" s="28"/>
    </row>
    <row r="940" spans="1:8" s="26" customFormat="1">
      <c r="A940" s="30"/>
      <c r="B940" s="30"/>
      <c r="C940" s="30"/>
      <c r="D940" s="30"/>
      <c r="E940" s="243"/>
      <c r="F940" s="28"/>
      <c r="G940" s="28"/>
      <c r="H940" s="28"/>
    </row>
    <row r="941" spans="1:8" s="26" customFormat="1">
      <c r="A941" s="30"/>
      <c r="B941" s="30"/>
      <c r="C941" s="30"/>
      <c r="D941" s="30"/>
      <c r="E941" s="243"/>
      <c r="F941" s="28"/>
      <c r="G941" s="28"/>
      <c r="H941" s="28"/>
    </row>
    <row r="942" spans="1:8" s="26" customFormat="1">
      <c r="A942" s="30"/>
      <c r="B942" s="30"/>
      <c r="C942" s="30"/>
      <c r="D942" s="30"/>
      <c r="E942" s="243"/>
      <c r="F942" s="28"/>
      <c r="G942" s="28"/>
      <c r="H942" s="28"/>
    </row>
    <row r="943" spans="1:8" s="26" customFormat="1">
      <c r="A943" s="30"/>
      <c r="B943" s="30"/>
      <c r="C943" s="30"/>
      <c r="D943" s="30"/>
      <c r="E943" s="243"/>
      <c r="F943" s="28"/>
      <c r="G943" s="28"/>
      <c r="H943" s="28"/>
    </row>
    <row r="944" spans="1:8" s="26" customFormat="1">
      <c r="A944" s="30"/>
      <c r="B944" s="30"/>
      <c r="C944" s="30"/>
      <c r="D944" s="30"/>
      <c r="E944" s="243"/>
      <c r="F944" s="28"/>
      <c r="G944" s="28"/>
      <c r="H944" s="28"/>
    </row>
    <row r="945" spans="1:8" s="26" customFormat="1">
      <c r="A945" s="30"/>
      <c r="B945" s="30"/>
      <c r="C945" s="30"/>
      <c r="D945" s="30"/>
      <c r="E945" s="243"/>
      <c r="F945" s="28"/>
      <c r="G945" s="28"/>
      <c r="H945" s="28"/>
    </row>
    <row r="946" spans="1:8" s="26" customFormat="1">
      <c r="A946" s="30"/>
      <c r="B946" s="30"/>
      <c r="C946" s="30"/>
      <c r="D946" s="30"/>
      <c r="E946" s="243"/>
      <c r="F946" s="28"/>
      <c r="G946" s="28"/>
      <c r="H946" s="28"/>
    </row>
    <row r="947" spans="1:8" s="26" customFormat="1">
      <c r="A947" s="30"/>
      <c r="B947" s="30"/>
      <c r="C947" s="30"/>
      <c r="D947" s="30"/>
      <c r="E947" s="243"/>
      <c r="F947" s="28"/>
      <c r="G947" s="28"/>
      <c r="H947" s="28"/>
    </row>
    <row r="948" spans="1:8" s="26" customFormat="1">
      <c r="A948" s="30"/>
      <c r="B948" s="30"/>
      <c r="C948" s="30"/>
      <c r="D948" s="30"/>
      <c r="E948" s="243"/>
      <c r="F948" s="28"/>
      <c r="G948" s="28"/>
      <c r="H948" s="28"/>
    </row>
    <row r="949" spans="1:8" s="26" customFormat="1">
      <c r="A949" s="30"/>
      <c r="B949" s="30"/>
      <c r="C949" s="30"/>
      <c r="D949" s="30"/>
      <c r="E949" s="243"/>
      <c r="F949" s="28"/>
      <c r="G949" s="28"/>
      <c r="H949" s="28"/>
    </row>
    <row r="950" spans="1:8" s="26" customFormat="1">
      <c r="A950" s="30"/>
      <c r="B950" s="30"/>
      <c r="C950" s="30"/>
      <c r="D950" s="30"/>
      <c r="E950" s="243"/>
      <c r="F950" s="28"/>
      <c r="G950" s="28"/>
      <c r="H950" s="28"/>
    </row>
    <row r="951" spans="1:8" s="26" customFormat="1">
      <c r="A951" s="30"/>
      <c r="B951" s="30"/>
      <c r="C951" s="30"/>
      <c r="D951" s="30"/>
      <c r="E951" s="243"/>
      <c r="F951" s="28"/>
      <c r="G951" s="28"/>
      <c r="H951" s="28"/>
    </row>
    <row r="952" spans="1:8" s="26" customFormat="1">
      <c r="A952" s="30"/>
      <c r="B952" s="30"/>
      <c r="C952" s="30"/>
      <c r="D952" s="30"/>
      <c r="E952" s="243"/>
      <c r="F952" s="28"/>
      <c r="G952" s="28"/>
      <c r="H952" s="28"/>
    </row>
    <row r="953" spans="1:8" s="26" customFormat="1">
      <c r="A953" s="30"/>
      <c r="B953" s="30"/>
      <c r="C953" s="30"/>
      <c r="D953" s="30"/>
      <c r="E953" s="243"/>
      <c r="F953" s="28"/>
      <c r="G953" s="28"/>
      <c r="H953" s="28"/>
    </row>
    <row r="954" spans="1:8" s="26" customFormat="1">
      <c r="A954" s="30"/>
      <c r="B954" s="30"/>
      <c r="C954" s="30"/>
      <c r="D954" s="30"/>
      <c r="E954" s="243"/>
      <c r="F954" s="28"/>
      <c r="G954" s="28"/>
      <c r="H954" s="28"/>
    </row>
    <row r="955" spans="1:8" s="26" customFormat="1">
      <c r="A955" s="30"/>
      <c r="B955" s="30"/>
      <c r="C955" s="30"/>
      <c r="D955" s="30"/>
      <c r="E955" s="243"/>
      <c r="F955" s="28"/>
      <c r="G955" s="28"/>
      <c r="H955" s="28"/>
    </row>
    <row r="956" spans="1:8" s="26" customFormat="1">
      <c r="A956" s="30"/>
      <c r="B956" s="30"/>
      <c r="C956" s="30"/>
      <c r="D956" s="30"/>
      <c r="E956" s="243"/>
      <c r="F956" s="28"/>
      <c r="G956" s="28"/>
      <c r="H956" s="28"/>
    </row>
    <row r="957" spans="1:8" s="26" customFormat="1">
      <c r="A957" s="30"/>
      <c r="B957" s="30"/>
      <c r="C957" s="30"/>
      <c r="D957" s="30"/>
      <c r="E957" s="243"/>
      <c r="F957" s="28"/>
      <c r="G957" s="28"/>
      <c r="H957" s="28"/>
    </row>
    <row r="958" spans="1:8" s="26" customFormat="1">
      <c r="A958" s="30"/>
      <c r="B958" s="30"/>
      <c r="C958" s="30"/>
      <c r="D958" s="30"/>
      <c r="E958" s="243"/>
      <c r="F958" s="28"/>
      <c r="G958" s="28"/>
      <c r="H958" s="28"/>
    </row>
    <row r="959" spans="1:8" s="26" customFormat="1">
      <c r="A959" s="30"/>
      <c r="B959" s="30"/>
      <c r="C959" s="30"/>
      <c r="D959" s="30"/>
      <c r="E959" s="243"/>
      <c r="F959" s="28"/>
      <c r="G959" s="28"/>
      <c r="H959" s="28"/>
    </row>
    <row r="960" spans="1:8" s="26" customFormat="1">
      <c r="A960" s="30"/>
      <c r="B960" s="30"/>
      <c r="C960" s="30"/>
      <c r="D960" s="30"/>
      <c r="E960" s="243"/>
      <c r="F960" s="28"/>
      <c r="G960" s="28"/>
      <c r="H960" s="28"/>
    </row>
    <row r="961" spans="1:8" s="26" customFormat="1">
      <c r="A961" s="30"/>
      <c r="B961" s="30"/>
      <c r="C961" s="30"/>
      <c r="D961" s="30"/>
      <c r="E961" s="243"/>
      <c r="F961" s="28"/>
      <c r="G961" s="28"/>
      <c r="H961" s="28"/>
    </row>
    <row r="962" spans="1:8" s="26" customFormat="1">
      <c r="A962" s="30"/>
      <c r="B962" s="30"/>
      <c r="C962" s="30"/>
      <c r="D962" s="30"/>
      <c r="E962" s="243"/>
      <c r="F962" s="28"/>
      <c r="G962" s="28"/>
      <c r="H962" s="28"/>
    </row>
    <row r="963" spans="1:8" s="26" customFormat="1">
      <c r="A963" s="30"/>
      <c r="B963" s="30"/>
      <c r="C963" s="30"/>
      <c r="D963" s="30"/>
      <c r="E963" s="243"/>
      <c r="F963" s="28"/>
      <c r="G963" s="28"/>
      <c r="H963" s="28"/>
    </row>
    <row r="964" spans="1:8" s="26" customFormat="1">
      <c r="A964" s="30"/>
      <c r="B964" s="30"/>
      <c r="C964" s="30"/>
      <c r="D964" s="30"/>
      <c r="E964" s="243"/>
      <c r="F964" s="28"/>
      <c r="G964" s="28"/>
      <c r="H964" s="28"/>
    </row>
    <row r="965" spans="1:8" s="26" customFormat="1">
      <c r="A965" s="30"/>
      <c r="B965" s="30"/>
      <c r="C965" s="30"/>
      <c r="D965" s="30"/>
      <c r="E965" s="243"/>
      <c r="F965" s="28"/>
      <c r="G965" s="28"/>
      <c r="H965" s="28"/>
    </row>
    <row r="966" spans="1:8" s="26" customFormat="1">
      <c r="A966" s="30"/>
      <c r="B966" s="30"/>
      <c r="C966" s="30"/>
      <c r="D966" s="30"/>
      <c r="E966" s="243"/>
      <c r="F966" s="28"/>
      <c r="G966" s="28"/>
      <c r="H966" s="28"/>
    </row>
    <row r="967" spans="1:8" s="26" customFormat="1">
      <c r="A967" s="30"/>
      <c r="B967" s="30"/>
      <c r="C967" s="30"/>
      <c r="D967" s="30"/>
      <c r="E967" s="243"/>
      <c r="F967" s="28"/>
      <c r="G967" s="28"/>
      <c r="H967" s="28"/>
    </row>
    <row r="968" spans="1:8" s="26" customFormat="1">
      <c r="A968" s="30"/>
      <c r="B968" s="30"/>
      <c r="C968" s="30"/>
      <c r="D968" s="30"/>
      <c r="E968" s="243"/>
      <c r="F968" s="28"/>
      <c r="G968" s="28"/>
      <c r="H968" s="28"/>
    </row>
    <row r="969" spans="1:8" s="26" customFormat="1">
      <c r="A969" s="30"/>
      <c r="B969" s="30"/>
      <c r="C969" s="30"/>
      <c r="D969" s="30"/>
      <c r="E969" s="243"/>
      <c r="F969" s="28"/>
      <c r="G969" s="28"/>
      <c r="H969" s="28"/>
    </row>
    <row r="970" spans="1:8" s="26" customFormat="1">
      <c r="A970" s="30"/>
      <c r="B970" s="30"/>
      <c r="C970" s="30"/>
      <c r="D970" s="30"/>
      <c r="E970" s="243"/>
      <c r="F970" s="28"/>
      <c r="G970" s="28"/>
      <c r="H970" s="28"/>
    </row>
    <row r="971" spans="1:8" s="26" customFormat="1">
      <c r="A971" s="30"/>
      <c r="B971" s="30"/>
      <c r="C971" s="30"/>
      <c r="D971" s="30"/>
      <c r="E971" s="243"/>
      <c r="F971" s="28"/>
      <c r="G971" s="28"/>
      <c r="H971" s="28"/>
    </row>
    <row r="972" spans="1:8" s="26" customFormat="1">
      <c r="A972" s="30"/>
      <c r="B972" s="30"/>
      <c r="C972" s="30"/>
      <c r="D972" s="30"/>
      <c r="E972" s="243"/>
      <c r="F972" s="28"/>
      <c r="G972" s="28"/>
      <c r="H972" s="28"/>
    </row>
    <row r="973" spans="1:8" s="26" customFormat="1">
      <c r="A973" s="30"/>
      <c r="B973" s="30"/>
      <c r="C973" s="30"/>
      <c r="D973" s="30"/>
      <c r="E973" s="243"/>
      <c r="F973" s="28"/>
      <c r="G973" s="28"/>
      <c r="H973" s="28"/>
    </row>
    <row r="974" spans="1:8" s="26" customFormat="1">
      <c r="A974" s="30"/>
      <c r="B974" s="30"/>
      <c r="C974" s="30"/>
      <c r="D974" s="30"/>
      <c r="E974" s="243"/>
      <c r="F974" s="28"/>
      <c r="G974" s="28"/>
      <c r="H974" s="28"/>
    </row>
    <row r="975" spans="1:8" s="26" customFormat="1">
      <c r="A975" s="30"/>
      <c r="B975" s="30"/>
      <c r="C975" s="30"/>
      <c r="D975" s="30"/>
      <c r="E975" s="243"/>
      <c r="F975" s="28"/>
      <c r="G975" s="28"/>
      <c r="H975" s="28"/>
    </row>
    <row r="976" spans="1:8" s="26" customFormat="1">
      <c r="A976" s="30"/>
      <c r="B976" s="30"/>
      <c r="C976" s="30"/>
      <c r="D976" s="30"/>
      <c r="E976" s="243"/>
      <c r="F976" s="28"/>
      <c r="G976" s="28"/>
      <c r="H976" s="28"/>
    </row>
    <row r="977" spans="1:8" s="26" customFormat="1">
      <c r="A977" s="30"/>
      <c r="B977" s="30"/>
      <c r="C977" s="30"/>
      <c r="D977" s="30"/>
      <c r="E977" s="243"/>
      <c r="F977" s="28"/>
      <c r="G977" s="28"/>
      <c r="H977" s="28"/>
    </row>
    <row r="978" spans="1:8" s="26" customFormat="1">
      <c r="A978" s="30"/>
      <c r="B978" s="30"/>
      <c r="C978" s="30"/>
      <c r="D978" s="30"/>
      <c r="E978" s="243"/>
      <c r="F978" s="28"/>
      <c r="G978" s="28"/>
      <c r="H978" s="28"/>
    </row>
    <row r="979" spans="1:8" s="26" customFormat="1">
      <c r="A979" s="30"/>
      <c r="B979" s="30"/>
      <c r="C979" s="30"/>
      <c r="D979" s="30"/>
      <c r="E979" s="243"/>
      <c r="F979" s="28"/>
      <c r="G979" s="28"/>
      <c r="H979" s="28"/>
    </row>
    <row r="980" spans="1:8" s="26" customFormat="1">
      <c r="A980" s="30"/>
      <c r="B980" s="30"/>
      <c r="C980" s="30"/>
      <c r="D980" s="30"/>
      <c r="E980" s="243"/>
      <c r="F980" s="28"/>
      <c r="G980" s="28"/>
      <c r="H980" s="28"/>
    </row>
    <row r="981" spans="1:8" s="26" customFormat="1">
      <c r="A981" s="30"/>
      <c r="B981" s="30"/>
      <c r="C981" s="30"/>
      <c r="D981" s="30"/>
      <c r="E981" s="243"/>
      <c r="F981" s="28"/>
      <c r="G981" s="28"/>
      <c r="H981" s="28"/>
    </row>
    <row r="982" spans="1:8" s="26" customFormat="1">
      <c r="A982" s="30"/>
      <c r="B982" s="30"/>
      <c r="C982" s="30"/>
      <c r="D982" s="30"/>
      <c r="E982" s="243"/>
      <c r="F982" s="28"/>
      <c r="G982" s="28"/>
      <c r="H982" s="28"/>
    </row>
    <row r="983" spans="1:8" s="26" customFormat="1">
      <c r="A983" s="30"/>
      <c r="B983" s="30"/>
      <c r="C983" s="30"/>
      <c r="D983" s="30"/>
      <c r="E983" s="243"/>
      <c r="F983" s="28"/>
      <c r="G983" s="28"/>
      <c r="H983" s="28"/>
    </row>
    <row r="984" spans="1:8" s="26" customFormat="1">
      <c r="A984" s="30"/>
      <c r="B984" s="30"/>
      <c r="C984" s="30"/>
      <c r="D984" s="30"/>
      <c r="E984" s="243"/>
      <c r="F984" s="28"/>
      <c r="G984" s="28"/>
      <c r="H984" s="28"/>
    </row>
    <row r="985" spans="1:8" s="26" customFormat="1">
      <c r="A985" s="30"/>
      <c r="B985" s="30"/>
      <c r="C985" s="30"/>
      <c r="D985" s="30"/>
      <c r="E985" s="243"/>
      <c r="F985" s="28"/>
      <c r="G985" s="28"/>
      <c r="H985" s="28"/>
    </row>
    <row r="986" spans="1:8" s="26" customFormat="1">
      <c r="A986" s="30"/>
      <c r="B986" s="30"/>
      <c r="C986" s="30"/>
      <c r="D986" s="30"/>
      <c r="E986" s="243"/>
      <c r="F986" s="28"/>
      <c r="G986" s="28"/>
      <c r="H986" s="28"/>
    </row>
    <row r="987" spans="1:8" s="26" customFormat="1">
      <c r="A987" s="30"/>
      <c r="B987" s="30"/>
      <c r="C987" s="30"/>
      <c r="D987" s="30"/>
      <c r="E987" s="243"/>
      <c r="F987" s="28"/>
      <c r="G987" s="28"/>
      <c r="H987" s="28"/>
    </row>
    <row r="988" spans="1:8" s="26" customFormat="1">
      <c r="A988" s="30"/>
      <c r="B988" s="30"/>
      <c r="C988" s="30"/>
      <c r="D988" s="30"/>
      <c r="E988" s="243"/>
      <c r="F988" s="28"/>
      <c r="G988" s="28"/>
      <c r="H988" s="28"/>
    </row>
    <row r="989" spans="1:8" s="26" customFormat="1">
      <c r="A989" s="30"/>
      <c r="B989" s="30"/>
      <c r="C989" s="30"/>
      <c r="D989" s="30"/>
      <c r="E989" s="243"/>
      <c r="F989" s="28"/>
      <c r="G989" s="28"/>
      <c r="H989" s="28"/>
    </row>
    <row r="990" spans="1:8" s="26" customFormat="1">
      <c r="A990" s="30"/>
      <c r="B990" s="30"/>
      <c r="C990" s="30"/>
      <c r="D990" s="30"/>
      <c r="E990" s="243"/>
      <c r="F990" s="28"/>
      <c r="G990" s="28"/>
      <c r="H990" s="28"/>
    </row>
    <row r="991" spans="1:8" s="26" customFormat="1">
      <c r="A991" s="30"/>
      <c r="B991" s="30"/>
      <c r="C991" s="30"/>
      <c r="D991" s="30"/>
      <c r="E991" s="243"/>
      <c r="F991" s="28"/>
      <c r="G991" s="28"/>
      <c r="H991" s="28"/>
    </row>
    <row r="992" spans="1:8" s="26" customFormat="1">
      <c r="A992" s="30"/>
      <c r="B992" s="30"/>
      <c r="C992" s="30"/>
      <c r="D992" s="30"/>
      <c r="E992" s="243"/>
      <c r="F992" s="28"/>
      <c r="G992" s="28"/>
      <c r="H992" s="28"/>
    </row>
    <row r="993" spans="1:8" s="26" customFormat="1">
      <c r="A993" s="30"/>
      <c r="B993" s="30"/>
      <c r="C993" s="30"/>
      <c r="D993" s="30"/>
      <c r="E993" s="243"/>
      <c r="F993" s="28"/>
      <c r="G993" s="28"/>
      <c r="H993" s="28"/>
    </row>
    <row r="994" spans="1:8" s="26" customFormat="1">
      <c r="A994" s="30"/>
      <c r="B994" s="30"/>
      <c r="C994" s="30"/>
      <c r="D994" s="30"/>
      <c r="E994" s="243"/>
      <c r="F994" s="28"/>
      <c r="G994" s="28"/>
      <c r="H994" s="28"/>
    </row>
    <row r="995" spans="1:8" s="26" customFormat="1">
      <c r="A995" s="30"/>
      <c r="B995" s="30"/>
      <c r="C995" s="30"/>
      <c r="D995" s="30"/>
      <c r="E995" s="243"/>
      <c r="F995" s="28"/>
      <c r="G995" s="28"/>
      <c r="H995" s="28"/>
    </row>
    <row r="996" spans="1:8" s="26" customFormat="1">
      <c r="A996" s="30"/>
      <c r="B996" s="30"/>
      <c r="C996" s="30"/>
      <c r="D996" s="30"/>
      <c r="E996" s="243"/>
      <c r="F996" s="28"/>
      <c r="G996" s="28"/>
      <c r="H996" s="28"/>
    </row>
    <row r="997" spans="1:8" s="26" customFormat="1">
      <c r="A997" s="30"/>
      <c r="B997" s="30"/>
      <c r="C997" s="30"/>
      <c r="D997" s="30"/>
      <c r="E997" s="243"/>
      <c r="F997" s="28"/>
      <c r="G997" s="28"/>
      <c r="H997" s="28"/>
    </row>
    <row r="998" spans="1:8" s="26" customFormat="1">
      <c r="A998" s="30"/>
      <c r="B998" s="30"/>
      <c r="C998" s="30"/>
      <c r="D998" s="30"/>
      <c r="E998" s="243"/>
      <c r="F998" s="28"/>
      <c r="G998" s="28"/>
      <c r="H998" s="28"/>
    </row>
    <row r="999" spans="1:8" s="26" customFormat="1">
      <c r="A999" s="30"/>
      <c r="B999" s="30"/>
      <c r="C999" s="30"/>
      <c r="D999" s="30"/>
      <c r="E999" s="243"/>
      <c r="F999" s="28"/>
      <c r="G999" s="28"/>
      <c r="H999" s="28"/>
    </row>
    <row r="1000" spans="1:8" s="26" customFormat="1">
      <c r="A1000" s="30"/>
      <c r="B1000" s="30"/>
      <c r="C1000" s="30"/>
      <c r="D1000" s="30"/>
      <c r="E1000" s="243"/>
      <c r="F1000" s="28"/>
      <c r="G1000" s="28"/>
      <c r="H1000" s="28"/>
    </row>
    <row r="1001" spans="1:8" s="26" customFormat="1">
      <c r="A1001" s="30"/>
      <c r="B1001" s="30"/>
      <c r="C1001" s="30"/>
      <c r="D1001" s="30"/>
      <c r="E1001" s="243"/>
      <c r="F1001" s="28"/>
      <c r="G1001" s="28"/>
      <c r="H1001" s="28"/>
    </row>
    <row r="1002" spans="1:8" s="26" customFormat="1">
      <c r="A1002" s="30"/>
      <c r="B1002" s="30"/>
      <c r="C1002" s="30"/>
      <c r="D1002" s="30"/>
      <c r="E1002" s="243"/>
      <c r="F1002" s="28"/>
      <c r="G1002" s="28"/>
      <c r="H1002" s="28"/>
    </row>
    <row r="1003" spans="1:8" s="26" customFormat="1">
      <c r="A1003" s="30"/>
      <c r="B1003" s="30"/>
      <c r="C1003" s="30"/>
      <c r="D1003" s="30"/>
      <c r="E1003" s="243"/>
      <c r="F1003" s="28"/>
      <c r="G1003" s="28"/>
      <c r="H1003" s="28"/>
    </row>
    <row r="1004" spans="1:8" s="26" customFormat="1">
      <c r="A1004" s="30"/>
      <c r="B1004" s="30"/>
      <c r="C1004" s="30"/>
      <c r="D1004" s="30"/>
      <c r="E1004" s="243"/>
      <c r="F1004" s="28"/>
      <c r="G1004" s="28"/>
      <c r="H1004" s="28"/>
    </row>
    <row r="1005" spans="1:8" s="26" customFormat="1">
      <c r="A1005" s="30"/>
      <c r="B1005" s="30"/>
      <c r="C1005" s="30"/>
      <c r="D1005" s="30"/>
      <c r="E1005" s="243"/>
      <c r="F1005" s="28"/>
      <c r="G1005" s="28"/>
      <c r="H1005" s="28"/>
    </row>
    <row r="1006" spans="1:8" s="26" customFormat="1">
      <c r="A1006" s="30"/>
      <c r="B1006" s="30"/>
      <c r="C1006" s="30"/>
      <c r="D1006" s="30"/>
      <c r="E1006" s="243"/>
      <c r="F1006" s="28"/>
      <c r="G1006" s="28"/>
      <c r="H1006" s="28"/>
    </row>
    <row r="1007" spans="1:8" s="26" customFormat="1">
      <c r="A1007" s="30"/>
      <c r="B1007" s="30"/>
      <c r="C1007" s="30"/>
      <c r="D1007" s="30"/>
      <c r="E1007" s="243"/>
      <c r="F1007" s="28"/>
      <c r="G1007" s="28"/>
      <c r="H1007" s="28"/>
    </row>
    <row r="1008" spans="1:8" s="26" customFormat="1">
      <c r="A1008" s="30"/>
      <c r="B1008" s="30"/>
      <c r="C1008" s="30"/>
      <c r="D1008" s="30"/>
      <c r="E1008" s="243"/>
      <c r="F1008" s="28"/>
      <c r="G1008" s="28"/>
      <c r="H1008" s="28"/>
    </row>
    <row r="1009" spans="1:8" s="26" customFormat="1">
      <c r="A1009" s="30"/>
      <c r="B1009" s="30"/>
      <c r="C1009" s="30"/>
      <c r="D1009" s="30"/>
      <c r="E1009" s="243"/>
      <c r="F1009" s="28"/>
      <c r="G1009" s="28"/>
      <c r="H1009" s="28"/>
    </row>
    <row r="1010" spans="1:8" s="26" customFormat="1">
      <c r="A1010" s="30"/>
      <c r="B1010" s="30"/>
      <c r="C1010" s="30"/>
      <c r="D1010" s="30"/>
      <c r="E1010" s="243"/>
      <c r="F1010" s="28"/>
      <c r="G1010" s="28"/>
      <c r="H1010" s="28"/>
    </row>
    <row r="1011" spans="1:8" s="26" customFormat="1">
      <c r="A1011" s="30"/>
      <c r="B1011" s="30"/>
      <c r="C1011" s="30"/>
      <c r="D1011" s="30"/>
      <c r="E1011" s="243"/>
      <c r="F1011" s="28"/>
      <c r="G1011" s="28"/>
      <c r="H1011" s="28"/>
    </row>
    <row r="1012" spans="1:8" s="26" customFormat="1">
      <c r="A1012" s="30"/>
      <c r="B1012" s="30"/>
      <c r="C1012" s="30"/>
      <c r="D1012" s="30"/>
      <c r="E1012" s="243"/>
      <c r="F1012" s="28"/>
      <c r="G1012" s="28"/>
      <c r="H1012" s="28"/>
    </row>
    <row r="1013" spans="1:8" s="26" customFormat="1">
      <c r="A1013" s="30"/>
      <c r="B1013" s="30"/>
      <c r="C1013" s="30"/>
      <c r="D1013" s="30"/>
      <c r="E1013" s="243"/>
      <c r="F1013" s="28"/>
      <c r="G1013" s="28"/>
      <c r="H1013" s="28"/>
    </row>
    <row r="1014" spans="1:8" s="26" customFormat="1">
      <c r="A1014" s="30"/>
      <c r="B1014" s="30"/>
      <c r="C1014" s="30"/>
      <c r="D1014" s="30"/>
      <c r="E1014" s="243"/>
      <c r="F1014" s="28"/>
      <c r="G1014" s="28"/>
      <c r="H1014" s="28"/>
    </row>
    <row r="1015" spans="1:8" s="26" customFormat="1">
      <c r="A1015" s="30"/>
      <c r="B1015" s="30"/>
      <c r="C1015" s="30"/>
      <c r="D1015" s="30"/>
      <c r="E1015" s="243"/>
      <c r="F1015" s="28"/>
      <c r="G1015" s="28"/>
      <c r="H1015" s="28"/>
    </row>
    <row r="1016" spans="1:8" s="26" customFormat="1">
      <c r="A1016" s="30"/>
      <c r="B1016" s="30"/>
      <c r="C1016" s="30"/>
      <c r="D1016" s="30"/>
      <c r="E1016" s="243"/>
      <c r="F1016" s="28"/>
      <c r="G1016" s="28"/>
      <c r="H1016" s="28"/>
    </row>
    <row r="1017" spans="1:8" s="26" customFormat="1">
      <c r="A1017" s="30"/>
      <c r="B1017" s="30"/>
      <c r="C1017" s="30"/>
      <c r="D1017" s="30"/>
      <c r="E1017" s="243"/>
      <c r="F1017" s="28"/>
      <c r="G1017" s="28"/>
      <c r="H1017" s="28"/>
    </row>
    <row r="1018" spans="1:8" s="26" customFormat="1">
      <c r="A1018" s="30"/>
      <c r="B1018" s="30"/>
      <c r="C1018" s="30"/>
      <c r="D1018" s="30"/>
      <c r="E1018" s="243"/>
      <c r="F1018" s="28"/>
      <c r="G1018" s="28"/>
      <c r="H1018" s="28"/>
    </row>
    <row r="1019" spans="1:8" s="26" customFormat="1">
      <c r="A1019" s="30"/>
      <c r="B1019" s="30"/>
      <c r="C1019" s="30"/>
      <c r="D1019" s="30"/>
      <c r="E1019" s="243"/>
      <c r="F1019" s="28"/>
      <c r="G1019" s="28"/>
      <c r="H1019" s="28"/>
    </row>
    <row r="1020" spans="1:8" s="26" customFormat="1">
      <c r="A1020" s="30"/>
      <c r="B1020" s="30"/>
      <c r="C1020" s="30"/>
      <c r="D1020" s="30"/>
      <c r="E1020" s="243"/>
      <c r="F1020" s="28"/>
      <c r="G1020" s="28"/>
      <c r="H1020" s="28"/>
    </row>
    <row r="1021" spans="1:8" s="26" customFormat="1">
      <c r="A1021" s="30"/>
      <c r="B1021" s="30"/>
      <c r="C1021" s="30"/>
      <c r="D1021" s="30"/>
      <c r="E1021" s="243"/>
      <c r="F1021" s="28"/>
      <c r="G1021" s="28"/>
      <c r="H1021" s="28"/>
    </row>
    <row r="1022" spans="1:8" s="26" customFormat="1">
      <c r="A1022" s="30"/>
      <c r="B1022" s="30"/>
      <c r="C1022" s="30"/>
      <c r="D1022" s="30"/>
      <c r="E1022" s="243"/>
      <c r="F1022" s="28"/>
      <c r="G1022" s="28"/>
      <c r="H1022" s="28"/>
    </row>
    <row r="1023" spans="1:8" s="26" customFormat="1">
      <c r="A1023" s="30"/>
      <c r="B1023" s="30"/>
      <c r="C1023" s="30"/>
      <c r="D1023" s="30"/>
      <c r="E1023" s="243"/>
      <c r="F1023" s="28"/>
      <c r="G1023" s="28"/>
      <c r="H1023" s="28"/>
    </row>
    <row r="1024" spans="1:8" s="26" customFormat="1">
      <c r="A1024" s="30"/>
      <c r="B1024" s="30"/>
      <c r="C1024" s="30"/>
      <c r="D1024" s="30"/>
      <c r="E1024" s="243"/>
      <c r="F1024" s="28"/>
      <c r="G1024" s="28"/>
      <c r="H1024" s="28"/>
    </row>
    <row r="1025" spans="1:8" s="26" customFormat="1">
      <c r="A1025" s="30"/>
      <c r="B1025" s="30"/>
      <c r="C1025" s="30"/>
      <c r="D1025" s="30"/>
      <c r="E1025" s="243"/>
      <c r="F1025" s="28"/>
      <c r="G1025" s="28"/>
      <c r="H1025" s="28"/>
    </row>
    <row r="1026" spans="1:8" s="26" customFormat="1">
      <c r="A1026" s="30"/>
      <c r="B1026" s="30"/>
      <c r="C1026" s="30"/>
      <c r="D1026" s="30"/>
      <c r="E1026" s="243"/>
      <c r="F1026" s="28"/>
      <c r="G1026" s="28"/>
      <c r="H1026" s="28"/>
    </row>
    <row r="1027" spans="1:8" s="26" customFormat="1">
      <c r="A1027" s="30"/>
      <c r="B1027" s="30"/>
      <c r="C1027" s="30"/>
      <c r="D1027" s="30"/>
      <c r="E1027" s="243"/>
      <c r="F1027" s="28"/>
      <c r="G1027" s="28"/>
      <c r="H1027" s="28"/>
    </row>
    <row r="1028" spans="1:8" s="26" customFormat="1">
      <c r="A1028" s="30"/>
      <c r="B1028" s="30"/>
      <c r="C1028" s="30"/>
      <c r="D1028" s="30"/>
      <c r="E1028" s="243"/>
      <c r="F1028" s="28"/>
      <c r="G1028" s="28"/>
      <c r="H1028" s="28"/>
    </row>
    <row r="1029" spans="1:8" s="26" customFormat="1">
      <c r="A1029" s="30"/>
      <c r="B1029" s="30"/>
      <c r="C1029" s="30"/>
      <c r="D1029" s="30"/>
      <c r="E1029" s="243"/>
      <c r="F1029" s="28"/>
      <c r="G1029" s="28"/>
      <c r="H1029" s="28"/>
    </row>
    <row r="1030" spans="1:8" s="26" customFormat="1">
      <c r="A1030" s="30"/>
      <c r="B1030" s="30"/>
      <c r="C1030" s="30"/>
      <c r="D1030" s="30"/>
      <c r="E1030" s="243"/>
      <c r="F1030" s="28"/>
      <c r="G1030" s="28"/>
      <c r="H1030" s="28"/>
    </row>
    <row r="1031" spans="1:8" s="26" customFormat="1">
      <c r="A1031" s="30"/>
      <c r="B1031" s="30"/>
      <c r="C1031" s="30"/>
      <c r="D1031" s="30"/>
      <c r="E1031" s="243"/>
      <c r="F1031" s="28"/>
      <c r="G1031" s="28"/>
      <c r="H1031" s="28"/>
    </row>
    <row r="1032" spans="1:8" s="26" customFormat="1">
      <c r="A1032" s="30"/>
      <c r="B1032" s="30"/>
      <c r="C1032" s="30"/>
      <c r="D1032" s="30"/>
      <c r="E1032" s="243"/>
      <c r="F1032" s="28"/>
      <c r="G1032" s="28"/>
      <c r="H1032" s="28"/>
    </row>
    <row r="1033" spans="1:8" s="26" customFormat="1">
      <c r="A1033" s="30"/>
      <c r="B1033" s="30"/>
      <c r="C1033" s="30"/>
      <c r="D1033" s="30"/>
      <c r="E1033" s="243"/>
      <c r="F1033" s="28"/>
      <c r="G1033" s="28"/>
      <c r="H1033" s="28"/>
    </row>
    <row r="1034" spans="1:8" s="26" customFormat="1">
      <c r="A1034" s="30"/>
      <c r="B1034" s="30"/>
      <c r="C1034" s="30"/>
      <c r="D1034" s="30"/>
      <c r="E1034" s="243"/>
      <c r="F1034" s="28"/>
      <c r="G1034" s="28"/>
      <c r="H1034" s="28"/>
    </row>
    <row r="1035" spans="1:8" s="26" customFormat="1">
      <c r="A1035" s="30"/>
      <c r="B1035" s="30"/>
      <c r="C1035" s="30"/>
      <c r="D1035" s="30"/>
      <c r="E1035" s="243"/>
      <c r="F1035" s="28"/>
      <c r="G1035" s="28"/>
      <c r="H1035" s="28"/>
    </row>
    <row r="1036" spans="1:8" s="26" customFormat="1">
      <c r="A1036" s="30"/>
      <c r="B1036" s="30"/>
      <c r="C1036" s="30"/>
      <c r="D1036" s="30"/>
      <c r="E1036" s="243"/>
      <c r="F1036" s="28"/>
      <c r="G1036" s="28"/>
      <c r="H1036" s="28"/>
    </row>
    <row r="1037" spans="1:8" s="26" customFormat="1">
      <c r="A1037" s="30"/>
      <c r="B1037" s="30"/>
      <c r="C1037" s="30"/>
      <c r="D1037" s="30"/>
      <c r="E1037" s="243"/>
      <c r="F1037" s="28"/>
      <c r="G1037" s="28"/>
      <c r="H1037" s="28"/>
    </row>
    <row r="1038" spans="1:8" s="26" customFormat="1">
      <c r="A1038" s="30"/>
      <c r="B1038" s="30"/>
      <c r="C1038" s="30"/>
      <c r="D1038" s="30"/>
      <c r="E1038" s="243"/>
      <c r="F1038" s="28"/>
      <c r="G1038" s="28"/>
      <c r="H1038" s="28"/>
    </row>
    <row r="1039" spans="1:8" s="26" customFormat="1">
      <c r="A1039" s="30"/>
      <c r="B1039" s="30"/>
      <c r="C1039" s="30"/>
      <c r="D1039" s="30"/>
      <c r="E1039" s="243"/>
      <c r="F1039" s="28"/>
      <c r="G1039" s="28"/>
      <c r="H1039" s="28"/>
    </row>
    <row r="1040" spans="1:8" s="26" customFormat="1">
      <c r="A1040" s="30"/>
      <c r="B1040" s="30"/>
      <c r="C1040" s="30"/>
      <c r="D1040" s="30"/>
      <c r="E1040" s="243"/>
      <c r="F1040" s="28"/>
      <c r="G1040" s="28"/>
      <c r="H1040" s="28"/>
    </row>
    <row r="1041" spans="1:8" s="26" customFormat="1">
      <c r="A1041" s="30"/>
      <c r="B1041" s="30"/>
      <c r="C1041" s="30"/>
      <c r="D1041" s="30"/>
      <c r="E1041" s="243"/>
      <c r="F1041" s="28"/>
      <c r="G1041" s="28"/>
      <c r="H1041" s="28"/>
    </row>
    <row r="1042" spans="1:8" s="26" customFormat="1">
      <c r="A1042" s="30"/>
      <c r="B1042" s="30"/>
      <c r="C1042" s="30"/>
      <c r="D1042" s="30"/>
      <c r="E1042" s="243"/>
      <c r="F1042" s="28"/>
      <c r="G1042" s="28"/>
      <c r="H1042" s="28"/>
    </row>
    <row r="1043" spans="1:8" s="26" customFormat="1">
      <c r="A1043" s="30"/>
      <c r="B1043" s="30"/>
      <c r="C1043" s="30"/>
      <c r="D1043" s="30"/>
      <c r="E1043" s="243"/>
      <c r="F1043" s="28"/>
      <c r="G1043" s="28"/>
      <c r="H1043" s="28"/>
    </row>
    <row r="1044" spans="1:8" s="26" customFormat="1">
      <c r="A1044" s="30"/>
      <c r="B1044" s="30"/>
      <c r="C1044" s="30"/>
      <c r="D1044" s="30"/>
      <c r="E1044" s="243"/>
      <c r="F1044" s="28"/>
      <c r="G1044" s="28"/>
      <c r="H1044" s="28"/>
    </row>
    <row r="1045" spans="1:8" s="26" customFormat="1">
      <c r="A1045" s="30"/>
      <c r="B1045" s="30"/>
      <c r="C1045" s="30"/>
      <c r="D1045" s="30"/>
      <c r="E1045" s="243"/>
      <c r="F1045" s="28"/>
      <c r="G1045" s="28"/>
      <c r="H1045" s="28"/>
    </row>
    <row r="1046" spans="1:8" s="26" customFormat="1">
      <c r="A1046" s="30"/>
      <c r="B1046" s="30"/>
      <c r="C1046" s="30"/>
      <c r="D1046" s="30"/>
      <c r="E1046" s="243"/>
      <c r="F1046" s="28"/>
      <c r="G1046" s="28"/>
      <c r="H1046" s="28"/>
    </row>
    <row r="1047" spans="1:8" s="26" customFormat="1">
      <c r="A1047" s="30"/>
      <c r="B1047" s="30"/>
      <c r="C1047" s="30"/>
      <c r="D1047" s="30"/>
      <c r="E1047" s="243"/>
      <c r="F1047" s="28"/>
      <c r="G1047" s="28"/>
      <c r="H1047" s="28"/>
    </row>
    <row r="1048" spans="1:8" s="26" customFormat="1">
      <c r="A1048" s="30"/>
      <c r="B1048" s="30"/>
      <c r="C1048" s="30"/>
      <c r="D1048" s="30"/>
      <c r="E1048" s="243"/>
      <c r="F1048" s="28"/>
      <c r="G1048" s="28"/>
      <c r="H1048" s="28"/>
    </row>
    <row r="1049" spans="1:8" s="26" customFormat="1">
      <c r="A1049" s="30"/>
      <c r="B1049" s="30"/>
      <c r="C1049" s="30"/>
      <c r="D1049" s="30"/>
      <c r="E1049" s="243"/>
      <c r="F1049" s="28"/>
      <c r="G1049" s="28"/>
      <c r="H1049" s="28"/>
    </row>
    <row r="1050" spans="1:8" s="26" customFormat="1">
      <c r="A1050" s="30"/>
      <c r="B1050" s="30"/>
      <c r="C1050" s="30"/>
      <c r="D1050" s="30"/>
      <c r="E1050" s="243"/>
      <c r="F1050" s="28"/>
      <c r="G1050" s="28"/>
      <c r="H1050" s="28"/>
    </row>
    <row r="1051" spans="1:8" s="26" customFormat="1">
      <c r="A1051" s="30"/>
      <c r="B1051" s="30"/>
      <c r="C1051" s="30"/>
      <c r="D1051" s="30"/>
      <c r="E1051" s="243"/>
      <c r="F1051" s="28"/>
      <c r="G1051" s="28"/>
      <c r="H1051" s="28"/>
    </row>
    <row r="1052" spans="1:8" s="26" customFormat="1">
      <c r="A1052" s="30"/>
      <c r="B1052" s="30"/>
      <c r="C1052" s="30"/>
      <c r="D1052" s="30"/>
      <c r="E1052" s="243"/>
      <c r="F1052" s="28"/>
      <c r="G1052" s="28"/>
      <c r="H1052" s="28"/>
    </row>
    <row r="1053" spans="1:8" s="26" customFormat="1">
      <c r="A1053" s="30"/>
      <c r="B1053" s="30"/>
      <c r="C1053" s="30"/>
      <c r="D1053" s="30"/>
      <c r="E1053" s="243"/>
      <c r="F1053" s="28"/>
      <c r="G1053" s="28"/>
      <c r="H1053" s="28"/>
    </row>
    <row r="1054" spans="1:8" s="26" customFormat="1">
      <c r="A1054" s="30"/>
      <c r="B1054" s="30"/>
      <c r="C1054" s="30"/>
      <c r="D1054" s="30"/>
      <c r="E1054" s="243"/>
      <c r="F1054" s="28"/>
      <c r="G1054" s="28"/>
      <c r="H1054" s="28"/>
    </row>
    <row r="1055" spans="1:8" s="26" customFormat="1">
      <c r="A1055" s="30"/>
      <c r="B1055" s="30"/>
      <c r="C1055" s="30"/>
      <c r="D1055" s="30"/>
      <c r="E1055" s="243"/>
      <c r="F1055" s="28"/>
      <c r="G1055" s="28"/>
      <c r="H1055" s="28"/>
    </row>
    <row r="1056" spans="1:8" s="26" customFormat="1">
      <c r="A1056" s="30"/>
      <c r="B1056" s="30"/>
      <c r="C1056" s="30"/>
      <c r="D1056" s="30"/>
      <c r="E1056" s="243"/>
      <c r="F1056" s="28"/>
      <c r="G1056" s="28"/>
      <c r="H1056" s="28"/>
    </row>
    <row r="1057" spans="1:8" s="26" customFormat="1">
      <c r="A1057" s="30"/>
      <c r="B1057" s="30"/>
      <c r="C1057" s="30"/>
      <c r="D1057" s="30"/>
      <c r="E1057" s="243"/>
      <c r="F1057" s="28"/>
      <c r="G1057" s="28"/>
      <c r="H1057" s="28"/>
    </row>
    <row r="1058" spans="1:8" s="26" customFormat="1">
      <c r="A1058" s="30"/>
      <c r="B1058" s="30"/>
      <c r="C1058" s="30"/>
      <c r="D1058" s="30"/>
      <c r="E1058" s="243"/>
      <c r="F1058" s="28"/>
      <c r="G1058" s="28"/>
      <c r="H1058" s="28"/>
    </row>
    <row r="1059" spans="1:8" s="26" customFormat="1">
      <c r="A1059" s="30"/>
      <c r="B1059" s="30"/>
      <c r="C1059" s="30"/>
      <c r="D1059" s="30"/>
      <c r="E1059" s="243"/>
      <c r="F1059" s="28"/>
      <c r="G1059" s="28"/>
      <c r="H1059" s="28"/>
    </row>
    <row r="1060" spans="1:8" s="26" customFormat="1">
      <c r="A1060" s="30"/>
      <c r="B1060" s="30"/>
      <c r="C1060" s="30"/>
      <c r="D1060" s="30"/>
      <c r="E1060" s="243"/>
      <c r="F1060" s="28"/>
      <c r="G1060" s="28"/>
      <c r="H1060" s="28"/>
    </row>
    <row r="1061" spans="1:8" s="26" customFormat="1">
      <c r="A1061" s="30"/>
      <c r="B1061" s="30"/>
      <c r="C1061" s="30"/>
      <c r="D1061" s="30"/>
      <c r="E1061" s="243"/>
      <c r="F1061" s="28"/>
      <c r="G1061" s="28"/>
      <c r="H1061" s="28"/>
    </row>
    <row r="1062" spans="1:8" s="26" customFormat="1">
      <c r="A1062" s="30"/>
      <c r="B1062" s="30"/>
      <c r="C1062" s="30"/>
      <c r="D1062" s="30"/>
      <c r="E1062" s="243"/>
      <c r="F1062" s="28"/>
      <c r="G1062" s="28"/>
      <c r="H1062" s="28"/>
    </row>
    <row r="1063" spans="1:8" s="26" customFormat="1">
      <c r="A1063" s="30"/>
      <c r="B1063" s="30"/>
      <c r="C1063" s="30"/>
      <c r="D1063" s="30"/>
      <c r="E1063" s="243"/>
      <c r="F1063" s="28"/>
      <c r="G1063" s="28"/>
      <c r="H1063" s="28"/>
    </row>
    <row r="1064" spans="1:8" s="26" customFormat="1">
      <c r="A1064" s="30"/>
      <c r="B1064" s="30"/>
      <c r="C1064" s="30"/>
      <c r="D1064" s="30"/>
      <c r="E1064" s="243"/>
      <c r="F1064" s="28"/>
      <c r="G1064" s="28"/>
      <c r="H1064" s="28"/>
    </row>
    <row r="1065" spans="1:8" s="26" customFormat="1">
      <c r="A1065" s="30"/>
      <c r="B1065" s="30"/>
      <c r="C1065" s="30"/>
      <c r="D1065" s="30"/>
      <c r="E1065" s="243"/>
      <c r="F1065" s="28"/>
      <c r="G1065" s="28"/>
      <c r="H1065" s="28"/>
    </row>
    <row r="1066" spans="1:8" s="26" customFormat="1">
      <c r="A1066" s="30"/>
      <c r="B1066" s="30"/>
      <c r="C1066" s="30"/>
      <c r="D1066" s="30"/>
      <c r="E1066" s="243"/>
      <c r="F1066" s="28"/>
      <c r="G1066" s="28"/>
      <c r="H1066" s="28"/>
    </row>
    <row r="1067" spans="1:8" s="26" customFormat="1">
      <c r="A1067" s="30"/>
      <c r="B1067" s="30"/>
      <c r="C1067" s="30"/>
      <c r="D1067" s="30"/>
      <c r="E1067" s="243"/>
      <c r="F1067" s="28"/>
      <c r="G1067" s="28"/>
      <c r="H1067" s="28"/>
    </row>
    <row r="1068" spans="1:8" s="26" customFormat="1">
      <c r="A1068" s="30"/>
      <c r="B1068" s="30"/>
      <c r="C1068" s="30"/>
      <c r="D1068" s="30"/>
      <c r="E1068" s="243"/>
      <c r="F1068" s="28"/>
      <c r="G1068" s="28"/>
      <c r="H1068" s="28"/>
    </row>
    <row r="1069" spans="1:8" s="26" customFormat="1">
      <c r="A1069" s="30"/>
      <c r="B1069" s="30"/>
      <c r="C1069" s="30"/>
      <c r="D1069" s="30"/>
      <c r="E1069" s="243"/>
      <c r="F1069" s="28"/>
      <c r="G1069" s="28"/>
      <c r="H1069" s="28"/>
    </row>
    <row r="1070" spans="1:8" s="26" customFormat="1">
      <c r="A1070" s="30"/>
      <c r="B1070" s="30"/>
      <c r="C1070" s="30"/>
      <c r="D1070" s="30"/>
      <c r="E1070" s="243"/>
      <c r="F1070" s="28"/>
      <c r="G1070" s="28"/>
      <c r="H1070" s="28"/>
    </row>
    <row r="1071" spans="1:8" s="26" customFormat="1">
      <c r="A1071" s="30"/>
      <c r="B1071" s="30"/>
      <c r="C1071" s="30"/>
      <c r="D1071" s="30"/>
      <c r="E1071" s="243"/>
      <c r="F1071" s="28"/>
      <c r="G1071" s="28"/>
      <c r="H1071" s="28"/>
    </row>
    <row r="1072" spans="1:8" s="26" customFormat="1">
      <c r="A1072" s="30"/>
      <c r="B1072" s="30"/>
      <c r="C1072" s="30"/>
      <c r="D1072" s="30"/>
      <c r="E1072" s="243"/>
      <c r="F1072" s="28"/>
      <c r="G1072" s="28"/>
      <c r="H1072" s="28"/>
    </row>
    <row r="1073" spans="1:8" s="26" customFormat="1">
      <c r="A1073" s="30"/>
      <c r="B1073" s="30"/>
      <c r="C1073" s="30"/>
      <c r="D1073" s="30"/>
      <c r="E1073" s="243"/>
      <c r="F1073" s="28"/>
      <c r="G1073" s="28"/>
      <c r="H1073" s="28"/>
    </row>
    <row r="1074" spans="1:8" s="26" customFormat="1">
      <c r="A1074" s="30"/>
      <c r="B1074" s="30"/>
      <c r="C1074" s="30"/>
      <c r="D1074" s="30"/>
      <c r="E1074" s="243"/>
      <c r="F1074" s="28"/>
      <c r="G1074" s="28"/>
      <c r="H1074" s="28"/>
    </row>
    <row r="1075" spans="1:8" s="26" customFormat="1">
      <c r="A1075" s="30"/>
      <c r="B1075" s="30"/>
      <c r="C1075" s="30"/>
      <c r="D1075" s="30"/>
      <c r="E1075" s="243"/>
      <c r="F1075" s="28"/>
      <c r="G1075" s="28"/>
      <c r="H1075" s="28"/>
    </row>
    <row r="1076" spans="1:8" s="26" customFormat="1">
      <c r="A1076" s="30"/>
      <c r="B1076" s="30"/>
      <c r="C1076" s="30"/>
      <c r="D1076" s="30"/>
      <c r="E1076" s="243"/>
      <c r="F1076" s="28"/>
      <c r="G1076" s="28"/>
      <c r="H1076" s="28"/>
    </row>
    <row r="1077" spans="1:8" s="26" customFormat="1">
      <c r="A1077" s="30"/>
      <c r="B1077" s="30"/>
      <c r="C1077" s="30"/>
      <c r="D1077" s="30"/>
      <c r="E1077" s="243"/>
      <c r="F1077" s="28"/>
      <c r="G1077" s="28"/>
      <c r="H1077" s="28"/>
    </row>
    <row r="1078" spans="1:8" s="26" customFormat="1">
      <c r="A1078" s="30"/>
      <c r="B1078" s="30"/>
      <c r="C1078" s="30"/>
      <c r="D1078" s="30"/>
      <c r="E1078" s="243"/>
      <c r="F1078" s="28"/>
      <c r="G1078" s="28"/>
      <c r="H1078" s="28"/>
    </row>
    <row r="1079" spans="1:8" s="26" customFormat="1">
      <c r="A1079" s="30"/>
      <c r="B1079" s="30"/>
      <c r="C1079" s="30"/>
      <c r="D1079" s="30"/>
      <c r="E1079" s="243"/>
      <c r="F1079" s="28"/>
      <c r="G1079" s="28"/>
      <c r="H1079" s="28"/>
    </row>
    <row r="1080" spans="1:8" s="26" customFormat="1">
      <c r="A1080" s="30"/>
      <c r="B1080" s="30"/>
      <c r="C1080" s="30"/>
      <c r="D1080" s="30"/>
      <c r="E1080" s="243"/>
      <c r="F1080" s="28"/>
      <c r="G1080" s="28"/>
      <c r="H1080" s="28"/>
    </row>
    <row r="1081" spans="1:8" s="26" customFormat="1">
      <c r="A1081" s="30"/>
      <c r="B1081" s="30"/>
      <c r="C1081" s="30"/>
      <c r="D1081" s="30"/>
      <c r="E1081" s="243"/>
      <c r="F1081" s="28"/>
      <c r="G1081" s="28"/>
      <c r="H1081" s="28"/>
    </row>
    <row r="1082" spans="1:8" s="26" customFormat="1">
      <c r="A1082" s="30"/>
      <c r="B1082" s="30"/>
      <c r="C1082" s="30"/>
      <c r="D1082" s="30"/>
      <c r="E1082" s="243"/>
      <c r="F1082" s="28"/>
      <c r="G1082" s="28"/>
      <c r="H1082" s="28"/>
    </row>
    <row r="1083" spans="1:8" s="26" customFormat="1">
      <c r="A1083" s="30"/>
      <c r="B1083" s="30"/>
      <c r="C1083" s="30"/>
      <c r="D1083" s="30"/>
      <c r="E1083" s="243"/>
      <c r="F1083" s="28"/>
      <c r="G1083" s="28"/>
      <c r="H1083" s="28"/>
    </row>
    <row r="1084" spans="1:8" s="26" customFormat="1">
      <c r="A1084" s="30"/>
      <c r="B1084" s="30"/>
      <c r="C1084" s="30"/>
      <c r="D1084" s="30"/>
      <c r="E1084" s="243"/>
      <c r="F1084" s="28"/>
      <c r="G1084" s="28"/>
      <c r="H1084" s="28"/>
    </row>
    <row r="1085" spans="1:8" s="26" customFormat="1">
      <c r="A1085" s="30"/>
      <c r="B1085" s="30"/>
      <c r="C1085" s="30"/>
      <c r="D1085" s="30"/>
      <c r="E1085" s="243"/>
      <c r="F1085" s="28"/>
      <c r="G1085" s="28"/>
      <c r="H1085" s="28"/>
    </row>
    <row r="1086" spans="1:8" s="26" customFormat="1">
      <c r="A1086" s="30"/>
      <c r="B1086" s="30"/>
      <c r="C1086" s="30"/>
      <c r="D1086" s="30"/>
      <c r="E1086" s="243"/>
      <c r="F1086" s="28"/>
      <c r="G1086" s="28"/>
      <c r="H1086" s="28"/>
    </row>
    <row r="1087" spans="1:8" s="26" customFormat="1">
      <c r="A1087" s="30"/>
      <c r="B1087" s="30"/>
      <c r="C1087" s="30"/>
      <c r="D1087" s="30"/>
      <c r="E1087" s="243"/>
      <c r="F1087" s="28"/>
      <c r="G1087" s="28"/>
      <c r="H1087" s="28"/>
    </row>
    <row r="1088" spans="1:8" s="26" customFormat="1">
      <c r="A1088" s="30"/>
      <c r="B1088" s="30"/>
      <c r="C1088" s="30"/>
      <c r="D1088" s="30"/>
      <c r="E1088" s="243"/>
      <c r="F1088" s="28"/>
      <c r="G1088" s="28"/>
      <c r="H1088" s="28"/>
    </row>
    <row r="1089" spans="1:8" s="26" customFormat="1">
      <c r="A1089" s="30"/>
      <c r="B1089" s="30"/>
      <c r="C1089" s="30"/>
      <c r="D1089" s="30"/>
      <c r="E1089" s="243"/>
      <c r="F1089" s="28"/>
      <c r="G1089" s="28"/>
      <c r="H1089" s="28"/>
    </row>
    <row r="1090" spans="1:8" s="26" customFormat="1">
      <c r="A1090" s="30"/>
      <c r="B1090" s="30"/>
      <c r="C1090" s="30"/>
      <c r="D1090" s="30"/>
      <c r="E1090" s="243"/>
      <c r="F1090" s="28"/>
      <c r="G1090" s="28"/>
      <c r="H1090" s="28"/>
    </row>
    <row r="1091" spans="1:8" s="26" customFormat="1">
      <c r="A1091" s="30"/>
      <c r="B1091" s="30"/>
      <c r="C1091" s="30"/>
      <c r="D1091" s="30"/>
      <c r="E1091" s="243"/>
      <c r="F1091" s="28"/>
      <c r="G1091" s="28"/>
      <c r="H1091" s="28"/>
    </row>
    <row r="1092" spans="1:8" s="26" customFormat="1">
      <c r="A1092" s="30"/>
      <c r="B1092" s="30"/>
      <c r="C1092" s="30"/>
      <c r="D1092" s="30"/>
      <c r="E1092" s="243"/>
      <c r="F1092" s="28"/>
      <c r="G1092" s="28"/>
      <c r="H1092" s="28"/>
    </row>
    <row r="1093" spans="1:8" s="26" customFormat="1">
      <c r="A1093" s="30"/>
      <c r="B1093" s="30"/>
      <c r="C1093" s="30"/>
      <c r="D1093" s="30"/>
      <c r="E1093" s="243"/>
      <c r="F1093" s="28"/>
      <c r="G1093" s="28"/>
      <c r="H1093" s="28"/>
    </row>
    <row r="1094" spans="1:8" s="26" customFormat="1">
      <c r="A1094" s="30"/>
      <c r="B1094" s="30"/>
      <c r="C1094" s="30"/>
      <c r="D1094" s="30"/>
      <c r="E1094" s="243"/>
      <c r="F1094" s="28"/>
      <c r="G1094" s="28"/>
      <c r="H1094" s="28"/>
    </row>
    <row r="1095" spans="1:8" s="26" customFormat="1">
      <c r="A1095" s="30"/>
      <c r="B1095" s="30"/>
      <c r="C1095" s="30"/>
      <c r="D1095" s="30"/>
      <c r="E1095" s="243"/>
      <c r="F1095" s="28"/>
      <c r="G1095" s="28"/>
      <c r="H1095" s="28"/>
    </row>
    <row r="1096" spans="1:8" s="26" customFormat="1">
      <c r="A1096" s="30"/>
      <c r="B1096" s="30"/>
      <c r="C1096" s="30"/>
      <c r="D1096" s="30"/>
      <c r="E1096" s="243"/>
      <c r="F1096" s="28"/>
      <c r="G1096" s="28"/>
      <c r="H1096" s="28"/>
    </row>
    <row r="1097" spans="1:8" s="26" customFormat="1">
      <c r="A1097" s="30"/>
      <c r="B1097" s="30"/>
      <c r="C1097" s="30"/>
      <c r="D1097" s="30"/>
      <c r="E1097" s="243"/>
      <c r="F1097" s="28"/>
      <c r="G1097" s="28"/>
      <c r="H1097" s="28"/>
    </row>
    <row r="1098" spans="1:8" s="26" customFormat="1">
      <c r="A1098" s="30"/>
      <c r="B1098" s="30"/>
      <c r="C1098" s="30"/>
      <c r="D1098" s="30"/>
      <c r="E1098" s="243"/>
      <c r="F1098" s="28"/>
      <c r="G1098" s="28"/>
      <c r="H1098" s="28"/>
    </row>
    <row r="1099" spans="1:8" s="26" customFormat="1">
      <c r="A1099" s="30"/>
      <c r="B1099" s="30"/>
      <c r="C1099" s="30"/>
      <c r="D1099" s="30"/>
      <c r="E1099" s="243"/>
      <c r="F1099" s="28"/>
      <c r="G1099" s="28"/>
      <c r="H1099" s="28"/>
    </row>
    <row r="1100" spans="1:8" s="26" customFormat="1">
      <c r="A1100" s="30"/>
      <c r="B1100" s="30"/>
      <c r="C1100" s="30"/>
      <c r="D1100" s="30"/>
      <c r="E1100" s="243"/>
      <c r="F1100" s="28"/>
      <c r="G1100" s="28"/>
      <c r="H1100" s="28"/>
    </row>
    <row r="1101" spans="1:8" s="26" customFormat="1">
      <c r="A1101" s="30"/>
      <c r="B1101" s="30"/>
      <c r="C1101" s="30"/>
      <c r="D1101" s="30"/>
      <c r="E1101" s="243"/>
      <c r="F1101" s="28"/>
      <c r="G1101" s="28"/>
      <c r="H1101" s="28"/>
    </row>
    <row r="1102" spans="1:8" s="26" customFormat="1">
      <c r="A1102" s="30"/>
      <c r="B1102" s="30"/>
      <c r="C1102" s="30"/>
      <c r="D1102" s="30"/>
      <c r="E1102" s="243"/>
      <c r="F1102" s="28"/>
      <c r="G1102" s="28"/>
      <c r="H1102" s="28"/>
    </row>
    <row r="1103" spans="1:8" s="26" customFormat="1">
      <c r="A1103" s="30"/>
      <c r="B1103" s="30"/>
      <c r="C1103" s="30"/>
      <c r="D1103" s="30"/>
      <c r="E1103" s="243"/>
      <c r="F1103" s="28"/>
      <c r="G1103" s="28"/>
      <c r="H1103" s="28"/>
    </row>
    <row r="1104" spans="1:8" s="26" customFormat="1">
      <c r="A1104" s="30"/>
      <c r="B1104" s="30"/>
      <c r="C1104" s="30"/>
      <c r="D1104" s="30"/>
      <c r="E1104" s="243"/>
      <c r="F1104" s="28"/>
      <c r="G1104" s="28"/>
      <c r="H1104" s="28"/>
    </row>
    <row r="1105" spans="1:8" s="26" customFormat="1">
      <c r="A1105" s="30"/>
      <c r="B1105" s="30"/>
      <c r="C1105" s="30"/>
      <c r="D1105" s="30"/>
      <c r="E1105" s="243"/>
      <c r="F1105" s="28"/>
      <c r="G1105" s="28"/>
      <c r="H1105" s="28"/>
    </row>
    <row r="1106" spans="1:8" s="26" customFormat="1">
      <c r="A1106" s="30"/>
      <c r="B1106" s="30"/>
      <c r="C1106" s="30"/>
      <c r="D1106" s="30"/>
      <c r="E1106" s="243"/>
      <c r="F1106" s="28"/>
      <c r="G1106" s="28"/>
      <c r="H1106" s="28"/>
    </row>
    <row r="1107" spans="1:8" s="26" customFormat="1">
      <c r="A1107" s="30"/>
      <c r="B1107" s="30"/>
      <c r="C1107" s="30"/>
      <c r="D1107" s="30"/>
      <c r="E1107" s="243"/>
      <c r="F1107" s="28"/>
      <c r="G1107" s="28"/>
      <c r="H1107" s="28"/>
    </row>
    <row r="1108" spans="1:8" s="26" customFormat="1">
      <c r="A1108" s="30"/>
      <c r="B1108" s="30"/>
      <c r="C1108" s="30"/>
      <c r="D1108" s="30"/>
      <c r="E1108" s="243"/>
      <c r="F1108" s="28"/>
      <c r="G1108" s="28"/>
      <c r="H1108" s="28"/>
    </row>
    <row r="1109" spans="1:8" s="26" customFormat="1">
      <c r="A1109" s="30"/>
      <c r="B1109" s="30"/>
      <c r="C1109" s="30"/>
      <c r="D1109" s="30"/>
      <c r="E1109" s="243"/>
      <c r="F1109" s="28"/>
      <c r="G1109" s="28"/>
      <c r="H1109" s="28"/>
    </row>
    <row r="1110" spans="1:8" s="26" customFormat="1">
      <c r="A1110" s="30"/>
      <c r="B1110" s="30"/>
      <c r="C1110" s="30"/>
      <c r="D1110" s="30"/>
      <c r="E1110" s="243"/>
      <c r="F1110" s="28"/>
      <c r="G1110" s="28"/>
      <c r="H1110" s="28"/>
    </row>
    <row r="1111" spans="1:8" s="26" customFormat="1">
      <c r="A1111" s="30"/>
      <c r="B1111" s="30"/>
      <c r="C1111" s="30"/>
      <c r="D1111" s="30"/>
      <c r="E1111" s="243"/>
      <c r="F1111" s="28"/>
      <c r="G1111" s="28"/>
      <c r="H1111" s="28"/>
    </row>
    <row r="1112" spans="1:8" s="26" customFormat="1">
      <c r="A1112" s="30"/>
      <c r="B1112" s="30"/>
      <c r="C1112" s="30"/>
      <c r="D1112" s="30"/>
      <c r="E1112" s="243"/>
      <c r="F1112" s="28"/>
      <c r="G1112" s="28"/>
      <c r="H1112" s="28"/>
    </row>
    <row r="1113" spans="1:8" s="26" customFormat="1">
      <c r="A1113" s="30"/>
      <c r="B1113" s="30"/>
      <c r="C1113" s="30"/>
      <c r="D1113" s="30"/>
      <c r="E1113" s="243"/>
      <c r="F1113" s="28"/>
      <c r="G1113" s="28"/>
      <c r="H1113" s="28"/>
    </row>
    <row r="1114" spans="1:8" s="26" customFormat="1">
      <c r="A1114" s="30"/>
      <c r="B1114" s="30"/>
      <c r="C1114" s="30"/>
      <c r="D1114" s="30"/>
      <c r="E1114" s="243"/>
      <c r="F1114" s="28"/>
      <c r="G1114" s="28"/>
      <c r="H1114" s="28"/>
    </row>
    <row r="1115" spans="1:8" s="26" customFormat="1">
      <c r="A1115" s="30"/>
      <c r="B1115" s="30"/>
      <c r="C1115" s="30"/>
      <c r="D1115" s="30"/>
      <c r="E1115" s="243"/>
      <c r="F1115" s="28"/>
      <c r="G1115" s="28"/>
      <c r="H1115" s="28"/>
    </row>
    <row r="1116" spans="1:8" s="26" customFormat="1">
      <c r="A1116" s="30"/>
      <c r="B1116" s="30"/>
      <c r="C1116" s="30"/>
      <c r="D1116" s="30"/>
      <c r="E1116" s="243"/>
      <c r="F1116" s="28"/>
      <c r="G1116" s="28"/>
      <c r="H1116" s="28"/>
    </row>
    <row r="1117" spans="1:8" s="26" customFormat="1">
      <c r="A1117" s="30"/>
      <c r="B1117" s="30"/>
      <c r="C1117" s="30"/>
      <c r="D1117" s="30"/>
      <c r="E1117" s="243"/>
      <c r="F1117" s="28"/>
      <c r="G1117" s="28"/>
      <c r="H1117" s="28"/>
    </row>
    <row r="1118" spans="1:8" s="26" customFormat="1">
      <c r="A1118" s="30"/>
      <c r="B1118" s="30"/>
      <c r="C1118" s="30"/>
      <c r="D1118" s="30"/>
      <c r="E1118" s="243"/>
      <c r="F1118" s="28"/>
      <c r="G1118" s="28"/>
      <c r="H1118" s="28"/>
    </row>
    <row r="1119" spans="1:8" s="26" customFormat="1">
      <c r="A1119" s="30"/>
      <c r="B1119" s="30"/>
      <c r="C1119" s="30"/>
      <c r="D1119" s="30"/>
      <c r="E1119" s="243"/>
      <c r="F1119" s="28"/>
      <c r="G1119" s="28"/>
      <c r="H1119" s="28"/>
    </row>
    <row r="1120" spans="1:8" s="26" customFormat="1">
      <c r="A1120" s="30"/>
      <c r="B1120" s="30"/>
      <c r="C1120" s="30"/>
      <c r="D1120" s="30"/>
      <c r="E1120" s="243"/>
      <c r="F1120" s="28"/>
      <c r="G1120" s="28"/>
      <c r="H1120" s="28"/>
    </row>
    <row r="1121" spans="1:8" s="26" customFormat="1">
      <c r="A1121" s="30"/>
      <c r="B1121" s="30"/>
      <c r="C1121" s="30"/>
      <c r="D1121" s="30"/>
      <c r="E1121" s="243"/>
      <c r="F1121" s="28"/>
      <c r="G1121" s="28"/>
      <c r="H1121" s="28"/>
    </row>
    <row r="1122" spans="1:8" s="26" customFormat="1">
      <c r="A1122" s="30"/>
      <c r="B1122" s="30"/>
      <c r="C1122" s="30"/>
      <c r="D1122" s="30"/>
      <c r="E1122" s="243"/>
      <c r="F1122" s="28"/>
      <c r="G1122" s="28"/>
      <c r="H1122" s="28"/>
    </row>
    <row r="1123" spans="1:8" s="26" customFormat="1">
      <c r="A1123" s="30"/>
      <c r="B1123" s="30"/>
      <c r="C1123" s="30"/>
      <c r="D1123" s="30"/>
      <c r="E1123" s="243"/>
      <c r="F1123" s="28"/>
      <c r="G1123" s="28"/>
      <c r="H1123" s="28"/>
    </row>
    <row r="1124" spans="1:8" s="26" customFormat="1">
      <c r="A1124" s="30"/>
      <c r="B1124" s="30"/>
      <c r="C1124" s="30"/>
      <c r="D1124" s="30"/>
      <c r="E1124" s="243"/>
      <c r="F1124" s="28"/>
      <c r="G1124" s="28"/>
      <c r="H1124" s="28"/>
    </row>
    <row r="1125" spans="1:8" s="26" customFormat="1">
      <c r="A1125" s="30"/>
      <c r="B1125" s="30"/>
      <c r="C1125" s="30"/>
      <c r="D1125" s="30"/>
      <c r="E1125" s="243"/>
      <c r="F1125" s="28"/>
      <c r="G1125" s="28"/>
      <c r="H1125" s="28"/>
    </row>
    <row r="1126" spans="1:8" s="26" customFormat="1">
      <c r="A1126" s="30"/>
      <c r="B1126" s="30"/>
      <c r="C1126" s="30"/>
      <c r="D1126" s="30"/>
      <c r="E1126" s="243"/>
      <c r="F1126" s="28"/>
      <c r="G1126" s="28"/>
      <c r="H1126" s="28"/>
    </row>
    <row r="1127" spans="1:8" s="26" customFormat="1">
      <c r="A1127" s="30"/>
      <c r="B1127" s="30"/>
      <c r="C1127" s="30"/>
      <c r="D1127" s="30"/>
      <c r="E1127" s="243"/>
      <c r="F1127" s="28"/>
      <c r="G1127" s="28"/>
      <c r="H1127" s="28"/>
    </row>
    <row r="1128" spans="1:8" s="26" customFormat="1">
      <c r="A1128" s="30"/>
      <c r="B1128" s="30"/>
      <c r="C1128" s="30"/>
      <c r="D1128" s="30"/>
      <c r="E1128" s="243"/>
      <c r="F1128" s="28"/>
      <c r="G1128" s="28"/>
      <c r="H1128" s="28"/>
    </row>
    <row r="1129" spans="1:8" s="26" customFormat="1">
      <c r="A1129" s="30"/>
      <c r="B1129" s="30"/>
      <c r="C1129" s="30"/>
      <c r="D1129" s="30"/>
      <c r="E1129" s="243"/>
      <c r="F1129" s="28"/>
      <c r="G1129" s="28"/>
      <c r="H1129" s="28"/>
    </row>
    <row r="1130" spans="1:8" s="26" customFormat="1">
      <c r="A1130" s="30"/>
      <c r="B1130" s="30"/>
      <c r="C1130" s="30"/>
      <c r="D1130" s="30"/>
      <c r="E1130" s="243"/>
      <c r="F1130" s="28"/>
      <c r="G1130" s="28"/>
      <c r="H1130" s="28"/>
    </row>
    <row r="1131" spans="1:8" s="26" customFormat="1">
      <c r="A1131" s="30"/>
      <c r="B1131" s="30"/>
      <c r="C1131" s="30"/>
      <c r="D1131" s="30"/>
      <c r="E1131" s="243"/>
      <c r="F1131" s="28"/>
      <c r="G1131" s="28"/>
      <c r="H1131" s="28"/>
    </row>
    <row r="1132" spans="1:8" s="26" customFormat="1">
      <c r="A1132" s="30"/>
      <c r="B1132" s="30"/>
      <c r="C1132" s="30"/>
      <c r="D1132" s="30"/>
      <c r="E1132" s="243"/>
      <c r="F1132" s="28"/>
      <c r="G1132" s="28"/>
      <c r="H1132" s="28"/>
    </row>
    <row r="1133" spans="1:8" s="26" customFormat="1">
      <c r="A1133" s="30"/>
      <c r="B1133" s="30"/>
      <c r="C1133" s="30"/>
      <c r="D1133" s="30"/>
      <c r="E1133" s="243"/>
      <c r="F1133" s="28"/>
      <c r="G1133" s="28"/>
      <c r="H1133" s="28"/>
    </row>
    <row r="1134" spans="1:8" s="26" customFormat="1">
      <c r="A1134" s="30"/>
      <c r="B1134" s="30"/>
      <c r="C1134" s="30"/>
      <c r="D1134" s="30"/>
      <c r="E1134" s="243"/>
      <c r="F1134" s="28"/>
      <c r="G1134" s="28"/>
      <c r="H1134" s="28"/>
    </row>
    <row r="1135" spans="1:8" s="26" customFormat="1">
      <c r="A1135" s="30"/>
      <c r="B1135" s="30"/>
      <c r="C1135" s="30"/>
      <c r="D1135" s="30"/>
      <c r="E1135" s="243"/>
      <c r="F1135" s="28"/>
      <c r="G1135" s="28"/>
      <c r="H1135" s="28"/>
    </row>
    <row r="1136" spans="1:8" s="26" customFormat="1">
      <c r="A1136" s="30"/>
      <c r="B1136" s="30"/>
      <c r="C1136" s="30"/>
      <c r="D1136" s="30"/>
      <c r="E1136" s="243"/>
      <c r="F1136" s="28"/>
      <c r="G1136" s="28"/>
      <c r="H1136" s="28"/>
    </row>
    <row r="1137" spans="1:8" s="26" customFormat="1">
      <c r="A1137" s="30"/>
      <c r="B1137" s="30"/>
      <c r="C1137" s="30"/>
      <c r="D1137" s="30"/>
      <c r="E1137" s="243"/>
      <c r="F1137" s="28"/>
      <c r="G1137" s="28"/>
      <c r="H1137" s="28"/>
    </row>
    <row r="1138" spans="1:8" s="26" customFormat="1">
      <c r="A1138" s="30"/>
      <c r="B1138" s="30"/>
      <c r="C1138" s="30"/>
      <c r="D1138" s="30"/>
      <c r="E1138" s="243"/>
      <c r="F1138" s="28"/>
      <c r="G1138" s="28"/>
      <c r="H1138" s="28"/>
    </row>
    <row r="1139" spans="1:8" s="26" customFormat="1">
      <c r="A1139" s="30"/>
      <c r="B1139" s="30"/>
      <c r="C1139" s="30"/>
      <c r="D1139" s="30"/>
      <c r="E1139" s="243"/>
      <c r="F1139" s="28"/>
      <c r="G1139" s="28"/>
      <c r="H1139" s="28"/>
    </row>
    <row r="1140" spans="1:8" s="26" customFormat="1">
      <c r="A1140" s="30"/>
      <c r="B1140" s="30"/>
      <c r="C1140" s="30"/>
      <c r="D1140" s="30"/>
      <c r="E1140" s="243"/>
      <c r="F1140" s="28"/>
      <c r="G1140" s="28"/>
      <c r="H1140" s="28"/>
    </row>
    <row r="1141" spans="1:8" s="26" customFormat="1">
      <c r="A1141" s="30"/>
      <c r="B1141" s="30"/>
      <c r="C1141" s="30"/>
      <c r="D1141" s="30"/>
      <c r="E1141" s="243"/>
      <c r="F1141" s="28"/>
      <c r="G1141" s="28"/>
      <c r="H1141" s="28"/>
    </row>
    <row r="1142" spans="1:8" s="26" customFormat="1">
      <c r="A1142" s="30"/>
      <c r="B1142" s="30"/>
      <c r="C1142" s="30"/>
      <c r="D1142" s="30"/>
      <c r="E1142" s="243"/>
      <c r="F1142" s="28"/>
      <c r="G1142" s="28"/>
      <c r="H1142" s="28"/>
    </row>
    <row r="1143" spans="1:8" s="26" customFormat="1">
      <c r="A1143" s="30"/>
      <c r="B1143" s="30"/>
      <c r="C1143" s="30"/>
      <c r="D1143" s="30"/>
      <c r="E1143" s="243"/>
      <c r="F1143" s="28"/>
      <c r="G1143" s="28"/>
      <c r="H1143" s="28"/>
    </row>
    <row r="1144" spans="1:8" s="26" customFormat="1">
      <c r="A1144" s="30"/>
      <c r="B1144" s="30"/>
      <c r="C1144" s="30"/>
      <c r="D1144" s="30"/>
      <c r="E1144" s="243"/>
      <c r="F1144" s="28"/>
      <c r="G1144" s="28"/>
      <c r="H1144" s="28"/>
    </row>
    <row r="1145" spans="1:8" s="26" customFormat="1">
      <c r="A1145" s="30"/>
      <c r="B1145" s="30"/>
      <c r="C1145" s="30"/>
      <c r="D1145" s="30"/>
      <c r="E1145" s="243"/>
      <c r="F1145" s="28"/>
      <c r="G1145" s="28"/>
      <c r="H1145" s="28"/>
    </row>
    <row r="1146" spans="1:8" s="26" customFormat="1">
      <c r="A1146" s="30"/>
      <c r="B1146" s="30"/>
      <c r="C1146" s="30"/>
      <c r="D1146" s="30"/>
      <c r="E1146" s="243"/>
      <c r="F1146" s="28"/>
      <c r="G1146" s="28"/>
      <c r="H1146" s="28"/>
    </row>
    <row r="1147" spans="1:8" s="26" customFormat="1">
      <c r="A1147" s="30"/>
      <c r="B1147" s="30"/>
      <c r="C1147" s="30"/>
      <c r="D1147" s="30"/>
      <c r="E1147" s="243"/>
      <c r="F1147" s="28"/>
      <c r="G1147" s="28"/>
      <c r="H1147" s="28"/>
    </row>
    <row r="1148" spans="1:8" s="26" customFormat="1">
      <c r="A1148" s="30"/>
      <c r="B1148" s="30"/>
      <c r="C1148" s="30"/>
      <c r="D1148" s="30"/>
      <c r="E1148" s="243"/>
      <c r="F1148" s="28"/>
      <c r="G1148" s="28"/>
      <c r="H1148" s="28"/>
    </row>
    <row r="1149" spans="1:8" s="26" customFormat="1">
      <c r="A1149" s="30"/>
      <c r="B1149" s="30"/>
      <c r="C1149" s="30"/>
      <c r="D1149" s="30"/>
      <c r="E1149" s="243"/>
      <c r="F1149" s="28"/>
      <c r="G1149" s="28"/>
      <c r="H1149" s="28"/>
    </row>
    <row r="1150" spans="1:8" s="26" customFormat="1">
      <c r="A1150" s="30"/>
      <c r="B1150" s="30"/>
      <c r="C1150" s="30"/>
      <c r="D1150" s="30"/>
      <c r="E1150" s="243"/>
      <c r="F1150" s="28"/>
      <c r="G1150" s="28"/>
      <c r="H1150" s="28"/>
    </row>
    <row r="1151" spans="1:8" s="26" customFormat="1">
      <c r="A1151" s="30"/>
      <c r="B1151" s="30"/>
      <c r="C1151" s="30"/>
      <c r="D1151" s="30"/>
      <c r="E1151" s="243"/>
      <c r="F1151" s="28"/>
      <c r="G1151" s="28"/>
      <c r="H1151" s="28"/>
    </row>
    <row r="1152" spans="1:8" s="26" customFormat="1">
      <c r="A1152" s="30"/>
      <c r="B1152" s="30"/>
      <c r="C1152" s="30"/>
      <c r="D1152" s="30"/>
      <c r="E1152" s="243"/>
      <c r="F1152" s="28"/>
      <c r="G1152" s="28"/>
      <c r="H1152" s="28"/>
    </row>
    <row r="1153" spans="1:4">
      <c r="A1153" s="30"/>
      <c r="B1153" s="30"/>
      <c r="C1153" s="30"/>
      <c r="D1153" s="30"/>
    </row>
    <row r="1154" spans="1:4">
      <c r="A1154" s="30"/>
      <c r="B1154" s="30"/>
      <c r="C1154" s="30"/>
      <c r="D1154" s="30"/>
    </row>
    <row r="1155" spans="1:4">
      <c r="A1155" s="30"/>
      <c r="B1155" s="30"/>
      <c r="C1155" s="30"/>
      <c r="D1155" s="30"/>
    </row>
    <row r="1156" spans="1:4">
      <c r="A1156" s="30"/>
      <c r="B1156" s="30"/>
      <c r="C1156" s="30"/>
      <c r="D1156" s="30"/>
    </row>
    <row r="1157" spans="1:4">
      <c r="A1157" s="30"/>
      <c r="B1157" s="30"/>
      <c r="C1157" s="30"/>
      <c r="D1157" s="30"/>
    </row>
    <row r="1158" spans="1:4">
      <c r="A1158" s="30"/>
      <c r="B1158" s="30"/>
      <c r="C1158" s="30"/>
      <c r="D1158" s="30"/>
    </row>
    <row r="1159" spans="1:4">
      <c r="A1159" s="30"/>
      <c r="B1159" s="30"/>
      <c r="C1159" s="30"/>
      <c r="D1159" s="30"/>
    </row>
    <row r="1160" spans="1:4">
      <c r="B1160" s="30"/>
      <c r="C1160" s="30"/>
      <c r="D1160" s="30"/>
    </row>
    <row r="1161" spans="1:4">
      <c r="B1161" s="30"/>
      <c r="C1161" s="30"/>
      <c r="D1161" s="30"/>
    </row>
    <row r="1162" spans="1:4">
      <c r="B1162" s="30"/>
      <c r="C1162" s="30"/>
      <c r="D1162" s="30"/>
    </row>
    <row r="1163" spans="1:4">
      <c r="B1163" s="30"/>
      <c r="C1163" s="30"/>
      <c r="D1163" s="30"/>
    </row>
  </sheetData>
  <mergeCells count="279">
    <mergeCell ref="B8:C8"/>
    <mergeCell ref="B16:B19"/>
    <mergeCell ref="C125:C126"/>
    <mergeCell ref="D134:D135"/>
    <mergeCell ref="D139:D141"/>
    <mergeCell ref="D143:D144"/>
    <mergeCell ref="D166:D167"/>
    <mergeCell ref="D238:D239"/>
    <mergeCell ref="C206:C210"/>
    <mergeCell ref="B45:C45"/>
    <mergeCell ref="B46:B47"/>
    <mergeCell ref="B48:C48"/>
    <mergeCell ref="C84:C94"/>
    <mergeCell ref="B81:C81"/>
    <mergeCell ref="B53:C53"/>
    <mergeCell ref="B62:C62"/>
    <mergeCell ref="B65:C65"/>
    <mergeCell ref="B68:C68"/>
    <mergeCell ref="B83:C83"/>
    <mergeCell ref="B99:C99"/>
    <mergeCell ref="B72:C72"/>
    <mergeCell ref="B74:B75"/>
    <mergeCell ref="B76:C76"/>
    <mergeCell ref="C178:C179"/>
    <mergeCell ref="D369:D370"/>
    <mergeCell ref="B354:C354"/>
    <mergeCell ref="D280:D281"/>
    <mergeCell ref="B362:C362"/>
    <mergeCell ref="B364:C364"/>
    <mergeCell ref="B321:C321"/>
    <mergeCell ref="B317:C317"/>
    <mergeCell ref="B347:C347"/>
    <mergeCell ref="D543:D544"/>
    <mergeCell ref="B385:C385"/>
    <mergeCell ref="B387:C387"/>
    <mergeCell ref="B389:C389"/>
    <mergeCell ref="B383:C383"/>
    <mergeCell ref="D498:D499"/>
    <mergeCell ref="B474:C474"/>
    <mergeCell ref="B455:C455"/>
    <mergeCell ref="B457:C457"/>
    <mergeCell ref="B437:C437"/>
    <mergeCell ref="B527:C527"/>
    <mergeCell ref="B514:C514"/>
    <mergeCell ref="B467:C467"/>
    <mergeCell ref="B471:C471"/>
    <mergeCell ref="B478:B479"/>
    <mergeCell ref="B518:C518"/>
    <mergeCell ref="B187:C187"/>
    <mergeCell ref="B190:C190"/>
    <mergeCell ref="B376:C376"/>
    <mergeCell ref="C377:C380"/>
    <mergeCell ref="A181:A184"/>
    <mergeCell ref="B182:C182"/>
    <mergeCell ref="B184:C184"/>
    <mergeCell ref="B279:C279"/>
    <mergeCell ref="B280:B281"/>
    <mergeCell ref="B282:C282"/>
    <mergeCell ref="B293:C293"/>
    <mergeCell ref="B356:C356"/>
    <mergeCell ref="C357:C360"/>
    <mergeCell ref="C195:C204"/>
    <mergeCell ref="B224:C224"/>
    <mergeCell ref="B215:C215"/>
    <mergeCell ref="B216:B217"/>
    <mergeCell ref="B218:C218"/>
    <mergeCell ref="B220:C220"/>
    <mergeCell ref="B306:C306"/>
    <mergeCell ref="B289:C289"/>
    <mergeCell ref="B291:C291"/>
    <mergeCell ref="C236:C237"/>
    <mergeCell ref="B277:C277"/>
    <mergeCell ref="D459:D460"/>
    <mergeCell ref="C442:C444"/>
    <mergeCell ref="B509:C509"/>
    <mergeCell ref="B484:B491"/>
    <mergeCell ref="B492:C492"/>
    <mergeCell ref="B495:C495"/>
    <mergeCell ref="C462:C464"/>
    <mergeCell ref="B448:B454"/>
    <mergeCell ref="B521:B523"/>
    <mergeCell ref="B477:C477"/>
    <mergeCell ref="B480:C480"/>
    <mergeCell ref="B483:C483"/>
    <mergeCell ref="B520:C520"/>
    <mergeCell ref="B595:C595"/>
    <mergeCell ref="B597:C597"/>
    <mergeCell ref="B598:B600"/>
    <mergeCell ref="B601:C601"/>
    <mergeCell ref="B578:C578"/>
    <mergeCell ref="B580:C580"/>
    <mergeCell ref="B582:C582"/>
    <mergeCell ref="B534:C534"/>
    <mergeCell ref="B516:C516"/>
    <mergeCell ref="B532:C532"/>
    <mergeCell ref="B528:B529"/>
    <mergeCell ref="B538:C538"/>
    <mergeCell ref="A632:C632"/>
    <mergeCell ref="B615:C615"/>
    <mergeCell ref="B619:C619"/>
    <mergeCell ref="B622:C622"/>
    <mergeCell ref="B623:B625"/>
    <mergeCell ref="A623:A626"/>
    <mergeCell ref="B626:C626"/>
    <mergeCell ref="A627:C627"/>
    <mergeCell ref="C616:C617"/>
    <mergeCell ref="A631:C631"/>
    <mergeCell ref="C623:C625"/>
    <mergeCell ref="B612:C612"/>
    <mergeCell ref="B558:C558"/>
    <mergeCell ref="B562:C562"/>
    <mergeCell ref="B564:C564"/>
    <mergeCell ref="C559:C561"/>
    <mergeCell ref="B556:C556"/>
    <mergeCell ref="B541:B544"/>
    <mergeCell ref="B546:C546"/>
    <mergeCell ref="B548:C548"/>
    <mergeCell ref="B574:B575"/>
    <mergeCell ref="B583:B584"/>
    <mergeCell ref="B588:C588"/>
    <mergeCell ref="B589:C589"/>
    <mergeCell ref="B566:C566"/>
    <mergeCell ref="B605:B606"/>
    <mergeCell ref="B607:C607"/>
    <mergeCell ref="B610:C610"/>
    <mergeCell ref="B585:C585"/>
    <mergeCell ref="B592:C592"/>
    <mergeCell ref="B568:C568"/>
    <mergeCell ref="B570:C570"/>
    <mergeCell ref="B573:C573"/>
    <mergeCell ref="B576:C576"/>
    <mergeCell ref="B604:C604"/>
    <mergeCell ref="B258:C258"/>
    <mergeCell ref="D245:D246"/>
    <mergeCell ref="B251:C251"/>
    <mergeCell ref="B253:C253"/>
    <mergeCell ref="B324:C324"/>
    <mergeCell ref="B177:C177"/>
    <mergeCell ref="B180:C180"/>
    <mergeCell ref="A567:A570"/>
    <mergeCell ref="C484:C489"/>
    <mergeCell ref="B500:C500"/>
    <mergeCell ref="B503:C503"/>
    <mergeCell ref="B505:C505"/>
    <mergeCell ref="B512:C512"/>
    <mergeCell ref="B507:C507"/>
    <mergeCell ref="B409:C409"/>
    <mergeCell ref="B416:C416"/>
    <mergeCell ref="B417:C417"/>
    <mergeCell ref="B536:C536"/>
    <mergeCell ref="B524:C524"/>
    <mergeCell ref="C465:C466"/>
    <mergeCell ref="B530:C530"/>
    <mergeCell ref="B540:C540"/>
    <mergeCell ref="B472:B473"/>
    <mergeCell ref="C472:C473"/>
    <mergeCell ref="B315:C315"/>
    <mergeCell ref="B310:C310"/>
    <mergeCell ref="C280:C281"/>
    <mergeCell ref="B296:C296"/>
    <mergeCell ref="B322:B323"/>
    <mergeCell ref="C341:C342"/>
    <mergeCell ref="B325:B327"/>
    <mergeCell ref="B269:C269"/>
    <mergeCell ref="B270:B271"/>
    <mergeCell ref="B272:C272"/>
    <mergeCell ref="B287:C287"/>
    <mergeCell ref="B294:B295"/>
    <mergeCell ref="B285:C285"/>
    <mergeCell ref="B298:C298"/>
    <mergeCell ref="B300:C300"/>
    <mergeCell ref="B302:C302"/>
    <mergeCell ref="B304:C304"/>
    <mergeCell ref="B275:C275"/>
    <mergeCell ref="B27:C27"/>
    <mergeCell ref="B31:C31"/>
    <mergeCell ref="D325:D326"/>
    <mergeCell ref="B352:C352"/>
    <mergeCell ref="A123:A128"/>
    <mergeCell ref="B124:C124"/>
    <mergeCell ref="C157:C159"/>
    <mergeCell ref="B161:C161"/>
    <mergeCell ref="B173:B174"/>
    <mergeCell ref="B165:B171"/>
    <mergeCell ref="B164:C164"/>
    <mergeCell ref="B152:C152"/>
    <mergeCell ref="B154:C154"/>
    <mergeCell ref="B156:C156"/>
    <mergeCell ref="B131:C131"/>
    <mergeCell ref="B142:C142"/>
    <mergeCell ref="B148:C148"/>
    <mergeCell ref="B150:C150"/>
    <mergeCell ref="B235:C235"/>
    <mergeCell ref="B248:C248"/>
    <mergeCell ref="B261:C261"/>
    <mergeCell ref="B267:C267"/>
    <mergeCell ref="B256:C256"/>
    <mergeCell ref="D241:D242"/>
    <mergeCell ref="B128:C128"/>
    <mergeCell ref="B172:C172"/>
    <mergeCell ref="D55:D56"/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A33:A37"/>
    <mergeCell ref="B34:C34"/>
    <mergeCell ref="B37:C37"/>
    <mergeCell ref="A39:A42"/>
    <mergeCell ref="B40:C40"/>
    <mergeCell ref="B42:C42"/>
    <mergeCell ref="A44:A50"/>
    <mergeCell ref="B49:B50"/>
    <mergeCell ref="B35:B36"/>
    <mergeCell ref="B20:C20"/>
    <mergeCell ref="B22:C22"/>
    <mergeCell ref="B25:C25"/>
    <mergeCell ref="D394:D397"/>
    <mergeCell ref="B9:B11"/>
    <mergeCell ref="C9:C11"/>
    <mergeCell ref="B12:C12"/>
    <mergeCell ref="B15:C15"/>
    <mergeCell ref="B23:B24"/>
    <mergeCell ref="B29:B30"/>
    <mergeCell ref="B211:C211"/>
    <mergeCell ref="B231:C231"/>
    <mergeCell ref="B233:C233"/>
    <mergeCell ref="C221:C222"/>
    <mergeCell ref="B212:B213"/>
    <mergeCell ref="B226:C226"/>
    <mergeCell ref="B228:C228"/>
    <mergeCell ref="B78:C78"/>
    <mergeCell ref="B79:B80"/>
    <mergeCell ref="B117:C117"/>
    <mergeCell ref="C57:C58"/>
    <mergeCell ref="B119:B120"/>
    <mergeCell ref="B121:C121"/>
    <mergeCell ref="B192:C192"/>
    <mergeCell ref="B113:C113"/>
    <mergeCell ref="B115:C115"/>
    <mergeCell ref="D243:D244"/>
    <mergeCell ref="C365:C368"/>
    <mergeCell ref="B350:C350"/>
    <mergeCell ref="B340:C340"/>
    <mergeCell ref="B341:B342"/>
    <mergeCell ref="B343:C343"/>
    <mergeCell ref="B329:C329"/>
    <mergeCell ref="B330:B334"/>
    <mergeCell ref="B335:C335"/>
    <mergeCell ref="B348:B349"/>
    <mergeCell ref="D168:D170"/>
    <mergeCell ref="A403:A404"/>
    <mergeCell ref="B403:B404"/>
    <mergeCell ref="C400:C401"/>
    <mergeCell ref="A502:A509"/>
    <mergeCell ref="B407:C407"/>
    <mergeCell ref="B424:C424"/>
    <mergeCell ref="B440:C440"/>
    <mergeCell ref="B445:C445"/>
    <mergeCell ref="B447:C447"/>
    <mergeCell ref="C448:C453"/>
    <mergeCell ref="B428:C428"/>
    <mergeCell ref="B433:C433"/>
    <mergeCell ref="B435:C435"/>
    <mergeCell ref="B412:C412"/>
    <mergeCell ref="B413:C413"/>
    <mergeCell ref="B420:C420"/>
    <mergeCell ref="B421:C421"/>
    <mergeCell ref="B426:C426"/>
    <mergeCell ref="C429:C430"/>
    <mergeCell ref="B429:B432"/>
    <mergeCell ref="B402:C402"/>
    <mergeCell ref="B373:C373"/>
    <mergeCell ref="C390:C391"/>
  </mergeCells>
  <pageMargins left="0.23622047244094491" right="0.23622047244094491" top="0.74803149606299213" bottom="0.74803149606299213" header="0.31496062992125984" footer="0.31496062992125984"/>
  <pageSetup paperSize="9" scale="93" fitToHeight="0" orientation="landscape" r:id="rId1"/>
  <headerFooter>
    <oddFooter>Strona &amp;P z &amp;N</oddFooter>
  </headerFooter>
  <rowBreaks count="26" manualBreakCount="26">
    <brk id="20" max="7" man="1"/>
    <brk id="37" max="7" man="1"/>
    <brk id="50" max="7" man="1"/>
    <brk id="67" max="7" man="1"/>
    <brk id="81" max="7" man="1"/>
    <brk id="98" max="7" man="1"/>
    <brk id="128" max="7" man="1"/>
    <brk id="145" max="7" man="1"/>
    <brk id="161" max="7" man="1"/>
    <brk id="171" max="7" man="1"/>
    <brk id="184" max="7" man="1"/>
    <brk id="194" max="7" man="1"/>
    <brk id="218" max="7" man="1"/>
    <brk id="237" max="7" man="1"/>
    <brk id="244" max="7" man="1"/>
    <brk id="258" max="7" man="1"/>
    <brk id="277" max="7" man="1"/>
    <brk id="410" max="7" man="1"/>
    <brk id="426" max="7" man="1"/>
    <brk id="445" max="7" man="1"/>
    <brk id="461" max="7" man="1"/>
    <brk id="475" max="7" man="1"/>
    <brk id="518" max="7" man="1"/>
    <brk id="556" max="7" man="1"/>
    <brk id="580" max="7" man="1"/>
    <brk id="602" max="7" man="1"/>
  </rowBreaks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F03F7-1BA5-40D5-AFAE-72ED0B1410FD}">
  <sheetPr>
    <pageSetUpPr fitToPage="1"/>
  </sheetPr>
  <dimension ref="A1:EM2343"/>
  <sheetViews>
    <sheetView view="pageBreakPreview" zoomScale="98" zoomScaleNormal="115" zoomScaleSheetLayoutView="98" workbookViewId="0">
      <selection activeCell="F2004" sqref="F2004"/>
    </sheetView>
  </sheetViews>
  <sheetFormatPr defaultRowHeight="12.75"/>
  <cols>
    <col min="1" max="1" width="7" style="1886" customWidth="1"/>
    <col min="2" max="2" width="8" style="1886" customWidth="1"/>
    <col min="3" max="3" width="10.5703125" style="1886" customWidth="1"/>
    <col min="4" max="4" width="62" style="1886" customWidth="1"/>
    <col min="5" max="6" width="19.85546875" style="10222" customWidth="1"/>
    <col min="7" max="7" width="19.85546875" style="10223" customWidth="1"/>
    <col min="8" max="8" width="12.28515625" style="10227" customWidth="1"/>
    <col min="9" max="9" width="13.28515625" style="1881" hidden="1" customWidth="1"/>
    <col min="10" max="15" width="13.28515625" style="10133" hidden="1" customWidth="1"/>
    <col min="16" max="16" width="9.140625" style="10177" hidden="1" customWidth="1"/>
    <col min="17" max="17" width="10.28515625" style="10134" hidden="1" customWidth="1"/>
    <col min="18" max="18" width="9.140625" style="10134" hidden="1" customWidth="1"/>
    <col min="19" max="19" width="11.42578125" style="10134" hidden="1" customWidth="1"/>
    <col min="20" max="20" width="13.5703125" style="10178" hidden="1" customWidth="1"/>
    <col min="21" max="21" width="10.7109375" style="10134" hidden="1" customWidth="1"/>
    <col min="22" max="22" width="9.140625" style="10134" hidden="1" customWidth="1"/>
    <col min="23" max="23" width="10.28515625" style="10134" hidden="1" customWidth="1"/>
    <col min="24" max="26" width="9.140625" style="10134" hidden="1" customWidth="1"/>
    <col min="27" max="27" width="12.5703125" style="10134" hidden="1" customWidth="1"/>
    <col min="28" max="29" width="11.42578125" style="10134" hidden="1" customWidth="1"/>
    <col min="30" max="30" width="10.28515625" style="10134" hidden="1" customWidth="1"/>
    <col min="31" max="31" width="11.85546875" style="10135" hidden="1" customWidth="1"/>
    <col min="32" max="32" width="13.42578125" style="10135" hidden="1" customWidth="1"/>
    <col min="33" max="33" width="11.28515625" style="10134" hidden="1" customWidth="1"/>
    <col min="34" max="34" width="10.5703125" style="10134" hidden="1" customWidth="1"/>
    <col min="35" max="35" width="9.140625" style="10178" hidden="1" customWidth="1"/>
    <col min="36" max="36" width="11.42578125" style="10136" hidden="1" customWidth="1"/>
    <col min="37" max="37" width="9.140625" style="10136" hidden="1" customWidth="1"/>
    <col min="38" max="38" width="11.85546875" style="10136" hidden="1" customWidth="1"/>
    <col min="39" max="39" width="14" style="10136" hidden="1" customWidth="1"/>
    <col min="40" max="41" width="9.140625" style="10137" hidden="1" customWidth="1"/>
    <col min="42" max="48" width="9.140625" style="1886" hidden="1" customWidth="1"/>
    <col min="49" max="49" width="9.85546875" style="1886" hidden="1" customWidth="1"/>
    <col min="50" max="50" width="0" style="1886" hidden="1" customWidth="1"/>
    <col min="51" max="16384" width="9.140625" style="1886"/>
  </cols>
  <sheetData>
    <row r="1" spans="1:41" ht="67.5" customHeight="1">
      <c r="A1" s="10806" t="s">
        <v>1072</v>
      </c>
      <c r="B1" s="10806"/>
      <c r="C1" s="10806"/>
      <c r="D1" s="10806"/>
      <c r="E1" s="10806"/>
      <c r="F1" s="10806"/>
      <c r="G1" s="10806"/>
      <c r="H1" s="10806"/>
      <c r="J1" s="1881"/>
      <c r="K1" s="1881"/>
      <c r="L1" s="1881"/>
      <c r="M1" s="1881"/>
      <c r="N1" s="1881"/>
      <c r="O1" s="1881"/>
      <c r="P1" s="1882"/>
      <c r="Q1" s="1882"/>
      <c r="R1" s="1882"/>
      <c r="S1" s="1882"/>
      <c r="T1" s="1882"/>
      <c r="U1" s="1882"/>
      <c r="V1" s="1882"/>
      <c r="W1" s="1882"/>
      <c r="X1" s="1882"/>
      <c r="Y1" s="1882"/>
      <c r="Z1" s="1882"/>
      <c r="AA1" s="1882"/>
      <c r="AB1" s="1882"/>
      <c r="AC1" s="1882"/>
      <c r="AD1" s="1882"/>
      <c r="AE1" s="1883"/>
      <c r="AF1" s="1883"/>
      <c r="AG1" s="1882"/>
      <c r="AH1" s="1882"/>
      <c r="AI1" s="1882"/>
      <c r="AJ1" s="1884"/>
      <c r="AK1" s="1884"/>
      <c r="AL1" s="1884"/>
      <c r="AM1" s="1884"/>
      <c r="AN1" s="1885"/>
      <c r="AO1" s="1885"/>
    </row>
    <row r="2" spans="1:41" s="1896" customFormat="1" ht="13.5" customHeight="1" thickBot="1">
      <c r="A2" s="1887"/>
      <c r="B2" s="1887"/>
      <c r="C2" s="1887"/>
      <c r="D2" s="1887"/>
      <c r="E2" s="1888"/>
      <c r="F2" s="1888"/>
      <c r="G2" s="1889"/>
      <c r="H2" s="1890" t="s">
        <v>0</v>
      </c>
      <c r="I2" s="1891"/>
      <c r="J2" s="1891"/>
      <c r="K2" s="1891"/>
      <c r="L2" s="1891"/>
      <c r="M2" s="1891"/>
      <c r="N2" s="1891"/>
      <c r="O2" s="1891"/>
      <c r="P2" s="1892"/>
      <c r="Q2" s="1892"/>
      <c r="R2" s="1892"/>
      <c r="S2" s="1892"/>
      <c r="T2" s="1892"/>
      <c r="U2" s="1892"/>
      <c r="V2" s="1892"/>
      <c r="W2" s="1892"/>
      <c r="X2" s="1892"/>
      <c r="Y2" s="1892"/>
      <c r="Z2" s="1892"/>
      <c r="AA2" s="1892"/>
      <c r="AB2" s="1892"/>
      <c r="AC2" s="1892"/>
      <c r="AD2" s="1892"/>
      <c r="AE2" s="1893"/>
      <c r="AF2" s="1893"/>
      <c r="AG2" s="1892"/>
      <c r="AH2" s="1892"/>
      <c r="AI2" s="1892"/>
      <c r="AJ2" s="1894"/>
      <c r="AK2" s="1894"/>
      <c r="AL2" s="1894"/>
      <c r="AM2" s="1894"/>
      <c r="AN2" s="1895"/>
      <c r="AO2" s="1895"/>
    </row>
    <row r="3" spans="1:41" ht="70.5" customHeight="1" thickBot="1">
      <c r="A3" s="1897" t="s">
        <v>1</v>
      </c>
      <c r="B3" s="1898" t="s">
        <v>260</v>
      </c>
      <c r="C3" s="1899" t="s">
        <v>4</v>
      </c>
      <c r="D3" s="1900" t="s">
        <v>612</v>
      </c>
      <c r="E3" s="1901" t="s">
        <v>5</v>
      </c>
      <c r="F3" s="1902" t="s">
        <v>6</v>
      </c>
      <c r="G3" s="1903" t="s">
        <v>7</v>
      </c>
      <c r="H3" s="1904" t="s">
        <v>577</v>
      </c>
      <c r="J3" s="1881"/>
      <c r="K3" s="1881"/>
      <c r="L3" s="1881"/>
      <c r="M3" s="1881"/>
      <c r="N3" s="1881"/>
      <c r="O3" s="1881"/>
      <c r="P3" s="1882"/>
      <c r="Q3" s="1882"/>
      <c r="R3" s="1882"/>
      <c r="S3" s="1882"/>
      <c r="T3" s="1882"/>
      <c r="U3" s="1905"/>
      <c r="V3" s="1905"/>
      <c r="W3" s="1905"/>
      <c r="X3" s="1905"/>
      <c r="Y3" s="1905"/>
      <c r="Z3" s="1905"/>
      <c r="AA3" s="1905"/>
      <c r="AB3" s="1905"/>
      <c r="AC3" s="1905"/>
      <c r="AD3" s="1905"/>
      <c r="AE3" s="1906"/>
      <c r="AF3" s="1906"/>
      <c r="AG3" s="1905"/>
      <c r="AH3" s="1905"/>
      <c r="AI3" s="1907"/>
      <c r="AJ3" s="1884"/>
      <c r="AK3" s="1884"/>
      <c r="AL3" s="1884"/>
      <c r="AM3" s="1884"/>
      <c r="AN3" s="1885"/>
      <c r="AO3" s="1885"/>
    </row>
    <row r="4" spans="1:41" ht="15" customHeight="1" thickBot="1">
      <c r="A4" s="1908" t="s">
        <v>9</v>
      </c>
      <c r="B4" s="1909" t="s">
        <v>10</v>
      </c>
      <c r="C4" s="1910" t="s">
        <v>11</v>
      </c>
      <c r="D4" s="1908" t="s">
        <v>12</v>
      </c>
      <c r="E4" s="1911" t="s">
        <v>13</v>
      </c>
      <c r="F4" s="1911" t="s">
        <v>14</v>
      </c>
      <c r="G4" s="1912" t="s">
        <v>15</v>
      </c>
      <c r="H4" s="1913" t="s">
        <v>16</v>
      </c>
      <c r="J4" s="1881"/>
      <c r="K4" s="1881"/>
      <c r="L4" s="1881"/>
      <c r="M4" s="1881"/>
      <c r="N4" s="1881"/>
      <c r="O4" s="1881"/>
      <c r="P4" s="1882"/>
      <c r="Q4" s="1882"/>
      <c r="R4" s="1882"/>
      <c r="S4" s="1882"/>
      <c r="T4" s="1882"/>
      <c r="U4" s="1914" t="s">
        <v>613</v>
      </c>
      <c r="V4" s="1914" t="s">
        <v>614</v>
      </c>
      <c r="W4" s="1914" t="s">
        <v>615</v>
      </c>
      <c r="X4" s="1914" t="s">
        <v>616</v>
      </c>
      <c r="Y4" s="1914" t="s">
        <v>617</v>
      </c>
      <c r="Z4" s="1914" t="s">
        <v>618</v>
      </c>
      <c r="AA4" s="1914" t="s">
        <v>619</v>
      </c>
      <c r="AB4" s="1914" t="s">
        <v>620</v>
      </c>
      <c r="AC4" s="1914" t="s">
        <v>621</v>
      </c>
      <c r="AD4" s="1914" t="s">
        <v>622</v>
      </c>
      <c r="AE4" s="1915" t="s">
        <v>623</v>
      </c>
      <c r="AF4" s="1916" t="s">
        <v>624</v>
      </c>
      <c r="AG4" s="1917" t="s">
        <v>625</v>
      </c>
      <c r="AH4" s="1917" t="s">
        <v>626</v>
      </c>
      <c r="AI4" s="1918" t="s">
        <v>627</v>
      </c>
      <c r="AJ4" s="1916" t="s">
        <v>628</v>
      </c>
      <c r="AK4" s="1916" t="s">
        <v>629</v>
      </c>
      <c r="AL4" s="1916" t="s">
        <v>630</v>
      </c>
      <c r="AM4" s="1916" t="s">
        <v>631</v>
      </c>
      <c r="AN4" s="1919"/>
      <c r="AO4" s="1885"/>
    </row>
    <row r="5" spans="1:41" s="1928" customFormat="1" ht="17.100000000000001" customHeight="1" thickBot="1">
      <c r="A5" s="1920" t="s">
        <v>17</v>
      </c>
      <c r="B5" s="1921"/>
      <c r="C5" s="1922"/>
      <c r="D5" s="1923" t="s">
        <v>632</v>
      </c>
      <c r="E5" s="1924">
        <f>SUM(E6,E44,E75,E90,)</f>
        <v>60295466</v>
      </c>
      <c r="F5" s="1924">
        <f>SUM(F6,F44,F75,F90,)</f>
        <v>68080061</v>
      </c>
      <c r="G5" s="1925">
        <f>SUM(G6,G44,G75,G90,)</f>
        <v>58913544.790000007</v>
      </c>
      <c r="H5" s="1926">
        <f>G5/F5</f>
        <v>0.86535681555867006</v>
      </c>
      <c r="I5" s="1881"/>
      <c r="J5" s="1881"/>
      <c r="K5" s="1881"/>
      <c r="L5" s="1881"/>
      <c r="M5" s="1881"/>
      <c r="N5" s="1881"/>
      <c r="O5" s="1881"/>
      <c r="P5" s="1882"/>
      <c r="Q5" s="1882"/>
      <c r="R5" s="1882"/>
      <c r="S5" s="1882"/>
      <c r="T5" s="1882"/>
      <c r="U5" s="1914"/>
      <c r="V5" s="1914"/>
      <c r="W5" s="1914"/>
      <c r="X5" s="1914"/>
      <c r="Y5" s="1914"/>
      <c r="Z5" s="1914"/>
      <c r="AA5" s="1914"/>
      <c r="AB5" s="1914"/>
      <c r="AC5" s="1914"/>
      <c r="AD5" s="1914"/>
      <c r="AE5" s="1915"/>
      <c r="AF5" s="1915"/>
      <c r="AG5" s="1914"/>
      <c r="AH5" s="1914"/>
      <c r="AI5" s="1927"/>
      <c r="AJ5" s="1884"/>
      <c r="AK5" s="1884"/>
      <c r="AL5" s="1884"/>
      <c r="AM5" s="1884"/>
      <c r="AN5" s="1884"/>
      <c r="AO5" s="1884"/>
    </row>
    <row r="6" spans="1:41" s="1928" customFormat="1" ht="17.100000000000001" customHeight="1" thickBot="1">
      <c r="A6" s="1929"/>
      <c r="B6" s="1930" t="s">
        <v>19</v>
      </c>
      <c r="C6" s="1931"/>
      <c r="D6" s="1932" t="s">
        <v>633</v>
      </c>
      <c r="E6" s="1933">
        <f>E7+E41</f>
        <v>26937751</v>
      </c>
      <c r="F6" s="1933">
        <f>F7+F41</f>
        <v>25251820</v>
      </c>
      <c r="G6" s="1934">
        <f>G7+G41</f>
        <v>23951073.980000004</v>
      </c>
      <c r="H6" s="1935">
        <f>G6/F6</f>
        <v>0.94848901900932303</v>
      </c>
      <c r="I6" s="1881"/>
      <c r="J6" s="1917" t="s">
        <v>634</v>
      </c>
      <c r="K6" s="1917" t="s">
        <v>635</v>
      </c>
      <c r="L6" s="1917" t="s">
        <v>636</v>
      </c>
      <c r="M6" s="1917" t="s">
        <v>637</v>
      </c>
      <c r="N6" s="1917" t="s">
        <v>638</v>
      </c>
      <c r="O6" s="1917" t="s">
        <v>639</v>
      </c>
      <c r="P6" s="1917" t="s">
        <v>640</v>
      </c>
      <c r="Q6" s="1917" t="s">
        <v>641</v>
      </c>
      <c r="R6" s="1917" t="s">
        <v>642</v>
      </c>
      <c r="S6" s="1917" t="s">
        <v>643</v>
      </c>
      <c r="T6" s="1918" t="s">
        <v>644</v>
      </c>
      <c r="U6" s="1914"/>
      <c r="V6" s="1914"/>
      <c r="W6" s="1914"/>
      <c r="X6" s="1914"/>
      <c r="Y6" s="1914"/>
      <c r="Z6" s="1914"/>
      <c r="AA6" s="1914"/>
      <c r="AB6" s="1914"/>
      <c r="AC6" s="1914"/>
      <c r="AD6" s="1914"/>
      <c r="AE6" s="1915"/>
      <c r="AF6" s="1915"/>
      <c r="AG6" s="1914"/>
      <c r="AH6" s="1914"/>
      <c r="AI6" s="1927"/>
      <c r="AJ6" s="1884"/>
      <c r="AK6" s="1884"/>
      <c r="AL6" s="1884"/>
      <c r="AM6" s="1884"/>
      <c r="AN6" s="1884"/>
      <c r="AO6" s="1884"/>
    </row>
    <row r="7" spans="1:41" s="1928" customFormat="1" ht="17.100000000000001" customHeight="1">
      <c r="A7" s="1929"/>
      <c r="B7" s="10807"/>
      <c r="C7" s="10808" t="s">
        <v>645</v>
      </c>
      <c r="D7" s="10808"/>
      <c r="E7" s="1936">
        <f>E8+E38</f>
        <v>22053351</v>
      </c>
      <c r="F7" s="1936">
        <f>F8+F38</f>
        <v>21186970</v>
      </c>
      <c r="G7" s="1937">
        <f>G8+G38</f>
        <v>20085996.400000002</v>
      </c>
      <c r="H7" s="1938">
        <f>G7/F7</f>
        <v>0.94803534436495651</v>
      </c>
      <c r="I7" s="1881">
        <f>SUM(J7:AM7)</f>
        <v>0</v>
      </c>
      <c r="J7" s="1917"/>
      <c r="K7" s="1917"/>
      <c r="L7" s="1917"/>
      <c r="M7" s="1917"/>
      <c r="N7" s="1917"/>
      <c r="O7" s="1917"/>
      <c r="P7" s="1939"/>
      <c r="Q7" s="1914"/>
      <c r="R7" s="1914"/>
      <c r="S7" s="1914"/>
      <c r="T7" s="1927"/>
      <c r="U7" s="1914"/>
      <c r="V7" s="1914"/>
      <c r="W7" s="1914"/>
      <c r="X7" s="1914"/>
      <c r="Y7" s="1914"/>
      <c r="Z7" s="1914"/>
      <c r="AA7" s="1914"/>
      <c r="AB7" s="1914"/>
      <c r="AC7" s="1914"/>
      <c r="AD7" s="1914"/>
      <c r="AE7" s="1915"/>
      <c r="AF7" s="1915"/>
      <c r="AG7" s="1914"/>
      <c r="AH7" s="1914"/>
      <c r="AI7" s="1927"/>
      <c r="AJ7" s="1884"/>
      <c r="AK7" s="1884"/>
      <c r="AL7" s="1884"/>
      <c r="AM7" s="1884"/>
      <c r="AN7" s="1884"/>
      <c r="AO7" s="1884"/>
    </row>
    <row r="8" spans="1:41" s="1928" customFormat="1" ht="17.100000000000001" customHeight="1">
      <c r="A8" s="1929"/>
      <c r="B8" s="10807"/>
      <c r="C8" s="10809" t="s">
        <v>646</v>
      </c>
      <c r="D8" s="10809"/>
      <c r="E8" s="1940">
        <f>E9+E17</f>
        <v>21887551</v>
      </c>
      <c r="F8" s="1940">
        <f t="shared" ref="F8:G8" si="0">F9+F17</f>
        <v>21039170</v>
      </c>
      <c r="G8" s="1941">
        <f t="shared" si="0"/>
        <v>19959430.400000002</v>
      </c>
      <c r="H8" s="1942">
        <f>G8/F8</f>
        <v>0.9486795534234479</v>
      </c>
      <c r="I8" s="1881">
        <f t="shared" ref="I8:I71" si="1">SUM(J8:AM8)</f>
        <v>0</v>
      </c>
      <c r="J8" s="1943"/>
      <c r="K8" s="1943"/>
      <c r="L8" s="1943"/>
      <c r="M8" s="1943"/>
      <c r="N8" s="1943"/>
      <c r="O8" s="1943"/>
      <c r="P8" s="1939"/>
      <c r="Q8" s="1944"/>
      <c r="R8" s="1944"/>
      <c r="S8" s="1944"/>
      <c r="T8" s="1945"/>
      <c r="U8" s="1944"/>
      <c r="V8" s="1944"/>
      <c r="W8" s="1944"/>
      <c r="X8" s="1944"/>
      <c r="Y8" s="1944"/>
      <c r="Z8" s="1944"/>
      <c r="AA8" s="1944"/>
      <c r="AB8" s="1944"/>
      <c r="AC8" s="1944"/>
      <c r="AD8" s="1944"/>
      <c r="AE8" s="1946"/>
      <c r="AF8" s="1946"/>
      <c r="AG8" s="1944"/>
      <c r="AH8" s="1944"/>
      <c r="AI8" s="1945"/>
      <c r="AJ8" s="1947"/>
      <c r="AK8" s="1947"/>
      <c r="AL8" s="1947"/>
      <c r="AM8" s="1947"/>
      <c r="AN8" s="1947"/>
      <c r="AO8" s="1947"/>
    </row>
    <row r="9" spans="1:41" s="1928" customFormat="1" ht="17.100000000000001" customHeight="1">
      <c r="A9" s="1929"/>
      <c r="B9" s="10807"/>
      <c r="C9" s="10810" t="s">
        <v>647</v>
      </c>
      <c r="D9" s="10810"/>
      <c r="E9" s="1948">
        <f t="shared" ref="E9:G9" si="2">SUM(E10:E15)</f>
        <v>16626117</v>
      </c>
      <c r="F9" s="1948">
        <f t="shared" si="2"/>
        <v>16917407</v>
      </c>
      <c r="G9" s="1949">
        <f t="shared" si="2"/>
        <v>16694346.580000002</v>
      </c>
      <c r="H9" s="1942">
        <f t="shared" ref="H9:H42" si="3">G9/F9</f>
        <v>0.98681473939830155</v>
      </c>
      <c r="I9" s="1881">
        <f t="shared" si="1"/>
        <v>0</v>
      </c>
      <c r="J9" s="1950"/>
      <c r="K9" s="1950"/>
      <c r="L9" s="1950"/>
      <c r="M9" s="1950"/>
      <c r="N9" s="1950"/>
      <c r="O9" s="1950"/>
      <c r="P9" s="1939"/>
      <c r="Q9" s="1951"/>
      <c r="R9" s="1951"/>
      <c r="S9" s="1951"/>
      <c r="T9" s="1952"/>
      <c r="U9" s="1951"/>
      <c r="V9" s="1951"/>
      <c r="W9" s="1951"/>
      <c r="X9" s="1951"/>
      <c r="Y9" s="1951"/>
      <c r="Z9" s="1951"/>
      <c r="AA9" s="1951"/>
      <c r="AB9" s="1951"/>
      <c r="AC9" s="1951"/>
      <c r="AD9" s="1951"/>
      <c r="AE9" s="1953"/>
      <c r="AF9" s="1953"/>
      <c r="AG9" s="1951"/>
      <c r="AH9" s="1951"/>
      <c r="AI9" s="1952"/>
      <c r="AJ9" s="1954"/>
      <c r="AK9" s="1954"/>
      <c r="AL9" s="1954"/>
      <c r="AM9" s="1954"/>
      <c r="AN9" s="1954"/>
      <c r="AO9" s="1954"/>
    </row>
    <row r="10" spans="1:41" s="1928" customFormat="1" ht="17.100000000000001" customHeight="1">
      <c r="A10" s="1929"/>
      <c r="B10" s="1955"/>
      <c r="C10" s="1956" t="s">
        <v>406</v>
      </c>
      <c r="D10" s="1957" t="s">
        <v>648</v>
      </c>
      <c r="E10" s="1958">
        <f t="shared" ref="E10:E15" si="4">I10</f>
        <v>12692189</v>
      </c>
      <c r="F10" s="1959">
        <v>13221457</v>
      </c>
      <c r="G10" s="1960">
        <v>13116049.07</v>
      </c>
      <c r="H10" s="1942">
        <f t="shared" si="3"/>
        <v>0.99202751028120428</v>
      </c>
      <c r="I10" s="1881">
        <f t="shared" si="1"/>
        <v>12692189</v>
      </c>
      <c r="J10" s="1961"/>
      <c r="K10" s="1961"/>
      <c r="L10" s="1961"/>
      <c r="M10" s="1961"/>
      <c r="N10" s="1961"/>
      <c r="O10" s="1961"/>
      <c r="P10" s="1939"/>
      <c r="Q10" s="1962"/>
      <c r="R10" s="1962"/>
      <c r="S10" s="1962"/>
      <c r="T10" s="1963"/>
      <c r="U10" s="1962"/>
      <c r="V10" s="1962"/>
      <c r="W10" s="1962">
        <v>12692189</v>
      </c>
      <c r="X10" s="1962"/>
      <c r="Y10" s="1962"/>
      <c r="Z10" s="1962"/>
      <c r="AA10" s="1962"/>
      <c r="AB10" s="1962"/>
      <c r="AC10" s="1962"/>
      <c r="AD10" s="1962"/>
      <c r="AE10" s="1964"/>
      <c r="AF10" s="1964"/>
      <c r="AG10" s="1962"/>
      <c r="AH10" s="1962"/>
      <c r="AI10" s="1963"/>
      <c r="AJ10" s="1965"/>
      <c r="AK10" s="1965"/>
      <c r="AL10" s="1965"/>
      <c r="AM10" s="1965"/>
      <c r="AN10" s="1965"/>
      <c r="AO10" s="1965"/>
    </row>
    <row r="11" spans="1:41" s="1928" customFormat="1" ht="17.100000000000001" customHeight="1">
      <c r="A11" s="1929"/>
      <c r="B11" s="1955"/>
      <c r="C11" s="1966" t="s">
        <v>602</v>
      </c>
      <c r="D11" s="1967" t="s">
        <v>649</v>
      </c>
      <c r="E11" s="1968">
        <f t="shared" si="4"/>
        <v>916964</v>
      </c>
      <c r="F11" s="1959">
        <v>888080</v>
      </c>
      <c r="G11" s="1960">
        <v>888079.85</v>
      </c>
      <c r="H11" s="1942">
        <f t="shared" si="3"/>
        <v>0.99999983109629764</v>
      </c>
      <c r="I11" s="1881">
        <f t="shared" si="1"/>
        <v>916964</v>
      </c>
      <c r="J11" s="1969"/>
      <c r="K11" s="1969"/>
      <c r="L11" s="1969"/>
      <c r="M11" s="1969"/>
      <c r="N11" s="1969"/>
      <c r="O11" s="1969"/>
      <c r="P11" s="1939"/>
      <c r="Q11" s="1970"/>
      <c r="R11" s="1970"/>
      <c r="S11" s="1970"/>
      <c r="T11" s="1971"/>
      <c r="U11" s="1970"/>
      <c r="V11" s="1970"/>
      <c r="W11" s="1970">
        <v>916964</v>
      </c>
      <c r="X11" s="1970"/>
      <c r="Y11" s="1970"/>
      <c r="Z11" s="1970"/>
      <c r="AA11" s="1970"/>
      <c r="AB11" s="1970"/>
      <c r="AC11" s="1970"/>
      <c r="AD11" s="1970"/>
      <c r="AE11" s="1972"/>
      <c r="AF11" s="1972"/>
      <c r="AG11" s="1970"/>
      <c r="AH11" s="1970"/>
      <c r="AI11" s="1971"/>
      <c r="AJ11" s="1973"/>
      <c r="AK11" s="1973"/>
      <c r="AL11" s="1973"/>
      <c r="AM11" s="1973"/>
      <c r="AN11" s="1973"/>
      <c r="AO11" s="1973"/>
    </row>
    <row r="12" spans="1:41" s="1928" customFormat="1" ht="17.100000000000001" customHeight="1">
      <c r="A12" s="1929"/>
      <c r="B12" s="1955"/>
      <c r="C12" s="1974" t="s">
        <v>407</v>
      </c>
      <c r="D12" s="1975" t="s">
        <v>650</v>
      </c>
      <c r="E12" s="1976">
        <f t="shared" si="4"/>
        <v>2362313</v>
      </c>
      <c r="F12" s="1959">
        <v>2395988</v>
      </c>
      <c r="G12" s="1960">
        <v>2302932.79</v>
      </c>
      <c r="H12" s="1942">
        <f t="shared" si="3"/>
        <v>0.96116207176329771</v>
      </c>
      <c r="I12" s="1881">
        <f t="shared" si="1"/>
        <v>2362313</v>
      </c>
      <c r="J12" s="1977"/>
      <c r="K12" s="1977"/>
      <c r="L12" s="1977"/>
      <c r="M12" s="1977"/>
      <c r="N12" s="1977"/>
      <c r="O12" s="1977"/>
      <c r="P12" s="1939"/>
      <c r="Q12" s="1978"/>
      <c r="R12" s="1978"/>
      <c r="S12" s="1978"/>
      <c r="T12" s="1979"/>
      <c r="U12" s="1978"/>
      <c r="V12" s="1978"/>
      <c r="W12" s="1978">
        <v>2362313</v>
      </c>
      <c r="X12" s="1978"/>
      <c r="Y12" s="1978"/>
      <c r="Z12" s="1978"/>
      <c r="AA12" s="1978"/>
      <c r="AB12" s="1978"/>
      <c r="AC12" s="1978"/>
      <c r="AD12" s="1978"/>
      <c r="AE12" s="1980"/>
      <c r="AF12" s="1980"/>
      <c r="AG12" s="1978"/>
      <c r="AH12" s="1978"/>
      <c r="AI12" s="1979"/>
      <c r="AJ12" s="1981"/>
      <c r="AK12" s="1981"/>
      <c r="AL12" s="1981"/>
      <c r="AM12" s="1981"/>
      <c r="AN12" s="1981"/>
      <c r="AO12" s="1981"/>
    </row>
    <row r="13" spans="1:41" s="1928" customFormat="1" ht="15.75" customHeight="1">
      <c r="A13" s="1929"/>
      <c r="B13" s="1955"/>
      <c r="C13" s="1982" t="s">
        <v>408</v>
      </c>
      <c r="D13" s="1983" t="s">
        <v>651</v>
      </c>
      <c r="E13" s="1984">
        <f t="shared" si="4"/>
        <v>310122</v>
      </c>
      <c r="F13" s="1959">
        <v>314923</v>
      </c>
      <c r="G13" s="1960">
        <v>298855.8</v>
      </c>
      <c r="H13" s="1942">
        <f t="shared" si="3"/>
        <v>0.94898054445054825</v>
      </c>
      <c r="I13" s="1881">
        <f t="shared" si="1"/>
        <v>310122</v>
      </c>
      <c r="J13" s="1985"/>
      <c r="K13" s="1985"/>
      <c r="L13" s="1985"/>
      <c r="M13" s="1985"/>
      <c r="N13" s="1985"/>
      <c r="O13" s="1985"/>
      <c r="P13" s="1939"/>
      <c r="Q13" s="1986"/>
      <c r="R13" s="1986"/>
      <c r="S13" s="1986"/>
      <c r="T13" s="1987"/>
      <c r="U13" s="1986"/>
      <c r="V13" s="1986"/>
      <c r="W13" s="1986">
        <v>310122</v>
      </c>
      <c r="X13" s="1986"/>
      <c r="Y13" s="1986"/>
      <c r="Z13" s="1986"/>
      <c r="AA13" s="1986"/>
      <c r="AB13" s="1986"/>
      <c r="AC13" s="1986"/>
      <c r="AD13" s="1986"/>
      <c r="AE13" s="1988"/>
      <c r="AF13" s="1988"/>
      <c r="AG13" s="1986"/>
      <c r="AH13" s="1986"/>
      <c r="AI13" s="1987"/>
      <c r="AJ13" s="1989"/>
      <c r="AK13" s="1989"/>
      <c r="AL13" s="1989"/>
      <c r="AM13" s="1989"/>
      <c r="AN13" s="1989"/>
      <c r="AO13" s="1989"/>
    </row>
    <row r="14" spans="1:41" s="1928" customFormat="1" ht="17.100000000000001" customHeight="1">
      <c r="A14" s="1929"/>
      <c r="B14" s="1955"/>
      <c r="C14" s="1990" t="s">
        <v>595</v>
      </c>
      <c r="D14" s="1991" t="s">
        <v>652</v>
      </c>
      <c r="E14" s="1992">
        <f t="shared" si="4"/>
        <v>250000</v>
      </c>
      <c r="F14" s="1959">
        <v>0</v>
      </c>
      <c r="G14" s="1960">
        <v>0</v>
      </c>
      <c r="H14" s="1942"/>
      <c r="I14" s="1881">
        <f>SUM(J14:AM14)</f>
        <v>250000</v>
      </c>
      <c r="J14" s="1993"/>
      <c r="K14" s="1993"/>
      <c r="L14" s="1993"/>
      <c r="M14" s="1993"/>
      <c r="N14" s="1993"/>
      <c r="O14" s="1993"/>
      <c r="P14" s="1939"/>
      <c r="Q14" s="1994"/>
      <c r="R14" s="1994"/>
      <c r="S14" s="1994"/>
      <c r="T14" s="1995"/>
      <c r="U14" s="1994"/>
      <c r="V14" s="1994"/>
      <c r="W14" s="1994">
        <v>250000</v>
      </c>
      <c r="X14" s="1994"/>
      <c r="Y14" s="1994"/>
      <c r="Z14" s="1994"/>
      <c r="AA14" s="1994"/>
      <c r="AB14" s="1994"/>
      <c r="AC14" s="1994"/>
      <c r="AD14" s="1994"/>
      <c r="AE14" s="1996"/>
      <c r="AF14" s="1996"/>
      <c r="AG14" s="1994"/>
      <c r="AH14" s="1994"/>
      <c r="AI14" s="1995"/>
      <c r="AJ14" s="1997"/>
      <c r="AK14" s="1997"/>
      <c r="AL14" s="1997"/>
      <c r="AM14" s="1997"/>
      <c r="AN14" s="1997"/>
      <c r="AO14" s="1997"/>
    </row>
    <row r="15" spans="1:41" s="1928" customFormat="1" ht="17.100000000000001" customHeight="1">
      <c r="A15" s="1929"/>
      <c r="B15" s="1955"/>
      <c r="C15" s="1998" t="s">
        <v>593</v>
      </c>
      <c r="D15" s="1999" t="s">
        <v>653</v>
      </c>
      <c r="E15" s="2000">
        <f t="shared" si="4"/>
        <v>94529</v>
      </c>
      <c r="F15" s="1959">
        <v>96959</v>
      </c>
      <c r="G15" s="1960">
        <v>88429.07</v>
      </c>
      <c r="H15" s="1942">
        <f t="shared" si="3"/>
        <v>0.91202539217607448</v>
      </c>
      <c r="I15" s="1881">
        <f t="shared" si="1"/>
        <v>94529</v>
      </c>
      <c r="J15" s="2001"/>
      <c r="K15" s="2001"/>
      <c r="L15" s="2001"/>
      <c r="M15" s="2001"/>
      <c r="N15" s="2001"/>
      <c r="O15" s="2001"/>
      <c r="P15" s="1939"/>
      <c r="Q15" s="2002"/>
      <c r="R15" s="2002"/>
      <c r="S15" s="2002"/>
      <c r="T15" s="2003"/>
      <c r="U15" s="2002"/>
      <c r="V15" s="2002"/>
      <c r="W15" s="2002">
        <v>94529</v>
      </c>
      <c r="X15" s="2002"/>
      <c r="Y15" s="2002"/>
      <c r="Z15" s="2002"/>
      <c r="AA15" s="2002"/>
      <c r="AB15" s="2002"/>
      <c r="AC15" s="2002"/>
      <c r="AD15" s="2002"/>
      <c r="AE15" s="2004"/>
      <c r="AF15" s="2004"/>
      <c r="AG15" s="2002"/>
      <c r="AH15" s="2002"/>
      <c r="AI15" s="2003"/>
      <c r="AJ15" s="2005"/>
      <c r="AK15" s="2005"/>
      <c r="AL15" s="2005"/>
      <c r="AM15" s="2005"/>
      <c r="AN15" s="2005"/>
      <c r="AO15" s="2005"/>
    </row>
    <row r="16" spans="1:41" s="1928" customFormat="1" ht="17.100000000000001" customHeight="1">
      <c r="A16" s="1929"/>
      <c r="B16" s="1955"/>
      <c r="C16" s="2006"/>
      <c r="D16" s="2007"/>
      <c r="E16" s="2008"/>
      <c r="F16" s="2009"/>
      <c r="G16" s="2010"/>
      <c r="H16" s="1942"/>
      <c r="I16" s="1881">
        <f t="shared" si="1"/>
        <v>0</v>
      </c>
      <c r="J16" s="2011"/>
      <c r="K16" s="2011"/>
      <c r="L16" s="2011"/>
      <c r="M16" s="2011"/>
      <c r="N16" s="2011"/>
      <c r="O16" s="2011"/>
      <c r="P16" s="1939"/>
      <c r="Q16" s="2012"/>
      <c r="R16" s="2012"/>
      <c r="S16" s="2012"/>
      <c r="T16" s="2013"/>
      <c r="U16" s="2012"/>
      <c r="V16" s="2012"/>
      <c r="W16" s="2012"/>
      <c r="X16" s="2012"/>
      <c r="Y16" s="2012"/>
      <c r="Z16" s="2012"/>
      <c r="AA16" s="2012"/>
      <c r="AB16" s="2012"/>
      <c r="AC16" s="2012"/>
      <c r="AD16" s="2012"/>
      <c r="AE16" s="2014"/>
      <c r="AF16" s="2014"/>
      <c r="AG16" s="2012"/>
      <c r="AH16" s="2012"/>
      <c r="AI16" s="2013"/>
      <c r="AJ16" s="2015"/>
      <c r="AK16" s="2015"/>
      <c r="AL16" s="2015"/>
      <c r="AM16" s="2015"/>
      <c r="AN16" s="2015"/>
      <c r="AO16" s="2015"/>
    </row>
    <row r="17" spans="1:41" s="1928" customFormat="1" ht="17.100000000000001" customHeight="1">
      <c r="A17" s="1929"/>
      <c r="B17" s="1955"/>
      <c r="C17" s="10811" t="s">
        <v>654</v>
      </c>
      <c r="D17" s="10812"/>
      <c r="E17" s="2016">
        <f>SUM(E18:E36)</f>
        <v>5261434</v>
      </c>
      <c r="F17" s="2016">
        <f>SUM(F18:F36)</f>
        <v>4121763</v>
      </c>
      <c r="G17" s="2017">
        <f>SUM(G18:G36)</f>
        <v>3265083.8200000003</v>
      </c>
      <c r="H17" s="1942">
        <f t="shared" si="3"/>
        <v>0.7921570987948604</v>
      </c>
      <c r="I17" s="1881">
        <f t="shared" si="1"/>
        <v>0</v>
      </c>
      <c r="J17" s="2018"/>
      <c r="K17" s="2018"/>
      <c r="L17" s="2018"/>
      <c r="M17" s="2018"/>
      <c r="N17" s="2018"/>
      <c r="O17" s="2018"/>
      <c r="P17" s="1939"/>
      <c r="Q17" s="2019"/>
      <c r="R17" s="2019"/>
      <c r="S17" s="2019"/>
      <c r="T17" s="2020"/>
      <c r="U17" s="2019"/>
      <c r="V17" s="2019"/>
      <c r="W17" s="2019"/>
      <c r="X17" s="2019"/>
      <c r="Y17" s="2019"/>
      <c r="Z17" s="2019"/>
      <c r="AA17" s="2019"/>
      <c r="AB17" s="2019"/>
      <c r="AC17" s="2019"/>
      <c r="AD17" s="2019"/>
      <c r="AE17" s="2021"/>
      <c r="AF17" s="2021"/>
      <c r="AG17" s="2019"/>
      <c r="AH17" s="2019"/>
      <c r="AI17" s="2020"/>
      <c r="AJ17" s="2022"/>
      <c r="AK17" s="2022"/>
      <c r="AL17" s="2022"/>
      <c r="AM17" s="2022"/>
      <c r="AN17" s="2022"/>
      <c r="AO17" s="2022"/>
    </row>
    <row r="18" spans="1:41" s="1928" customFormat="1" ht="17.100000000000001" customHeight="1">
      <c r="A18" s="1929"/>
      <c r="B18" s="1955"/>
      <c r="C18" s="2023" t="s">
        <v>603</v>
      </c>
      <c r="D18" s="2024" t="s">
        <v>655</v>
      </c>
      <c r="E18" s="2025">
        <f>I18</f>
        <v>200000</v>
      </c>
      <c r="F18" s="2026">
        <v>200000</v>
      </c>
      <c r="G18" s="2027">
        <v>177885</v>
      </c>
      <c r="H18" s="1942">
        <f t="shared" si="3"/>
        <v>0.88942500000000002</v>
      </c>
      <c r="I18" s="1881">
        <f t="shared" si="1"/>
        <v>200000</v>
      </c>
      <c r="J18" s="2028"/>
      <c r="K18" s="2028"/>
      <c r="L18" s="2028"/>
      <c r="M18" s="2028"/>
      <c r="N18" s="2028"/>
      <c r="O18" s="2028"/>
      <c r="P18" s="1939"/>
      <c r="Q18" s="2029"/>
      <c r="R18" s="2029"/>
      <c r="S18" s="2029"/>
      <c r="T18" s="2030"/>
      <c r="U18" s="2029"/>
      <c r="V18" s="2029"/>
      <c r="W18" s="2029">
        <v>200000</v>
      </c>
      <c r="X18" s="2029"/>
      <c r="Y18" s="2029"/>
      <c r="Z18" s="2029"/>
      <c r="AA18" s="2029"/>
      <c r="AB18" s="2029"/>
      <c r="AC18" s="2029"/>
      <c r="AD18" s="2029"/>
      <c r="AE18" s="2031"/>
      <c r="AF18" s="2031"/>
      <c r="AG18" s="2029"/>
      <c r="AH18" s="2029"/>
      <c r="AI18" s="2030"/>
      <c r="AJ18" s="2032"/>
      <c r="AK18" s="2032"/>
      <c r="AL18" s="2032"/>
      <c r="AM18" s="2032"/>
      <c r="AN18" s="2032"/>
      <c r="AO18" s="2032"/>
    </row>
    <row r="19" spans="1:41" s="1928" customFormat="1" ht="17.100000000000001" customHeight="1">
      <c r="A19" s="1929"/>
      <c r="B19" s="1955"/>
      <c r="C19" s="2033" t="s">
        <v>375</v>
      </c>
      <c r="D19" s="2034" t="s">
        <v>656</v>
      </c>
      <c r="E19" s="2025">
        <f t="shared" ref="E19:E36" si="5">I19</f>
        <v>1835500</v>
      </c>
      <c r="F19" s="2035">
        <v>1073919</v>
      </c>
      <c r="G19" s="2027">
        <v>800564.38</v>
      </c>
      <c r="H19" s="1942">
        <f t="shared" si="3"/>
        <v>0.74546067254606729</v>
      </c>
      <c r="I19" s="1881">
        <f t="shared" si="1"/>
        <v>1835500</v>
      </c>
      <c r="J19" s="2036"/>
      <c r="K19" s="2036"/>
      <c r="L19" s="2036"/>
      <c r="M19" s="2036"/>
      <c r="N19" s="2036"/>
      <c r="O19" s="2036"/>
      <c r="P19" s="1939"/>
      <c r="Q19" s="2037"/>
      <c r="R19" s="2037"/>
      <c r="S19" s="2037"/>
      <c r="T19" s="2038"/>
      <c r="U19" s="2037"/>
      <c r="V19" s="2037"/>
      <c r="W19" s="2037">
        <v>1835500</v>
      </c>
      <c r="X19" s="2037"/>
      <c r="Y19" s="2037"/>
      <c r="Z19" s="2037"/>
      <c r="AA19" s="2037"/>
      <c r="AB19" s="2037"/>
      <c r="AC19" s="2037"/>
      <c r="AD19" s="2037"/>
      <c r="AE19" s="2039"/>
      <c r="AF19" s="2039"/>
      <c r="AG19" s="2037"/>
      <c r="AH19" s="2037"/>
      <c r="AI19" s="2038"/>
      <c r="AJ19" s="2040"/>
      <c r="AK19" s="2040"/>
      <c r="AL19" s="2040"/>
      <c r="AM19" s="2040"/>
      <c r="AN19" s="2040"/>
      <c r="AO19" s="2040"/>
    </row>
    <row r="20" spans="1:41" s="1928" customFormat="1" ht="17.100000000000001" customHeight="1">
      <c r="A20" s="1929"/>
      <c r="B20" s="1955"/>
      <c r="C20" s="2041" t="s">
        <v>597</v>
      </c>
      <c r="D20" s="2042" t="s">
        <v>657</v>
      </c>
      <c r="E20" s="2025">
        <f t="shared" si="5"/>
        <v>7500</v>
      </c>
      <c r="F20" s="2043">
        <v>7500</v>
      </c>
      <c r="G20" s="2027">
        <v>7221.63</v>
      </c>
      <c r="H20" s="1942">
        <f t="shared" si="3"/>
        <v>0.96288399999999996</v>
      </c>
      <c r="I20" s="1881">
        <f t="shared" si="1"/>
        <v>7500</v>
      </c>
      <c r="J20" s="2044"/>
      <c r="K20" s="2044"/>
      <c r="L20" s="2044"/>
      <c r="M20" s="2044"/>
      <c r="N20" s="2044"/>
      <c r="O20" s="2044"/>
      <c r="P20" s="1939"/>
      <c r="Q20" s="2045"/>
      <c r="R20" s="2045"/>
      <c r="S20" s="2045"/>
      <c r="T20" s="2046"/>
      <c r="U20" s="2045"/>
      <c r="V20" s="2045"/>
      <c r="W20" s="2045">
        <v>7500</v>
      </c>
      <c r="X20" s="2045"/>
      <c r="Y20" s="2045"/>
      <c r="Z20" s="2045"/>
      <c r="AA20" s="2045"/>
      <c r="AB20" s="2045"/>
      <c r="AC20" s="2045"/>
      <c r="AD20" s="2045"/>
      <c r="AE20" s="2047"/>
      <c r="AF20" s="2047"/>
      <c r="AG20" s="2045"/>
      <c r="AH20" s="2045"/>
      <c r="AI20" s="2046"/>
      <c r="AJ20" s="2048"/>
      <c r="AK20" s="2048"/>
      <c r="AL20" s="2048"/>
      <c r="AM20" s="2048"/>
      <c r="AN20" s="2048"/>
      <c r="AO20" s="2048"/>
    </row>
    <row r="21" spans="1:41" s="1928" customFormat="1" ht="17.100000000000001" customHeight="1">
      <c r="A21" s="1929"/>
      <c r="B21" s="1955"/>
      <c r="C21" s="2049" t="s">
        <v>604</v>
      </c>
      <c r="D21" s="2050" t="s">
        <v>658</v>
      </c>
      <c r="E21" s="2025">
        <f t="shared" si="5"/>
        <v>641834</v>
      </c>
      <c r="F21" s="2051">
        <v>441834</v>
      </c>
      <c r="G21" s="2027">
        <v>256423.58</v>
      </c>
      <c r="H21" s="1942">
        <f t="shared" si="3"/>
        <v>0.58036181009157284</v>
      </c>
      <c r="I21" s="1881">
        <f t="shared" si="1"/>
        <v>641834</v>
      </c>
      <c r="J21" s="2052"/>
      <c r="K21" s="2052"/>
      <c r="L21" s="2052"/>
      <c r="M21" s="2052"/>
      <c r="N21" s="2052"/>
      <c r="O21" s="2052"/>
      <c r="P21" s="1939"/>
      <c r="Q21" s="2053"/>
      <c r="R21" s="2053"/>
      <c r="S21" s="2053"/>
      <c r="T21" s="2054"/>
      <c r="U21" s="2053"/>
      <c r="V21" s="2053"/>
      <c r="W21" s="2053">
        <v>641834</v>
      </c>
      <c r="X21" s="2053"/>
      <c r="Y21" s="2053"/>
      <c r="Z21" s="2053"/>
      <c r="AA21" s="2053"/>
      <c r="AB21" s="2053"/>
      <c r="AC21" s="2053"/>
      <c r="AD21" s="2053"/>
      <c r="AE21" s="2055"/>
      <c r="AF21" s="2055"/>
      <c r="AG21" s="2053"/>
      <c r="AH21" s="2053"/>
      <c r="AI21" s="2054"/>
      <c r="AJ21" s="2056"/>
      <c r="AK21" s="2056"/>
      <c r="AL21" s="2056"/>
      <c r="AM21" s="2056"/>
      <c r="AN21" s="2056"/>
      <c r="AO21" s="2056"/>
    </row>
    <row r="22" spans="1:41" s="1928" customFormat="1" ht="17.100000000000001" customHeight="1">
      <c r="A22" s="1929"/>
      <c r="B22" s="1955"/>
      <c r="C22" s="2057" t="s">
        <v>244</v>
      </c>
      <c r="D22" s="2058" t="s">
        <v>659</v>
      </c>
      <c r="E22" s="2025">
        <f t="shared" si="5"/>
        <v>467000</v>
      </c>
      <c r="F22" s="2059">
        <v>367000</v>
      </c>
      <c r="G22" s="2027">
        <v>356896.97</v>
      </c>
      <c r="H22" s="1942">
        <f t="shared" si="3"/>
        <v>0.97247130790190728</v>
      </c>
      <c r="I22" s="1881">
        <f t="shared" si="1"/>
        <v>467000</v>
      </c>
      <c r="J22" s="2060"/>
      <c r="K22" s="2060"/>
      <c r="L22" s="2060"/>
      <c r="M22" s="2060"/>
      <c r="N22" s="2060"/>
      <c r="O22" s="2060"/>
      <c r="P22" s="1939"/>
      <c r="Q22" s="2061"/>
      <c r="R22" s="2061"/>
      <c r="S22" s="2061"/>
      <c r="T22" s="2062"/>
      <c r="U22" s="2061"/>
      <c r="V22" s="2061"/>
      <c r="W22" s="2061">
        <v>467000</v>
      </c>
      <c r="X22" s="2061"/>
      <c r="Y22" s="2061"/>
      <c r="Z22" s="2061"/>
      <c r="AA22" s="2061"/>
      <c r="AB22" s="2061"/>
      <c r="AC22" s="2061"/>
      <c r="AD22" s="2061"/>
      <c r="AE22" s="2063"/>
      <c r="AF22" s="2063"/>
      <c r="AG22" s="2061"/>
      <c r="AH22" s="2061"/>
      <c r="AI22" s="2062"/>
      <c r="AJ22" s="2064"/>
      <c r="AK22" s="2064"/>
      <c r="AL22" s="2064"/>
      <c r="AM22" s="2064"/>
      <c r="AN22" s="2064"/>
      <c r="AO22" s="2064"/>
    </row>
    <row r="23" spans="1:41" s="1928" customFormat="1" ht="17.100000000000001" customHeight="1">
      <c r="A23" s="1929"/>
      <c r="B23" s="1955"/>
      <c r="C23" s="2065" t="s">
        <v>605</v>
      </c>
      <c r="D23" s="2066" t="s">
        <v>660</v>
      </c>
      <c r="E23" s="2025">
        <f t="shared" si="5"/>
        <v>32000</v>
      </c>
      <c r="F23" s="2067">
        <v>19000</v>
      </c>
      <c r="G23" s="2027">
        <v>14551</v>
      </c>
      <c r="H23" s="1942">
        <f t="shared" si="3"/>
        <v>0.76584210526315788</v>
      </c>
      <c r="I23" s="1881">
        <f t="shared" si="1"/>
        <v>32000</v>
      </c>
      <c r="J23" s="2068"/>
      <c r="K23" s="2068"/>
      <c r="L23" s="2068"/>
      <c r="M23" s="2068"/>
      <c r="N23" s="2068"/>
      <c r="O23" s="2068"/>
      <c r="P23" s="1939"/>
      <c r="Q23" s="2069"/>
      <c r="R23" s="2069"/>
      <c r="S23" s="2069"/>
      <c r="T23" s="2070"/>
      <c r="U23" s="2069"/>
      <c r="V23" s="2069"/>
      <c r="W23" s="2069">
        <v>32000</v>
      </c>
      <c r="X23" s="2069"/>
      <c r="Y23" s="2069"/>
      <c r="Z23" s="2069"/>
      <c r="AA23" s="2069"/>
      <c r="AB23" s="2069"/>
      <c r="AC23" s="2069"/>
      <c r="AD23" s="2069"/>
      <c r="AE23" s="2071"/>
      <c r="AF23" s="2071"/>
      <c r="AG23" s="2069"/>
      <c r="AH23" s="2069"/>
      <c r="AI23" s="2070"/>
      <c r="AJ23" s="2072"/>
      <c r="AK23" s="2072"/>
      <c r="AL23" s="2072"/>
      <c r="AM23" s="2072"/>
      <c r="AN23" s="2072"/>
      <c r="AO23" s="2072"/>
    </row>
    <row r="24" spans="1:41" s="1928" customFormat="1" ht="17.100000000000001" customHeight="1">
      <c r="A24" s="1929"/>
      <c r="B24" s="1955"/>
      <c r="C24" s="2073" t="s">
        <v>376</v>
      </c>
      <c r="D24" s="2074" t="s">
        <v>661</v>
      </c>
      <c r="E24" s="2025">
        <f t="shared" si="5"/>
        <v>809200</v>
      </c>
      <c r="F24" s="2075">
        <v>689200</v>
      </c>
      <c r="G24" s="2027">
        <v>586263.5</v>
      </c>
      <c r="H24" s="1942">
        <f t="shared" si="3"/>
        <v>0.85064349970980846</v>
      </c>
      <c r="I24" s="1881">
        <f t="shared" si="1"/>
        <v>809200</v>
      </c>
      <c r="J24" s="2076"/>
      <c r="K24" s="2076"/>
      <c r="L24" s="2076"/>
      <c r="M24" s="2076"/>
      <c r="N24" s="2076"/>
      <c r="O24" s="2076"/>
      <c r="P24" s="1939"/>
      <c r="Q24" s="2077"/>
      <c r="R24" s="2077"/>
      <c r="S24" s="2077"/>
      <c r="T24" s="2078"/>
      <c r="U24" s="2077"/>
      <c r="V24" s="2077"/>
      <c r="W24" s="2077">
        <v>809200</v>
      </c>
      <c r="X24" s="2077"/>
      <c r="Y24" s="2077"/>
      <c r="Z24" s="2077"/>
      <c r="AA24" s="2077"/>
      <c r="AB24" s="2077"/>
      <c r="AC24" s="2077"/>
      <c r="AD24" s="2077"/>
      <c r="AE24" s="2079"/>
      <c r="AF24" s="2079"/>
      <c r="AG24" s="2077"/>
      <c r="AH24" s="2077"/>
      <c r="AI24" s="2078"/>
      <c r="AJ24" s="2080"/>
      <c r="AK24" s="2080"/>
      <c r="AL24" s="2080"/>
      <c r="AM24" s="2080"/>
      <c r="AN24" s="2080"/>
      <c r="AO24" s="2080"/>
    </row>
    <row r="25" spans="1:41" s="1928" customFormat="1" ht="16.5" customHeight="1">
      <c r="A25" s="1929"/>
      <c r="B25" s="1955"/>
      <c r="C25" s="2081" t="s">
        <v>606</v>
      </c>
      <c r="D25" s="2082" t="s">
        <v>662</v>
      </c>
      <c r="E25" s="2025">
        <f t="shared" si="5"/>
        <v>46600</v>
      </c>
      <c r="F25" s="2083">
        <v>46600</v>
      </c>
      <c r="G25" s="2027">
        <v>32207.33</v>
      </c>
      <c r="H25" s="1942">
        <f t="shared" si="3"/>
        <v>0.69114442060085846</v>
      </c>
      <c r="I25" s="1881">
        <f t="shared" si="1"/>
        <v>46600</v>
      </c>
      <c r="J25" s="2084"/>
      <c r="K25" s="2084"/>
      <c r="L25" s="2084"/>
      <c r="M25" s="2084"/>
      <c r="N25" s="2084"/>
      <c r="O25" s="2084"/>
      <c r="P25" s="1939"/>
      <c r="Q25" s="2085"/>
      <c r="R25" s="2085"/>
      <c r="S25" s="2085"/>
      <c r="T25" s="2086"/>
      <c r="U25" s="2085"/>
      <c r="V25" s="2085"/>
      <c r="W25" s="2085">
        <v>46600</v>
      </c>
      <c r="X25" s="2085"/>
      <c r="Y25" s="2085"/>
      <c r="Z25" s="2085"/>
      <c r="AA25" s="2085"/>
      <c r="AB25" s="2085"/>
      <c r="AC25" s="2085"/>
      <c r="AD25" s="2085"/>
      <c r="AE25" s="2087"/>
      <c r="AF25" s="2087"/>
      <c r="AG25" s="2085"/>
      <c r="AH25" s="2085"/>
      <c r="AI25" s="2086"/>
      <c r="AJ25" s="2088"/>
      <c r="AK25" s="2088"/>
      <c r="AL25" s="2088"/>
      <c r="AM25" s="2088"/>
      <c r="AN25" s="2088"/>
      <c r="AO25" s="2088"/>
    </row>
    <row r="26" spans="1:41" s="1928" customFormat="1" ht="16.5" customHeight="1">
      <c r="A26" s="1929"/>
      <c r="B26" s="1955"/>
      <c r="C26" s="2089" t="s">
        <v>598</v>
      </c>
      <c r="D26" s="2090" t="s">
        <v>663</v>
      </c>
      <c r="E26" s="2025">
        <f t="shared" si="5"/>
        <v>33000</v>
      </c>
      <c r="F26" s="2091">
        <v>33000</v>
      </c>
      <c r="G26" s="2027">
        <v>12526.22</v>
      </c>
      <c r="H26" s="1942">
        <f t="shared" si="3"/>
        <v>0.37958242424242422</v>
      </c>
      <c r="I26" s="1881">
        <f t="shared" si="1"/>
        <v>33000</v>
      </c>
      <c r="J26" s="2092"/>
      <c r="K26" s="2092"/>
      <c r="L26" s="2092"/>
      <c r="M26" s="2092"/>
      <c r="N26" s="2092"/>
      <c r="O26" s="2092"/>
      <c r="P26" s="1939"/>
      <c r="Q26" s="2093"/>
      <c r="R26" s="2093"/>
      <c r="S26" s="2093"/>
      <c r="T26" s="2094"/>
      <c r="U26" s="2093"/>
      <c r="V26" s="2093"/>
      <c r="W26" s="2093">
        <v>33000</v>
      </c>
      <c r="X26" s="2093"/>
      <c r="Y26" s="2093"/>
      <c r="Z26" s="2093"/>
      <c r="AA26" s="2093"/>
      <c r="AB26" s="2093"/>
      <c r="AC26" s="2093"/>
      <c r="AD26" s="2093"/>
      <c r="AE26" s="2095"/>
      <c r="AF26" s="2095"/>
      <c r="AG26" s="2093"/>
      <c r="AH26" s="2093"/>
      <c r="AI26" s="2094"/>
      <c r="AJ26" s="2096"/>
      <c r="AK26" s="2096"/>
      <c r="AL26" s="2096"/>
      <c r="AM26" s="2096"/>
      <c r="AN26" s="2096"/>
      <c r="AO26" s="2096"/>
    </row>
    <row r="27" spans="1:41" s="1928" customFormat="1" ht="27.75" customHeight="1">
      <c r="A27" s="1929"/>
      <c r="B27" s="1955"/>
      <c r="C27" s="2097" t="s">
        <v>664</v>
      </c>
      <c r="D27" s="2098" t="s">
        <v>665</v>
      </c>
      <c r="E27" s="2025">
        <f t="shared" si="5"/>
        <v>331000</v>
      </c>
      <c r="F27" s="2099">
        <v>331000</v>
      </c>
      <c r="G27" s="2027">
        <v>288934.94</v>
      </c>
      <c r="H27" s="1942">
        <f t="shared" si="3"/>
        <v>0.87291522658610277</v>
      </c>
      <c r="I27" s="1881">
        <f t="shared" si="1"/>
        <v>331000</v>
      </c>
      <c r="J27" s="2100"/>
      <c r="K27" s="2100"/>
      <c r="L27" s="2100"/>
      <c r="M27" s="2100"/>
      <c r="N27" s="2100"/>
      <c r="O27" s="2100"/>
      <c r="P27" s="1939"/>
      <c r="Q27" s="2101"/>
      <c r="R27" s="2101"/>
      <c r="S27" s="2101"/>
      <c r="T27" s="2102"/>
      <c r="U27" s="2101"/>
      <c r="V27" s="2101"/>
      <c r="W27" s="2101">
        <v>331000</v>
      </c>
      <c r="X27" s="2101"/>
      <c r="Y27" s="2101"/>
      <c r="Z27" s="2101"/>
      <c r="AA27" s="2101"/>
      <c r="AB27" s="2101"/>
      <c r="AC27" s="2101"/>
      <c r="AD27" s="2101"/>
      <c r="AE27" s="2103"/>
      <c r="AF27" s="2103"/>
      <c r="AG27" s="2101"/>
      <c r="AH27" s="2101"/>
      <c r="AI27" s="2102"/>
      <c r="AJ27" s="2104"/>
      <c r="AK27" s="2104"/>
      <c r="AL27" s="2104"/>
      <c r="AM27" s="2104"/>
      <c r="AN27" s="2104"/>
      <c r="AO27" s="2104"/>
    </row>
    <row r="28" spans="1:41" s="1928" customFormat="1" ht="17.100000000000001" customHeight="1">
      <c r="A28" s="1929"/>
      <c r="B28" s="1955"/>
      <c r="C28" s="2105" t="s">
        <v>599</v>
      </c>
      <c r="D28" s="2106" t="s">
        <v>666</v>
      </c>
      <c r="E28" s="2025">
        <f t="shared" si="5"/>
        <v>10000</v>
      </c>
      <c r="F28" s="2107">
        <v>10000</v>
      </c>
      <c r="G28" s="2027">
        <v>3899.35</v>
      </c>
      <c r="H28" s="1942">
        <f t="shared" si="3"/>
        <v>0.38993499999999998</v>
      </c>
      <c r="I28" s="1881">
        <f t="shared" si="1"/>
        <v>10000</v>
      </c>
      <c r="J28" s="2108"/>
      <c r="K28" s="2108"/>
      <c r="L28" s="2108"/>
      <c r="M28" s="2108"/>
      <c r="N28" s="2108"/>
      <c r="O28" s="2108"/>
      <c r="P28" s="1939"/>
      <c r="Q28" s="2109"/>
      <c r="R28" s="2109"/>
      <c r="S28" s="2109"/>
      <c r="T28" s="2110"/>
      <c r="U28" s="2109"/>
      <c r="V28" s="2109"/>
      <c r="W28" s="2109">
        <v>10000</v>
      </c>
      <c r="X28" s="2109"/>
      <c r="Y28" s="2109"/>
      <c r="Z28" s="2109"/>
      <c r="AA28" s="2109"/>
      <c r="AB28" s="2109"/>
      <c r="AC28" s="2109"/>
      <c r="AD28" s="2109"/>
      <c r="AE28" s="2111"/>
      <c r="AF28" s="2111"/>
      <c r="AG28" s="2109"/>
      <c r="AH28" s="2109"/>
      <c r="AI28" s="2110"/>
      <c r="AJ28" s="2112"/>
      <c r="AK28" s="2112"/>
      <c r="AL28" s="2112"/>
      <c r="AM28" s="2112"/>
      <c r="AN28" s="2112"/>
      <c r="AO28" s="2112"/>
    </row>
    <row r="29" spans="1:41" s="1928" customFormat="1" ht="17.100000000000001" customHeight="1" thickBot="1">
      <c r="A29" s="2113"/>
      <c r="B29" s="2114"/>
      <c r="C29" s="2115" t="s">
        <v>667</v>
      </c>
      <c r="D29" s="2116" t="s">
        <v>668</v>
      </c>
      <c r="E29" s="2117">
        <v>0</v>
      </c>
      <c r="F29" s="2118">
        <v>1200</v>
      </c>
      <c r="G29" s="2119">
        <v>593.23</v>
      </c>
      <c r="H29" s="2120">
        <f t="shared" si="3"/>
        <v>0.49435833333333334</v>
      </c>
      <c r="I29" s="1881"/>
      <c r="J29" s="2108"/>
      <c r="K29" s="2108"/>
      <c r="L29" s="2108"/>
      <c r="M29" s="2108"/>
      <c r="N29" s="2108"/>
      <c r="O29" s="2108"/>
      <c r="P29" s="2121"/>
      <c r="Q29" s="2109"/>
      <c r="R29" s="2109"/>
      <c r="S29" s="2109"/>
      <c r="T29" s="2110"/>
      <c r="U29" s="2109"/>
      <c r="V29" s="2109"/>
      <c r="W29" s="2109"/>
      <c r="X29" s="2109"/>
      <c r="Y29" s="2109"/>
      <c r="Z29" s="2109"/>
      <c r="AA29" s="2109"/>
      <c r="AB29" s="2109"/>
      <c r="AC29" s="2109"/>
      <c r="AD29" s="2109"/>
      <c r="AE29" s="2111"/>
      <c r="AF29" s="2111"/>
      <c r="AG29" s="2109"/>
      <c r="AH29" s="2109"/>
      <c r="AI29" s="2110"/>
      <c r="AJ29" s="2112"/>
      <c r="AK29" s="2112"/>
      <c r="AL29" s="2112"/>
      <c r="AM29" s="2112"/>
      <c r="AN29" s="2112"/>
      <c r="AO29" s="2112"/>
    </row>
    <row r="30" spans="1:41" s="1928" customFormat="1" ht="17.100000000000001" customHeight="1">
      <c r="A30" s="1929"/>
      <c r="B30" s="1955"/>
      <c r="C30" s="2122" t="s">
        <v>607</v>
      </c>
      <c r="D30" s="2123" t="s">
        <v>669</v>
      </c>
      <c r="E30" s="2124">
        <f t="shared" si="5"/>
        <v>272000</v>
      </c>
      <c r="F30" s="2125">
        <v>262000</v>
      </c>
      <c r="G30" s="2126">
        <v>186631.06</v>
      </c>
      <c r="H30" s="2127">
        <f t="shared" si="3"/>
        <v>0.71233229007633592</v>
      </c>
      <c r="I30" s="1881">
        <f t="shared" si="1"/>
        <v>272000</v>
      </c>
      <c r="J30" s="2108"/>
      <c r="K30" s="2108"/>
      <c r="L30" s="2108"/>
      <c r="M30" s="2108"/>
      <c r="N30" s="2108"/>
      <c r="O30" s="2108"/>
      <c r="P30" s="1939"/>
      <c r="Q30" s="2109"/>
      <c r="R30" s="2109"/>
      <c r="S30" s="2109"/>
      <c r="T30" s="2110"/>
      <c r="U30" s="2109"/>
      <c r="V30" s="2109"/>
      <c r="W30" s="2109">
        <v>272000</v>
      </c>
      <c r="X30" s="2109"/>
      <c r="Y30" s="2109"/>
      <c r="Z30" s="2109"/>
      <c r="AA30" s="2109"/>
      <c r="AB30" s="2109"/>
      <c r="AC30" s="2109"/>
      <c r="AD30" s="2109"/>
      <c r="AE30" s="2111"/>
      <c r="AF30" s="2111"/>
      <c r="AG30" s="2109"/>
      <c r="AH30" s="2109"/>
      <c r="AI30" s="2110"/>
      <c r="AJ30" s="2112"/>
      <c r="AK30" s="2112"/>
      <c r="AL30" s="2112"/>
      <c r="AM30" s="2112"/>
      <c r="AN30" s="2112"/>
      <c r="AO30" s="2112"/>
    </row>
    <row r="31" spans="1:41" s="1928" customFormat="1" ht="17.100000000000001" customHeight="1">
      <c r="A31" s="1929"/>
      <c r="B31" s="1955"/>
      <c r="C31" s="2128" t="s">
        <v>608</v>
      </c>
      <c r="D31" s="2129" t="s">
        <v>670</v>
      </c>
      <c r="E31" s="2025">
        <f t="shared" si="5"/>
        <v>243000</v>
      </c>
      <c r="F31" s="2130">
        <v>306010</v>
      </c>
      <c r="G31" s="2027">
        <v>294069.25</v>
      </c>
      <c r="H31" s="1942">
        <f t="shared" si="3"/>
        <v>0.96097921636547823</v>
      </c>
      <c r="I31" s="1881">
        <f t="shared" si="1"/>
        <v>243000</v>
      </c>
      <c r="J31" s="2131"/>
      <c r="K31" s="2131"/>
      <c r="L31" s="2131"/>
      <c r="M31" s="2131"/>
      <c r="N31" s="2131"/>
      <c r="O31" s="2131"/>
      <c r="P31" s="1939"/>
      <c r="Q31" s="2132"/>
      <c r="R31" s="2132"/>
      <c r="S31" s="2132"/>
      <c r="T31" s="2133"/>
      <c r="U31" s="2132"/>
      <c r="V31" s="2132"/>
      <c r="W31" s="2132">
        <v>243000</v>
      </c>
      <c r="X31" s="2132"/>
      <c r="Y31" s="2132"/>
      <c r="Z31" s="2132"/>
      <c r="AA31" s="2132"/>
      <c r="AB31" s="2132"/>
      <c r="AC31" s="2132"/>
      <c r="AD31" s="2132"/>
      <c r="AE31" s="2134"/>
      <c r="AF31" s="2134"/>
      <c r="AG31" s="2132"/>
      <c r="AH31" s="2132"/>
      <c r="AI31" s="2133"/>
      <c r="AJ31" s="2135"/>
      <c r="AK31" s="2135"/>
      <c r="AL31" s="2135"/>
      <c r="AM31" s="2135"/>
      <c r="AN31" s="2135"/>
      <c r="AO31" s="2135"/>
    </row>
    <row r="32" spans="1:41" s="1928" customFormat="1" ht="17.100000000000001" customHeight="1">
      <c r="A32" s="1929"/>
      <c r="B32" s="1955"/>
      <c r="C32" s="2136" t="s">
        <v>609</v>
      </c>
      <c r="D32" s="2137" t="s">
        <v>671</v>
      </c>
      <c r="E32" s="2025">
        <f t="shared" si="5"/>
        <v>14700</v>
      </c>
      <c r="F32" s="2138">
        <v>14700</v>
      </c>
      <c r="G32" s="2027">
        <v>13329</v>
      </c>
      <c r="H32" s="1942">
        <f t="shared" si="3"/>
        <v>0.90673469387755101</v>
      </c>
      <c r="I32" s="1881">
        <f t="shared" si="1"/>
        <v>14700</v>
      </c>
      <c r="J32" s="2139"/>
      <c r="K32" s="2139"/>
      <c r="L32" s="2139"/>
      <c r="M32" s="2139"/>
      <c r="N32" s="2139"/>
      <c r="O32" s="2139"/>
      <c r="P32" s="1939"/>
      <c r="Q32" s="2140"/>
      <c r="R32" s="2140"/>
      <c r="S32" s="2140"/>
      <c r="T32" s="2141"/>
      <c r="U32" s="2140"/>
      <c r="V32" s="2140"/>
      <c r="W32" s="2140">
        <v>14700</v>
      </c>
      <c r="X32" s="2140"/>
      <c r="Y32" s="2140"/>
      <c r="Z32" s="2140"/>
      <c r="AA32" s="2140"/>
      <c r="AB32" s="2140"/>
      <c r="AC32" s="2140"/>
      <c r="AD32" s="2140"/>
      <c r="AE32" s="2142"/>
      <c r="AF32" s="2142"/>
      <c r="AG32" s="2140"/>
      <c r="AH32" s="2140"/>
      <c r="AI32" s="2141"/>
      <c r="AJ32" s="2143"/>
      <c r="AK32" s="2143"/>
      <c r="AL32" s="2143"/>
      <c r="AM32" s="2143"/>
      <c r="AN32" s="2143"/>
      <c r="AO32" s="2143"/>
    </row>
    <row r="33" spans="1:41" s="1928" customFormat="1" ht="17.100000000000001" customHeight="1">
      <c r="A33" s="1929"/>
      <c r="B33" s="1955"/>
      <c r="C33" s="2144" t="s">
        <v>610</v>
      </c>
      <c r="D33" s="2145" t="s">
        <v>672</v>
      </c>
      <c r="E33" s="2025">
        <f t="shared" si="5"/>
        <v>4800</v>
      </c>
      <c r="F33" s="2146">
        <v>4800</v>
      </c>
      <c r="G33" s="2027">
        <v>3817.4</v>
      </c>
      <c r="H33" s="1942">
        <f t="shared" si="3"/>
        <v>0.79529166666666673</v>
      </c>
      <c r="I33" s="1881">
        <f t="shared" si="1"/>
        <v>4800</v>
      </c>
      <c r="J33" s="2147"/>
      <c r="K33" s="2147"/>
      <c r="L33" s="2147"/>
      <c r="M33" s="2147"/>
      <c r="N33" s="2147"/>
      <c r="O33" s="2147"/>
      <c r="P33" s="1939"/>
      <c r="Q33" s="2148"/>
      <c r="R33" s="2148"/>
      <c r="S33" s="2148"/>
      <c r="T33" s="2149"/>
      <c r="U33" s="2148"/>
      <c r="V33" s="2148"/>
      <c r="W33" s="2148">
        <v>4800</v>
      </c>
      <c r="X33" s="2148"/>
      <c r="Y33" s="2148"/>
      <c r="Z33" s="2148"/>
      <c r="AA33" s="2148"/>
      <c r="AB33" s="2148"/>
      <c r="AC33" s="2148"/>
      <c r="AD33" s="2148"/>
      <c r="AE33" s="2150"/>
      <c r="AF33" s="2150"/>
      <c r="AG33" s="2148"/>
      <c r="AH33" s="2148"/>
      <c r="AI33" s="2149"/>
      <c r="AJ33" s="2151"/>
      <c r="AK33" s="2151"/>
      <c r="AL33" s="2151"/>
      <c r="AM33" s="2151"/>
      <c r="AN33" s="2151"/>
      <c r="AO33" s="2151"/>
    </row>
    <row r="34" spans="1:41" s="1928" customFormat="1" ht="17.100000000000001" customHeight="1">
      <c r="A34" s="1929"/>
      <c r="B34" s="1955"/>
      <c r="C34" s="2152" t="s">
        <v>673</v>
      </c>
      <c r="D34" s="2153" t="s">
        <v>674</v>
      </c>
      <c r="E34" s="2025">
        <f t="shared" si="5"/>
        <v>300</v>
      </c>
      <c r="F34" s="2154">
        <v>300</v>
      </c>
      <c r="G34" s="2027">
        <v>216</v>
      </c>
      <c r="H34" s="1942">
        <f t="shared" si="3"/>
        <v>0.72</v>
      </c>
      <c r="I34" s="1881">
        <f t="shared" si="1"/>
        <v>300</v>
      </c>
      <c r="J34" s="2155"/>
      <c r="K34" s="2155"/>
      <c r="L34" s="2155"/>
      <c r="M34" s="2155"/>
      <c r="N34" s="2155"/>
      <c r="O34" s="2155"/>
      <c r="P34" s="1939"/>
      <c r="Q34" s="2156"/>
      <c r="R34" s="2156"/>
      <c r="S34" s="2156"/>
      <c r="T34" s="2157"/>
      <c r="U34" s="2156"/>
      <c r="V34" s="2156"/>
      <c r="W34" s="2156">
        <v>300</v>
      </c>
      <c r="X34" s="2156"/>
      <c r="Y34" s="2156"/>
      <c r="Z34" s="2156"/>
      <c r="AA34" s="2156"/>
      <c r="AB34" s="2156"/>
      <c r="AC34" s="2156"/>
      <c r="AD34" s="2156"/>
      <c r="AE34" s="2158"/>
      <c r="AF34" s="2158"/>
      <c r="AG34" s="2156"/>
      <c r="AH34" s="2156"/>
      <c r="AI34" s="2157"/>
      <c r="AJ34" s="2159"/>
      <c r="AK34" s="2159"/>
      <c r="AL34" s="2159"/>
      <c r="AM34" s="2159"/>
      <c r="AN34" s="2159"/>
      <c r="AO34" s="2159"/>
    </row>
    <row r="35" spans="1:41" s="1928" customFormat="1" ht="17.100000000000001" customHeight="1">
      <c r="A35" s="1929"/>
      <c r="B35" s="1955"/>
      <c r="C35" s="2160" t="s">
        <v>611</v>
      </c>
      <c r="D35" s="2161" t="s">
        <v>675</v>
      </c>
      <c r="E35" s="2025">
        <v>0</v>
      </c>
      <c r="F35" s="2162">
        <v>700</v>
      </c>
      <c r="G35" s="2027">
        <v>500</v>
      </c>
      <c r="H35" s="1942">
        <f t="shared" si="3"/>
        <v>0.7142857142857143</v>
      </c>
      <c r="I35" s="1881"/>
      <c r="J35" s="2163"/>
      <c r="K35" s="2163"/>
      <c r="L35" s="2163"/>
      <c r="M35" s="2163"/>
      <c r="N35" s="2163"/>
      <c r="O35" s="2163"/>
      <c r="P35" s="1939"/>
      <c r="Q35" s="2164"/>
      <c r="R35" s="2164"/>
      <c r="S35" s="2164"/>
      <c r="T35" s="2165"/>
      <c r="U35" s="2164"/>
      <c r="V35" s="2164"/>
      <c r="W35" s="2164"/>
      <c r="X35" s="2164"/>
      <c r="Y35" s="2164"/>
      <c r="Z35" s="2164"/>
      <c r="AA35" s="2164"/>
      <c r="AB35" s="2164"/>
      <c r="AC35" s="2164"/>
      <c r="AD35" s="2164"/>
      <c r="AE35" s="2166"/>
      <c r="AF35" s="2166"/>
      <c r="AG35" s="2164"/>
      <c r="AH35" s="2164"/>
      <c r="AI35" s="2165"/>
      <c r="AJ35" s="2167"/>
      <c r="AK35" s="2167"/>
      <c r="AL35" s="2167"/>
      <c r="AM35" s="2167"/>
      <c r="AN35" s="2167"/>
      <c r="AO35" s="2167"/>
    </row>
    <row r="36" spans="1:41" s="1928" customFormat="1" ht="16.5" customHeight="1">
      <c r="A36" s="1929"/>
      <c r="B36" s="1955"/>
      <c r="C36" s="2168" t="s">
        <v>409</v>
      </c>
      <c r="D36" s="2169" t="s">
        <v>676</v>
      </c>
      <c r="E36" s="2025">
        <f t="shared" si="5"/>
        <v>313000</v>
      </c>
      <c r="F36" s="2170">
        <v>313000</v>
      </c>
      <c r="G36" s="2171">
        <v>228553.98</v>
      </c>
      <c r="H36" s="1942">
        <f t="shared" si="3"/>
        <v>0.73020440894568694</v>
      </c>
      <c r="I36" s="1881">
        <f t="shared" si="1"/>
        <v>313000</v>
      </c>
      <c r="J36" s="2163"/>
      <c r="K36" s="2163"/>
      <c r="L36" s="2163"/>
      <c r="M36" s="2163"/>
      <c r="N36" s="2163"/>
      <c r="O36" s="2163"/>
      <c r="P36" s="1939"/>
      <c r="Q36" s="2164"/>
      <c r="R36" s="2164"/>
      <c r="S36" s="2164"/>
      <c r="T36" s="2165"/>
      <c r="U36" s="2164"/>
      <c r="V36" s="2164"/>
      <c r="W36" s="2164">
        <v>313000</v>
      </c>
      <c r="X36" s="2164"/>
      <c r="Y36" s="2164"/>
      <c r="Z36" s="2164"/>
      <c r="AA36" s="2164"/>
      <c r="AB36" s="2164"/>
      <c r="AC36" s="2164"/>
      <c r="AD36" s="2164"/>
      <c r="AE36" s="2166"/>
      <c r="AF36" s="2166"/>
      <c r="AG36" s="2164"/>
      <c r="AH36" s="2164"/>
      <c r="AI36" s="2165"/>
      <c r="AJ36" s="2167"/>
      <c r="AK36" s="2167"/>
      <c r="AL36" s="2167"/>
      <c r="AM36" s="2167"/>
      <c r="AN36" s="2167"/>
      <c r="AO36" s="2167"/>
    </row>
    <row r="37" spans="1:41" s="1928" customFormat="1" ht="17.100000000000001" customHeight="1">
      <c r="A37" s="1929"/>
      <c r="B37" s="1955"/>
      <c r="C37" s="10820"/>
      <c r="D37" s="10820"/>
      <c r="E37" s="2172"/>
      <c r="F37" s="2009"/>
      <c r="G37" s="2010"/>
      <c r="H37" s="1942"/>
      <c r="I37" s="1881">
        <f t="shared" si="1"/>
        <v>0</v>
      </c>
      <c r="J37" s="2173"/>
      <c r="K37" s="2173"/>
      <c r="L37" s="2173"/>
      <c r="M37" s="2173"/>
      <c r="N37" s="2173"/>
      <c r="O37" s="2173"/>
      <c r="P37" s="1939"/>
      <c r="Q37" s="2174"/>
      <c r="R37" s="2174"/>
      <c r="S37" s="2174"/>
      <c r="T37" s="2175"/>
      <c r="U37" s="2174"/>
      <c r="V37" s="2174"/>
      <c r="W37" s="2174"/>
      <c r="X37" s="2174"/>
      <c r="Y37" s="2174"/>
      <c r="Z37" s="2174"/>
      <c r="AA37" s="2174"/>
      <c r="AB37" s="2174"/>
      <c r="AC37" s="2174"/>
      <c r="AD37" s="2174"/>
      <c r="AE37" s="2176"/>
      <c r="AF37" s="2176"/>
      <c r="AG37" s="2174"/>
      <c r="AH37" s="2174"/>
      <c r="AI37" s="2175"/>
      <c r="AJ37" s="2177"/>
      <c r="AK37" s="2177"/>
      <c r="AL37" s="2177"/>
      <c r="AM37" s="2177"/>
      <c r="AN37" s="2177"/>
      <c r="AO37" s="2177"/>
    </row>
    <row r="38" spans="1:41" s="1928" customFormat="1" ht="17.100000000000001" customHeight="1">
      <c r="A38" s="1929"/>
      <c r="B38" s="1955"/>
      <c r="C38" s="10821" t="s">
        <v>677</v>
      </c>
      <c r="D38" s="10821"/>
      <c r="E38" s="2178">
        <f t="shared" ref="E38:G38" si="6">SUM(E39)</f>
        <v>165800</v>
      </c>
      <c r="F38" s="2178">
        <f t="shared" si="6"/>
        <v>147800</v>
      </c>
      <c r="G38" s="2179">
        <f t="shared" si="6"/>
        <v>126566</v>
      </c>
      <c r="H38" s="1942">
        <f t="shared" si="3"/>
        <v>0.85633288227334237</v>
      </c>
      <c r="I38" s="1881">
        <f t="shared" si="1"/>
        <v>0</v>
      </c>
      <c r="J38" s="2180"/>
      <c r="K38" s="2180"/>
      <c r="L38" s="2180"/>
      <c r="M38" s="2180"/>
      <c r="N38" s="2180"/>
      <c r="O38" s="2180"/>
      <c r="P38" s="1939"/>
      <c r="Q38" s="2181"/>
      <c r="R38" s="2181"/>
      <c r="S38" s="2181"/>
      <c r="T38" s="2182"/>
      <c r="U38" s="2181"/>
      <c r="V38" s="2181"/>
      <c r="W38" s="2181"/>
      <c r="X38" s="2181"/>
      <c r="Y38" s="2181"/>
      <c r="Z38" s="2181"/>
      <c r="AA38" s="2181"/>
      <c r="AB38" s="2181"/>
      <c r="AC38" s="2181"/>
      <c r="AD38" s="2181"/>
      <c r="AE38" s="2183"/>
      <c r="AF38" s="2183"/>
      <c r="AG38" s="2181"/>
      <c r="AH38" s="2181"/>
      <c r="AI38" s="2182"/>
      <c r="AJ38" s="2184"/>
      <c r="AK38" s="2184"/>
      <c r="AL38" s="2184"/>
      <c r="AM38" s="2184"/>
      <c r="AN38" s="2184"/>
      <c r="AO38" s="2184"/>
    </row>
    <row r="39" spans="1:41" s="1928" customFormat="1" ht="17.100000000000001" customHeight="1">
      <c r="A39" s="1929"/>
      <c r="B39" s="1955"/>
      <c r="C39" s="2185" t="s">
        <v>591</v>
      </c>
      <c r="D39" s="2186" t="s">
        <v>678</v>
      </c>
      <c r="E39" s="2187">
        <f>I39</f>
        <v>165800</v>
      </c>
      <c r="F39" s="2009">
        <v>147800</v>
      </c>
      <c r="G39" s="2010">
        <v>126566</v>
      </c>
      <c r="H39" s="1942">
        <f t="shared" si="3"/>
        <v>0.85633288227334237</v>
      </c>
      <c r="I39" s="1881">
        <f t="shared" si="1"/>
        <v>165800</v>
      </c>
      <c r="J39" s="2188"/>
      <c r="K39" s="2188"/>
      <c r="L39" s="2188"/>
      <c r="M39" s="2188"/>
      <c r="N39" s="2188"/>
      <c r="O39" s="2188"/>
      <c r="P39" s="1939"/>
      <c r="Q39" s="2189"/>
      <c r="R39" s="2189"/>
      <c r="S39" s="2189"/>
      <c r="T39" s="2190"/>
      <c r="U39" s="2189"/>
      <c r="V39" s="2189"/>
      <c r="W39" s="2189">
        <v>165800</v>
      </c>
      <c r="X39" s="2189"/>
      <c r="Y39" s="2189"/>
      <c r="Z39" s="2189"/>
      <c r="AA39" s="2189"/>
      <c r="AB39" s="2189"/>
      <c r="AC39" s="2189"/>
      <c r="AD39" s="2189"/>
      <c r="AE39" s="2191"/>
      <c r="AF39" s="2191"/>
      <c r="AG39" s="2189"/>
      <c r="AH39" s="2189"/>
      <c r="AI39" s="2190"/>
      <c r="AJ39" s="2192"/>
      <c r="AK39" s="2192"/>
      <c r="AL39" s="2192"/>
      <c r="AM39" s="2192"/>
      <c r="AN39" s="2192"/>
      <c r="AO39" s="2192"/>
    </row>
    <row r="40" spans="1:41" s="1928" customFormat="1" ht="17.100000000000001" customHeight="1">
      <c r="A40" s="1929"/>
      <c r="B40" s="1955"/>
      <c r="C40" s="10822"/>
      <c r="D40" s="10823"/>
      <c r="E40" s="2187"/>
      <c r="F40" s="2009"/>
      <c r="G40" s="2010"/>
      <c r="H40" s="1942"/>
      <c r="I40" s="1881">
        <f t="shared" si="1"/>
        <v>0</v>
      </c>
      <c r="J40" s="2188"/>
      <c r="K40" s="2188"/>
      <c r="L40" s="2188"/>
      <c r="M40" s="2188"/>
      <c r="N40" s="2188"/>
      <c r="O40" s="2188"/>
      <c r="P40" s="1939"/>
      <c r="Q40" s="2189"/>
      <c r="R40" s="2189"/>
      <c r="S40" s="2189"/>
      <c r="T40" s="2190"/>
      <c r="U40" s="2189"/>
      <c r="V40" s="2189"/>
      <c r="W40" s="2189"/>
      <c r="X40" s="2189"/>
      <c r="Y40" s="2189"/>
      <c r="Z40" s="2189"/>
      <c r="AA40" s="2189"/>
      <c r="AB40" s="2189"/>
      <c r="AC40" s="2189"/>
      <c r="AD40" s="2189"/>
      <c r="AE40" s="2191"/>
      <c r="AF40" s="2191"/>
      <c r="AG40" s="2189"/>
      <c r="AH40" s="2189"/>
      <c r="AI40" s="2190"/>
      <c r="AJ40" s="2192"/>
      <c r="AK40" s="2192"/>
      <c r="AL40" s="2192"/>
      <c r="AM40" s="2192"/>
      <c r="AN40" s="2192"/>
      <c r="AO40" s="2192"/>
    </row>
    <row r="41" spans="1:41" s="1928" customFormat="1" ht="17.100000000000001" customHeight="1">
      <c r="A41" s="1929"/>
      <c r="B41" s="1955"/>
      <c r="C41" s="10824" t="s">
        <v>679</v>
      </c>
      <c r="D41" s="10825"/>
      <c r="E41" s="2193">
        <f t="shared" ref="E41:G42" si="7">SUM(E42)</f>
        <v>4884400</v>
      </c>
      <c r="F41" s="2193">
        <f t="shared" si="7"/>
        <v>4064850</v>
      </c>
      <c r="G41" s="2194">
        <f t="shared" si="7"/>
        <v>3865077.58</v>
      </c>
      <c r="H41" s="2195">
        <f t="shared" si="3"/>
        <v>0.95085367971757873</v>
      </c>
      <c r="I41" s="1881">
        <f t="shared" si="1"/>
        <v>0</v>
      </c>
      <c r="J41" s="2196"/>
      <c r="K41" s="2196"/>
      <c r="L41" s="2196"/>
      <c r="M41" s="2196"/>
      <c r="N41" s="2196"/>
      <c r="O41" s="2196"/>
      <c r="P41" s="1939"/>
      <c r="Q41" s="2197"/>
      <c r="R41" s="2197"/>
      <c r="S41" s="2197"/>
      <c r="T41" s="2198"/>
      <c r="U41" s="2197"/>
      <c r="V41" s="2197"/>
      <c r="W41" s="2197"/>
      <c r="X41" s="2197"/>
      <c r="Y41" s="2197"/>
      <c r="Z41" s="2197"/>
      <c r="AA41" s="2197"/>
      <c r="AB41" s="2197"/>
      <c r="AC41" s="2197"/>
      <c r="AD41" s="2197"/>
      <c r="AE41" s="2199"/>
      <c r="AF41" s="2199"/>
      <c r="AG41" s="2197"/>
      <c r="AH41" s="2197"/>
      <c r="AI41" s="2198"/>
      <c r="AJ41" s="2200"/>
      <c r="AK41" s="2200"/>
      <c r="AL41" s="2200"/>
      <c r="AM41" s="2200"/>
      <c r="AN41" s="2200"/>
      <c r="AO41" s="2200"/>
    </row>
    <row r="42" spans="1:41" s="1928" customFormat="1" ht="17.100000000000001" customHeight="1">
      <c r="A42" s="1929"/>
      <c r="B42" s="1955"/>
      <c r="C42" s="10826" t="s">
        <v>680</v>
      </c>
      <c r="D42" s="10826"/>
      <c r="E42" s="2201">
        <f t="shared" si="7"/>
        <v>4884400</v>
      </c>
      <c r="F42" s="2201">
        <f t="shared" si="7"/>
        <v>4064850</v>
      </c>
      <c r="G42" s="2202">
        <f t="shared" si="7"/>
        <v>3865077.58</v>
      </c>
      <c r="H42" s="2203">
        <f t="shared" si="3"/>
        <v>0.95085367971757873</v>
      </c>
      <c r="I42" s="1881">
        <f t="shared" si="1"/>
        <v>0</v>
      </c>
      <c r="J42" s="2204"/>
      <c r="K42" s="2204"/>
      <c r="L42" s="2204"/>
      <c r="M42" s="2204"/>
      <c r="N42" s="2204"/>
      <c r="O42" s="2204"/>
      <c r="P42" s="1939"/>
      <c r="Q42" s="2205"/>
      <c r="R42" s="2205"/>
      <c r="S42" s="2205"/>
      <c r="T42" s="2206"/>
      <c r="U42" s="2205"/>
      <c r="V42" s="2205"/>
      <c r="W42" s="2205"/>
      <c r="X42" s="2205"/>
      <c r="Y42" s="2205"/>
      <c r="Z42" s="2205"/>
      <c r="AA42" s="2205"/>
      <c r="AB42" s="2205"/>
      <c r="AC42" s="2205"/>
      <c r="AD42" s="2205"/>
      <c r="AE42" s="2207"/>
      <c r="AF42" s="2207"/>
      <c r="AG42" s="2205"/>
      <c r="AH42" s="2205"/>
      <c r="AI42" s="2206"/>
      <c r="AJ42" s="2208"/>
      <c r="AK42" s="2208"/>
      <c r="AL42" s="2208"/>
      <c r="AM42" s="2208"/>
      <c r="AN42" s="2208"/>
      <c r="AO42" s="2208"/>
    </row>
    <row r="43" spans="1:41" s="1928" customFormat="1" ht="17.100000000000001" customHeight="1" thickBot="1">
      <c r="A43" s="1955"/>
      <c r="B43" s="2114"/>
      <c r="C43" s="2209" t="s">
        <v>377</v>
      </c>
      <c r="D43" s="2210" t="s">
        <v>681</v>
      </c>
      <c r="E43" s="2211">
        <f>I43</f>
        <v>4884400</v>
      </c>
      <c r="F43" s="2212">
        <v>4064850</v>
      </c>
      <c r="G43" s="2213">
        <v>3865077.58</v>
      </c>
      <c r="H43" s="2203">
        <f>G43/F43</f>
        <v>0.95085367971757873</v>
      </c>
      <c r="I43" s="1881">
        <f t="shared" si="1"/>
        <v>4884400</v>
      </c>
      <c r="J43" s="2188"/>
      <c r="K43" s="2188"/>
      <c r="L43" s="2188"/>
      <c r="M43" s="2188"/>
      <c r="N43" s="2188"/>
      <c r="O43" s="2188"/>
      <c r="P43" s="1939"/>
      <c r="Q43" s="2189"/>
      <c r="R43" s="2189"/>
      <c r="S43" s="2189"/>
      <c r="T43" s="2206"/>
      <c r="U43" s="2189"/>
      <c r="V43" s="2189"/>
      <c r="W43" s="2189">
        <v>4884400</v>
      </c>
      <c r="X43" s="2189"/>
      <c r="Y43" s="2189"/>
      <c r="Z43" s="2189"/>
      <c r="AA43" s="2189"/>
      <c r="AB43" s="2189"/>
      <c r="AC43" s="2189"/>
      <c r="AD43" s="2189"/>
      <c r="AE43" s="2191"/>
      <c r="AF43" s="2191"/>
      <c r="AG43" s="2189"/>
      <c r="AH43" s="2189"/>
      <c r="AI43" s="2206"/>
      <c r="AJ43" s="2192"/>
      <c r="AK43" s="2192"/>
      <c r="AL43" s="2192"/>
      <c r="AM43" s="2192"/>
      <c r="AN43" s="2192"/>
      <c r="AO43" s="2192"/>
    </row>
    <row r="44" spans="1:41" s="1928" customFormat="1" ht="17.100000000000001" customHeight="1" thickBot="1">
      <c r="A44" s="1929"/>
      <c r="B44" s="2214" t="s">
        <v>29</v>
      </c>
      <c r="C44" s="2215"/>
      <c r="D44" s="2216" t="s">
        <v>682</v>
      </c>
      <c r="E44" s="2217">
        <f t="shared" ref="E44:G45" si="8">SUM(E45)</f>
        <v>10060000</v>
      </c>
      <c r="F44" s="2217">
        <f t="shared" si="8"/>
        <v>10060000</v>
      </c>
      <c r="G44" s="2218">
        <f t="shared" si="8"/>
        <v>9866218.4399999995</v>
      </c>
      <c r="H44" s="1935">
        <f>G44/F44</f>
        <v>0.98073741948310134</v>
      </c>
      <c r="I44" s="1881">
        <f t="shared" si="1"/>
        <v>0</v>
      </c>
      <c r="J44" s="2188"/>
      <c r="K44" s="2188"/>
      <c r="L44" s="2188"/>
      <c r="M44" s="2188"/>
      <c r="N44" s="2188"/>
      <c r="O44" s="2188"/>
      <c r="P44" s="1939"/>
      <c r="Q44" s="2189"/>
      <c r="R44" s="2189"/>
      <c r="S44" s="2189"/>
      <c r="T44" s="2206"/>
      <c r="U44" s="2189"/>
      <c r="V44" s="2189"/>
      <c r="W44" s="2189"/>
      <c r="X44" s="2189"/>
      <c r="Y44" s="2189"/>
      <c r="Z44" s="2189"/>
      <c r="AA44" s="2189"/>
      <c r="AB44" s="2189"/>
      <c r="AC44" s="2189"/>
      <c r="AD44" s="2189"/>
      <c r="AE44" s="2191"/>
      <c r="AF44" s="2191"/>
      <c r="AG44" s="2189"/>
      <c r="AH44" s="2189"/>
      <c r="AI44" s="2206"/>
      <c r="AJ44" s="2192"/>
      <c r="AK44" s="2192"/>
      <c r="AL44" s="2192"/>
      <c r="AM44" s="2192"/>
      <c r="AN44" s="2192"/>
      <c r="AO44" s="2192"/>
    </row>
    <row r="45" spans="1:41" s="1928" customFormat="1" ht="17.100000000000001" customHeight="1">
      <c r="A45" s="1929"/>
      <c r="B45" s="2219"/>
      <c r="C45" s="10827" t="s">
        <v>645</v>
      </c>
      <c r="D45" s="10828"/>
      <c r="E45" s="2220">
        <f t="shared" si="8"/>
        <v>10060000</v>
      </c>
      <c r="F45" s="2220">
        <f t="shared" si="8"/>
        <v>10060000</v>
      </c>
      <c r="G45" s="2221">
        <f t="shared" si="8"/>
        <v>9866218.4399999995</v>
      </c>
      <c r="H45" s="2222">
        <f>G45/F45</f>
        <v>0.98073741948310134</v>
      </c>
      <c r="I45" s="1881">
        <f t="shared" si="1"/>
        <v>0</v>
      </c>
      <c r="J45" s="2188"/>
      <c r="K45" s="2188"/>
      <c r="L45" s="2188"/>
      <c r="M45" s="2188"/>
      <c r="N45" s="2188"/>
      <c r="O45" s="2188"/>
      <c r="P45" s="1939"/>
      <c r="Q45" s="2189"/>
      <c r="R45" s="2189"/>
      <c r="S45" s="2189"/>
      <c r="T45" s="2206"/>
      <c r="U45" s="2189"/>
      <c r="V45" s="2189"/>
      <c r="W45" s="2189"/>
      <c r="X45" s="2189"/>
      <c r="Y45" s="2189"/>
      <c r="Z45" s="2189"/>
      <c r="AA45" s="2189"/>
      <c r="AB45" s="2189"/>
      <c r="AC45" s="2189"/>
      <c r="AD45" s="2189"/>
      <c r="AE45" s="2191"/>
      <c r="AF45" s="2191"/>
      <c r="AG45" s="2189"/>
      <c r="AH45" s="2189"/>
      <c r="AI45" s="2206"/>
      <c r="AJ45" s="2192"/>
      <c r="AK45" s="2192"/>
      <c r="AL45" s="2192"/>
      <c r="AM45" s="2192"/>
      <c r="AN45" s="2192"/>
      <c r="AO45" s="2192"/>
    </row>
    <row r="46" spans="1:41" s="1928" customFormat="1" ht="17.100000000000001" customHeight="1">
      <c r="A46" s="1929"/>
      <c r="B46" s="2223"/>
      <c r="C46" s="10813" t="s">
        <v>683</v>
      </c>
      <c r="D46" s="10814"/>
      <c r="E46" s="2224">
        <f>SUM(E47:E74)</f>
        <v>10060000</v>
      </c>
      <c r="F46" s="2224">
        <f>SUM(F47:F74)</f>
        <v>10060000</v>
      </c>
      <c r="G46" s="2225">
        <f>SUM(G47:G74)</f>
        <v>9866218.4399999995</v>
      </c>
      <c r="H46" s="2127">
        <f>G46/F46</f>
        <v>0.98073741948310134</v>
      </c>
      <c r="I46" s="1881">
        <f t="shared" si="1"/>
        <v>0</v>
      </c>
      <c r="J46" s="2226"/>
      <c r="K46" s="2226"/>
      <c r="L46" s="2226"/>
      <c r="M46" s="2226"/>
      <c r="N46" s="2226"/>
      <c r="O46" s="2226"/>
      <c r="P46" s="1939"/>
      <c r="Q46" s="2227"/>
      <c r="R46" s="2227"/>
      <c r="S46" s="2227"/>
      <c r="T46" s="2228"/>
      <c r="U46" s="2227"/>
      <c r="V46" s="2227"/>
      <c r="W46" s="2227"/>
      <c r="X46" s="2227"/>
      <c r="Y46" s="2227"/>
      <c r="Z46" s="2227"/>
      <c r="AA46" s="2227"/>
      <c r="AB46" s="2227"/>
      <c r="AC46" s="2227"/>
      <c r="AD46" s="2227"/>
      <c r="AE46" s="2229"/>
      <c r="AF46" s="2229"/>
      <c r="AG46" s="2227"/>
      <c r="AH46" s="2227"/>
      <c r="AI46" s="2228"/>
      <c r="AJ46" s="2230"/>
      <c r="AK46" s="2230"/>
      <c r="AL46" s="2230"/>
      <c r="AM46" s="2230"/>
      <c r="AN46" s="2230"/>
      <c r="AO46" s="2230"/>
    </row>
    <row r="47" spans="1:41" s="1928" customFormat="1" ht="17.100000000000001" customHeight="1">
      <c r="A47" s="1955"/>
      <c r="B47" s="2223"/>
      <c r="C47" s="2231" t="s">
        <v>684</v>
      </c>
      <c r="D47" s="2232" t="s">
        <v>648</v>
      </c>
      <c r="E47" s="2233">
        <f t="shared" ref="E47:E74" si="9">I47</f>
        <v>4148499</v>
      </c>
      <c r="F47" s="2234">
        <v>4179677</v>
      </c>
      <c r="G47" s="2235">
        <v>4161696.74</v>
      </c>
      <c r="H47" s="2203">
        <f t="shared" ref="H47:H74" si="10">G47/F47</f>
        <v>0.99569816997820648</v>
      </c>
      <c r="I47" s="1881">
        <f t="shared" si="1"/>
        <v>4148499</v>
      </c>
      <c r="J47" s="2226"/>
      <c r="K47" s="2226"/>
      <c r="L47" s="2226"/>
      <c r="M47" s="2226"/>
      <c r="N47" s="2226"/>
      <c r="O47" s="2226"/>
      <c r="P47" s="1939"/>
      <c r="Q47" s="2227"/>
      <c r="R47" s="2227"/>
      <c r="S47" s="2227"/>
      <c r="T47" s="2228"/>
      <c r="U47" s="2227"/>
      <c r="V47" s="2227"/>
      <c r="W47" s="2227"/>
      <c r="X47" s="2227"/>
      <c r="Y47" s="2227"/>
      <c r="Z47" s="2227"/>
      <c r="AA47" s="2227">
        <v>4148499</v>
      </c>
      <c r="AB47" s="2227"/>
      <c r="AC47" s="2227"/>
      <c r="AD47" s="2227"/>
      <c r="AE47" s="2229"/>
      <c r="AF47" s="2229"/>
      <c r="AG47" s="2227"/>
      <c r="AH47" s="2227"/>
      <c r="AI47" s="2228"/>
      <c r="AJ47" s="2230"/>
      <c r="AK47" s="2230"/>
      <c r="AL47" s="2230"/>
      <c r="AM47" s="2230"/>
      <c r="AN47" s="2230"/>
      <c r="AO47" s="2230"/>
    </row>
    <row r="48" spans="1:41" s="1928" customFormat="1" ht="17.100000000000001" customHeight="1">
      <c r="A48" s="1929"/>
      <c r="B48" s="2223"/>
      <c r="C48" s="2236" t="s">
        <v>685</v>
      </c>
      <c r="D48" s="2237" t="s">
        <v>648</v>
      </c>
      <c r="E48" s="2233">
        <f t="shared" si="9"/>
        <v>2371501</v>
      </c>
      <c r="F48" s="2234">
        <v>2389323</v>
      </c>
      <c r="G48" s="2235">
        <v>2378768.58</v>
      </c>
      <c r="H48" s="2203">
        <f t="shared" si="10"/>
        <v>0.99558267341837003</v>
      </c>
      <c r="I48" s="1881">
        <f t="shared" si="1"/>
        <v>2371501</v>
      </c>
      <c r="J48" s="2226"/>
      <c r="K48" s="2226"/>
      <c r="L48" s="2226"/>
      <c r="M48" s="2226"/>
      <c r="N48" s="2226"/>
      <c r="O48" s="2226"/>
      <c r="P48" s="2238"/>
      <c r="Q48" s="2227"/>
      <c r="R48" s="2227"/>
      <c r="S48" s="2227"/>
      <c r="T48" s="2239"/>
      <c r="U48" s="2227"/>
      <c r="V48" s="2227"/>
      <c r="W48" s="2227"/>
      <c r="X48" s="2227"/>
      <c r="Y48" s="2227"/>
      <c r="Z48" s="2227"/>
      <c r="AA48" s="2227">
        <v>2371501</v>
      </c>
      <c r="AB48" s="2227"/>
      <c r="AC48" s="2227"/>
      <c r="AD48" s="2227"/>
      <c r="AE48" s="2229"/>
      <c r="AF48" s="2229"/>
      <c r="AG48" s="2227"/>
      <c r="AH48" s="2227"/>
      <c r="AI48" s="2239"/>
      <c r="AJ48" s="2230"/>
      <c r="AK48" s="2230"/>
      <c r="AL48" s="2230"/>
      <c r="AM48" s="2230"/>
      <c r="AN48" s="2230"/>
      <c r="AO48" s="2230"/>
    </row>
    <row r="49" spans="1:41" s="1928" customFormat="1" ht="17.100000000000001" customHeight="1">
      <c r="A49" s="1955"/>
      <c r="B49" s="2223"/>
      <c r="C49" s="2240" t="s">
        <v>686</v>
      </c>
      <c r="D49" s="2241" t="s">
        <v>649</v>
      </c>
      <c r="E49" s="2233">
        <f t="shared" si="9"/>
        <v>286335</v>
      </c>
      <c r="F49" s="2234">
        <v>254774</v>
      </c>
      <c r="G49" s="2235">
        <v>254723.71</v>
      </c>
      <c r="H49" s="2242">
        <f t="shared" si="10"/>
        <v>0.99980260937144294</v>
      </c>
      <c r="I49" s="1881">
        <f t="shared" si="1"/>
        <v>286335</v>
      </c>
      <c r="J49" s="2226"/>
      <c r="K49" s="2226"/>
      <c r="L49" s="2226"/>
      <c r="M49" s="2226"/>
      <c r="N49" s="2226"/>
      <c r="O49" s="2226"/>
      <c r="P49" s="2238"/>
      <c r="Q49" s="2227"/>
      <c r="R49" s="2227"/>
      <c r="S49" s="2227"/>
      <c r="T49" s="2239"/>
      <c r="U49" s="2227"/>
      <c r="V49" s="2227"/>
      <c r="W49" s="2227"/>
      <c r="X49" s="2227"/>
      <c r="Y49" s="2227"/>
      <c r="Z49" s="2227"/>
      <c r="AA49" s="2227">
        <v>286335</v>
      </c>
      <c r="AB49" s="2227"/>
      <c r="AC49" s="2227"/>
      <c r="AD49" s="2227"/>
      <c r="AE49" s="2229"/>
      <c r="AF49" s="2229"/>
      <c r="AG49" s="2227"/>
      <c r="AH49" s="2227"/>
      <c r="AI49" s="2239"/>
      <c r="AJ49" s="2230"/>
      <c r="AK49" s="2230"/>
      <c r="AL49" s="2230"/>
      <c r="AM49" s="2230"/>
      <c r="AN49" s="2230"/>
      <c r="AO49" s="2230"/>
    </row>
    <row r="50" spans="1:41" s="1928" customFormat="1" ht="17.100000000000001" customHeight="1">
      <c r="A50" s="1929"/>
      <c r="B50" s="2243"/>
      <c r="C50" s="2122" t="s">
        <v>687</v>
      </c>
      <c r="D50" s="2244" t="s">
        <v>649</v>
      </c>
      <c r="E50" s="2233">
        <f t="shared" si="9"/>
        <v>163665</v>
      </c>
      <c r="F50" s="2245">
        <v>145626</v>
      </c>
      <c r="G50" s="2246">
        <v>145596.51</v>
      </c>
      <c r="H50" s="2247">
        <f t="shared" si="10"/>
        <v>0.99979749495282444</v>
      </c>
      <c r="I50" s="1881">
        <f t="shared" si="1"/>
        <v>163665</v>
      </c>
      <c r="J50" s="2226"/>
      <c r="K50" s="2226"/>
      <c r="L50" s="2226"/>
      <c r="M50" s="2226"/>
      <c r="N50" s="2226"/>
      <c r="O50" s="2226"/>
      <c r="P50" s="2238"/>
      <c r="Q50" s="2227"/>
      <c r="R50" s="2227"/>
      <c r="S50" s="2227"/>
      <c r="T50" s="2239"/>
      <c r="U50" s="2227"/>
      <c r="V50" s="2227"/>
      <c r="W50" s="2227"/>
      <c r="X50" s="2227"/>
      <c r="Y50" s="2227"/>
      <c r="Z50" s="2227"/>
      <c r="AA50" s="2227">
        <v>163665</v>
      </c>
      <c r="AB50" s="2227"/>
      <c r="AC50" s="2227"/>
      <c r="AD50" s="2227"/>
      <c r="AE50" s="2229"/>
      <c r="AF50" s="2229"/>
      <c r="AG50" s="2227"/>
      <c r="AH50" s="2227"/>
      <c r="AI50" s="2239"/>
      <c r="AJ50" s="2230"/>
      <c r="AK50" s="2230"/>
      <c r="AL50" s="2230"/>
      <c r="AM50" s="2230"/>
      <c r="AN50" s="2230"/>
      <c r="AO50" s="2230"/>
    </row>
    <row r="51" spans="1:41" s="1928" customFormat="1" ht="17.100000000000001" customHeight="1">
      <c r="A51" s="1929"/>
      <c r="B51" s="2243"/>
      <c r="C51" s="2248" t="s">
        <v>688</v>
      </c>
      <c r="D51" s="2241" t="s">
        <v>650</v>
      </c>
      <c r="E51" s="2233">
        <f t="shared" si="9"/>
        <v>699930</v>
      </c>
      <c r="F51" s="2245">
        <v>743199</v>
      </c>
      <c r="G51" s="2246">
        <v>737349.98</v>
      </c>
      <c r="H51" s="2203">
        <f t="shared" si="10"/>
        <v>0.99212994097139529</v>
      </c>
      <c r="I51" s="1881">
        <f t="shared" si="1"/>
        <v>699930</v>
      </c>
      <c r="J51" s="2226"/>
      <c r="K51" s="2226"/>
      <c r="L51" s="2226"/>
      <c r="M51" s="2226"/>
      <c r="N51" s="2226"/>
      <c r="O51" s="2226"/>
      <c r="P51" s="2238"/>
      <c r="Q51" s="2227"/>
      <c r="R51" s="2227"/>
      <c r="S51" s="2227"/>
      <c r="T51" s="2239"/>
      <c r="U51" s="2227"/>
      <c r="V51" s="2227"/>
      <c r="W51" s="2227"/>
      <c r="X51" s="2227"/>
      <c r="Y51" s="2227"/>
      <c r="Z51" s="2227"/>
      <c r="AA51" s="2227">
        <v>699930</v>
      </c>
      <c r="AB51" s="2227"/>
      <c r="AC51" s="2227"/>
      <c r="AD51" s="2227"/>
      <c r="AE51" s="2229"/>
      <c r="AF51" s="2229"/>
      <c r="AG51" s="2227"/>
      <c r="AH51" s="2227"/>
      <c r="AI51" s="2239"/>
      <c r="AJ51" s="2230"/>
      <c r="AK51" s="2230"/>
      <c r="AL51" s="2230"/>
      <c r="AM51" s="2230"/>
      <c r="AN51" s="2230"/>
      <c r="AO51" s="2230"/>
    </row>
    <row r="52" spans="1:41" s="1928" customFormat="1" ht="17.100000000000001" customHeight="1">
      <c r="A52" s="1929"/>
      <c r="B52" s="2243"/>
      <c r="C52" s="2122" t="s">
        <v>689</v>
      </c>
      <c r="D52" s="2244" t="s">
        <v>650</v>
      </c>
      <c r="E52" s="2233">
        <f t="shared" si="9"/>
        <v>400070</v>
      </c>
      <c r="F52" s="2245">
        <v>424801</v>
      </c>
      <c r="G52" s="2246">
        <v>421461.43</v>
      </c>
      <c r="H52" s="2203">
        <f t="shared" si="10"/>
        <v>0.99213850720690389</v>
      </c>
      <c r="I52" s="1881">
        <f t="shared" si="1"/>
        <v>400070</v>
      </c>
      <c r="J52" s="2226"/>
      <c r="K52" s="2226"/>
      <c r="L52" s="2226"/>
      <c r="M52" s="2226"/>
      <c r="N52" s="2226"/>
      <c r="O52" s="2226"/>
      <c r="P52" s="1939"/>
      <c r="Q52" s="2227"/>
      <c r="R52" s="2227"/>
      <c r="S52" s="2227"/>
      <c r="T52" s="2239"/>
      <c r="U52" s="2227"/>
      <c r="V52" s="2227"/>
      <c r="W52" s="2227"/>
      <c r="X52" s="2227"/>
      <c r="Y52" s="2227"/>
      <c r="Z52" s="2227"/>
      <c r="AA52" s="2227">
        <v>400070</v>
      </c>
      <c r="AB52" s="2227"/>
      <c r="AC52" s="2227"/>
      <c r="AD52" s="2227"/>
      <c r="AE52" s="2229"/>
      <c r="AF52" s="2229"/>
      <c r="AG52" s="2227"/>
      <c r="AH52" s="2227"/>
      <c r="AI52" s="2239"/>
      <c r="AJ52" s="2230"/>
      <c r="AK52" s="2230"/>
      <c r="AL52" s="2230"/>
      <c r="AM52" s="2230"/>
      <c r="AN52" s="2230"/>
      <c r="AO52" s="2230"/>
    </row>
    <row r="53" spans="1:41" s="1928" customFormat="1" ht="16.5" customHeight="1">
      <c r="A53" s="1929"/>
      <c r="B53" s="2243"/>
      <c r="C53" s="2249" t="s">
        <v>690</v>
      </c>
      <c r="D53" s="2250" t="s">
        <v>651</v>
      </c>
      <c r="E53" s="2233">
        <f t="shared" si="9"/>
        <v>89082</v>
      </c>
      <c r="F53" s="2245">
        <v>98563</v>
      </c>
      <c r="G53" s="2246">
        <v>94778.07</v>
      </c>
      <c r="H53" s="2203">
        <f t="shared" si="10"/>
        <v>0.96159887584590575</v>
      </c>
      <c r="I53" s="1881">
        <f t="shared" si="1"/>
        <v>89082</v>
      </c>
      <c r="J53" s="2226"/>
      <c r="K53" s="2226"/>
      <c r="L53" s="2226"/>
      <c r="M53" s="2226"/>
      <c r="N53" s="2226"/>
      <c r="O53" s="2226"/>
      <c r="P53" s="2251"/>
      <c r="Q53" s="2227"/>
      <c r="R53" s="2227"/>
      <c r="S53" s="2227"/>
      <c r="T53" s="2252"/>
      <c r="U53" s="2227"/>
      <c r="V53" s="2227"/>
      <c r="W53" s="2227"/>
      <c r="X53" s="2227"/>
      <c r="Y53" s="2227"/>
      <c r="Z53" s="2227"/>
      <c r="AA53" s="2227">
        <v>89082</v>
      </c>
      <c r="AB53" s="2227"/>
      <c r="AC53" s="2227"/>
      <c r="AD53" s="2227"/>
      <c r="AE53" s="2229"/>
      <c r="AF53" s="2229"/>
      <c r="AG53" s="2227"/>
      <c r="AH53" s="2227"/>
      <c r="AI53" s="2252"/>
      <c r="AJ53" s="2230"/>
      <c r="AK53" s="2230"/>
      <c r="AL53" s="2230"/>
      <c r="AM53" s="2230"/>
      <c r="AN53" s="2230"/>
      <c r="AO53" s="2230"/>
    </row>
    <row r="54" spans="1:41" s="1928" customFormat="1" ht="16.5" customHeight="1">
      <c r="A54" s="1929"/>
      <c r="B54" s="2243"/>
      <c r="C54" s="2249" t="s">
        <v>691</v>
      </c>
      <c r="D54" s="2250" t="s">
        <v>651</v>
      </c>
      <c r="E54" s="2233">
        <f t="shared" si="9"/>
        <v>50918</v>
      </c>
      <c r="F54" s="2245">
        <v>56337</v>
      </c>
      <c r="G54" s="2246">
        <v>54175.69</v>
      </c>
      <c r="H54" s="2203">
        <f t="shared" si="10"/>
        <v>0.96163604735786434</v>
      </c>
      <c r="I54" s="1881">
        <f t="shared" si="1"/>
        <v>50918</v>
      </c>
      <c r="J54" s="2226"/>
      <c r="K54" s="2226"/>
      <c r="L54" s="2226"/>
      <c r="M54" s="2226"/>
      <c r="N54" s="2226"/>
      <c r="O54" s="2226"/>
      <c r="P54" s="1939"/>
      <c r="Q54" s="2227"/>
      <c r="R54" s="2227"/>
      <c r="S54" s="2227"/>
      <c r="T54" s="2252"/>
      <c r="U54" s="2227"/>
      <c r="V54" s="2227"/>
      <c r="W54" s="2227"/>
      <c r="X54" s="2227"/>
      <c r="Y54" s="2227"/>
      <c r="Z54" s="2227"/>
      <c r="AA54" s="2227">
        <v>50918</v>
      </c>
      <c r="AB54" s="2227"/>
      <c r="AC54" s="2227"/>
      <c r="AD54" s="2227"/>
      <c r="AE54" s="2229"/>
      <c r="AF54" s="2229"/>
      <c r="AG54" s="2227"/>
      <c r="AH54" s="2227"/>
      <c r="AI54" s="2252"/>
      <c r="AJ54" s="2230"/>
      <c r="AK54" s="2230"/>
      <c r="AL54" s="2230"/>
      <c r="AM54" s="2230"/>
      <c r="AN54" s="2230"/>
      <c r="AO54" s="2230"/>
    </row>
    <row r="55" spans="1:41" s="1928" customFormat="1" ht="17.100000000000001" customHeight="1">
      <c r="A55" s="1929"/>
      <c r="B55" s="2243"/>
      <c r="C55" s="2253" t="s">
        <v>692</v>
      </c>
      <c r="D55" s="2254" t="s">
        <v>652</v>
      </c>
      <c r="E55" s="2233">
        <f t="shared" si="9"/>
        <v>6363</v>
      </c>
      <c r="F55" s="2245">
        <v>7636</v>
      </c>
      <c r="G55" s="2246">
        <v>6294.78</v>
      </c>
      <c r="H55" s="2203">
        <f t="shared" si="10"/>
        <v>0.82435568360398115</v>
      </c>
      <c r="I55" s="1881">
        <f t="shared" si="1"/>
        <v>6363</v>
      </c>
      <c r="J55" s="2226"/>
      <c r="K55" s="2226"/>
      <c r="L55" s="2226"/>
      <c r="M55" s="2226"/>
      <c r="N55" s="2226"/>
      <c r="O55" s="2226"/>
      <c r="P55" s="1939"/>
      <c r="Q55" s="2227"/>
      <c r="R55" s="2227"/>
      <c r="S55" s="2227"/>
      <c r="T55" s="2252"/>
      <c r="U55" s="2227"/>
      <c r="V55" s="2227"/>
      <c r="W55" s="2227"/>
      <c r="X55" s="2227"/>
      <c r="Y55" s="2227"/>
      <c r="Z55" s="2227"/>
      <c r="AA55" s="2227">
        <v>6363</v>
      </c>
      <c r="AB55" s="2227"/>
      <c r="AC55" s="2227"/>
      <c r="AD55" s="2227"/>
      <c r="AE55" s="2229"/>
      <c r="AF55" s="2229"/>
      <c r="AG55" s="2227"/>
      <c r="AH55" s="2227"/>
      <c r="AI55" s="2252"/>
      <c r="AJ55" s="2230"/>
      <c r="AK55" s="2230"/>
      <c r="AL55" s="2230"/>
      <c r="AM55" s="2230"/>
      <c r="AN55" s="2230"/>
      <c r="AO55" s="2230"/>
    </row>
    <row r="56" spans="1:41" s="1928" customFormat="1" ht="17.100000000000001" customHeight="1">
      <c r="A56" s="1929"/>
      <c r="B56" s="2243"/>
      <c r="C56" s="2253" t="s">
        <v>693</v>
      </c>
      <c r="D56" s="2254" t="s">
        <v>652</v>
      </c>
      <c r="E56" s="2233">
        <f t="shared" si="9"/>
        <v>3637</v>
      </c>
      <c r="F56" s="2245">
        <v>4364</v>
      </c>
      <c r="G56" s="2246">
        <v>3598.04</v>
      </c>
      <c r="H56" s="2203">
        <f t="shared" si="10"/>
        <v>0.82448212648945918</v>
      </c>
      <c r="I56" s="1881">
        <f t="shared" si="1"/>
        <v>3637</v>
      </c>
      <c r="J56" s="2226"/>
      <c r="K56" s="2226"/>
      <c r="L56" s="2226"/>
      <c r="M56" s="2226"/>
      <c r="N56" s="2226"/>
      <c r="O56" s="2226"/>
      <c r="P56" s="1939"/>
      <c r="Q56" s="2227"/>
      <c r="R56" s="2227"/>
      <c r="S56" s="2227"/>
      <c r="T56" s="2252"/>
      <c r="U56" s="2227"/>
      <c r="V56" s="2227"/>
      <c r="W56" s="2227"/>
      <c r="X56" s="2227"/>
      <c r="Y56" s="2227"/>
      <c r="Z56" s="2227"/>
      <c r="AA56" s="2227">
        <v>3637</v>
      </c>
      <c r="AB56" s="2227"/>
      <c r="AC56" s="2227"/>
      <c r="AD56" s="2227"/>
      <c r="AE56" s="2229"/>
      <c r="AF56" s="2229"/>
      <c r="AG56" s="2227"/>
      <c r="AH56" s="2227"/>
      <c r="AI56" s="2252"/>
      <c r="AJ56" s="2230"/>
      <c r="AK56" s="2230"/>
      <c r="AL56" s="2230"/>
      <c r="AM56" s="2230"/>
      <c r="AN56" s="2230"/>
      <c r="AO56" s="2230"/>
    </row>
    <row r="57" spans="1:41" s="1928" customFormat="1" ht="17.100000000000001" customHeight="1">
      <c r="A57" s="1929"/>
      <c r="B57" s="2243"/>
      <c r="C57" s="2253" t="s">
        <v>694</v>
      </c>
      <c r="D57" s="2254" t="s">
        <v>695</v>
      </c>
      <c r="E57" s="2233">
        <f t="shared" si="9"/>
        <v>63630</v>
      </c>
      <c r="F57" s="2245">
        <v>38814</v>
      </c>
      <c r="G57" s="2246">
        <v>36138.620000000003</v>
      </c>
      <c r="H57" s="2203">
        <f t="shared" si="10"/>
        <v>0.93107177822435205</v>
      </c>
      <c r="I57" s="1881">
        <f t="shared" si="1"/>
        <v>63630</v>
      </c>
      <c r="J57" s="2226"/>
      <c r="K57" s="2226"/>
      <c r="L57" s="2226"/>
      <c r="M57" s="2226"/>
      <c r="N57" s="2226"/>
      <c r="O57" s="2226"/>
      <c r="P57" s="1939"/>
      <c r="Q57" s="2227"/>
      <c r="R57" s="2227"/>
      <c r="S57" s="2227"/>
      <c r="T57" s="2252"/>
      <c r="U57" s="2227"/>
      <c r="V57" s="2227"/>
      <c r="W57" s="2227"/>
      <c r="X57" s="2227"/>
      <c r="Y57" s="2227"/>
      <c r="Z57" s="2227"/>
      <c r="AA57" s="2227">
        <v>63630</v>
      </c>
      <c r="AB57" s="2227"/>
      <c r="AC57" s="2227"/>
      <c r="AD57" s="2227"/>
      <c r="AE57" s="2229"/>
      <c r="AF57" s="2229"/>
      <c r="AG57" s="2227"/>
      <c r="AH57" s="2227"/>
      <c r="AI57" s="2252"/>
      <c r="AJ57" s="2230"/>
      <c r="AK57" s="2230"/>
      <c r="AL57" s="2230"/>
      <c r="AM57" s="2230"/>
      <c r="AN57" s="2230"/>
      <c r="AO57" s="2230"/>
    </row>
    <row r="58" spans="1:41" s="1928" customFormat="1" ht="17.100000000000001" customHeight="1">
      <c r="A58" s="1929"/>
      <c r="B58" s="2243"/>
      <c r="C58" s="2253" t="s">
        <v>696</v>
      </c>
      <c r="D58" s="2254" t="s">
        <v>695</v>
      </c>
      <c r="E58" s="2233">
        <f t="shared" si="9"/>
        <v>36370</v>
      </c>
      <c r="F58" s="2245">
        <v>22186</v>
      </c>
      <c r="G58" s="2246">
        <v>20656.38</v>
      </c>
      <c r="H58" s="2203">
        <f t="shared" si="10"/>
        <v>0.93105471919228344</v>
      </c>
      <c r="I58" s="1881">
        <f t="shared" si="1"/>
        <v>36370</v>
      </c>
      <c r="J58" s="2226"/>
      <c r="K58" s="2226"/>
      <c r="L58" s="2226"/>
      <c r="M58" s="2226"/>
      <c r="N58" s="2226"/>
      <c r="O58" s="2226"/>
      <c r="P58" s="1939"/>
      <c r="Q58" s="2227"/>
      <c r="R58" s="2227"/>
      <c r="S58" s="2227"/>
      <c r="T58" s="2252"/>
      <c r="U58" s="2227"/>
      <c r="V58" s="2227"/>
      <c r="W58" s="2227"/>
      <c r="X58" s="2227"/>
      <c r="Y58" s="2227"/>
      <c r="Z58" s="2227"/>
      <c r="AA58" s="2227">
        <v>36370</v>
      </c>
      <c r="AB58" s="2227"/>
      <c r="AC58" s="2227"/>
      <c r="AD58" s="2227"/>
      <c r="AE58" s="2229"/>
      <c r="AF58" s="2229"/>
      <c r="AG58" s="2227"/>
      <c r="AH58" s="2227"/>
      <c r="AI58" s="2252"/>
      <c r="AJ58" s="2230"/>
      <c r="AK58" s="2230"/>
      <c r="AL58" s="2230"/>
      <c r="AM58" s="2230"/>
      <c r="AN58" s="2230"/>
      <c r="AO58" s="2230"/>
    </row>
    <row r="59" spans="1:41" s="1928" customFormat="1" ht="17.100000000000001" customHeight="1">
      <c r="A59" s="1929"/>
      <c r="B59" s="2243"/>
      <c r="C59" s="2253" t="s">
        <v>697</v>
      </c>
      <c r="D59" s="2254" t="s">
        <v>656</v>
      </c>
      <c r="E59" s="2233">
        <f t="shared" si="9"/>
        <v>383689</v>
      </c>
      <c r="F59" s="2245">
        <v>367655</v>
      </c>
      <c r="G59" s="2246">
        <v>357052.57</v>
      </c>
      <c r="H59" s="2203">
        <f t="shared" si="10"/>
        <v>0.97116201330051277</v>
      </c>
      <c r="I59" s="1881">
        <f t="shared" si="1"/>
        <v>383689</v>
      </c>
      <c r="J59" s="2226"/>
      <c r="K59" s="2226"/>
      <c r="L59" s="2226"/>
      <c r="M59" s="2226"/>
      <c r="N59" s="2226"/>
      <c r="O59" s="2226"/>
      <c r="P59" s="1939"/>
      <c r="Q59" s="2227"/>
      <c r="R59" s="2227"/>
      <c r="S59" s="2227"/>
      <c r="T59" s="2252"/>
      <c r="U59" s="2227"/>
      <c r="V59" s="2227"/>
      <c r="W59" s="2227"/>
      <c r="X59" s="2227"/>
      <c r="Y59" s="2227"/>
      <c r="Z59" s="2227"/>
      <c r="AA59" s="2227">
        <v>383689</v>
      </c>
      <c r="AB59" s="2227"/>
      <c r="AC59" s="2227"/>
      <c r="AD59" s="2227"/>
      <c r="AE59" s="2229"/>
      <c r="AF59" s="2229"/>
      <c r="AG59" s="2227"/>
      <c r="AH59" s="2227"/>
      <c r="AI59" s="2252"/>
      <c r="AJ59" s="2230"/>
      <c r="AK59" s="2230"/>
      <c r="AL59" s="2230"/>
      <c r="AM59" s="2230"/>
      <c r="AN59" s="2230"/>
      <c r="AO59" s="2230"/>
    </row>
    <row r="60" spans="1:41" s="1928" customFormat="1" ht="17.100000000000001" customHeight="1" thickBot="1">
      <c r="A60" s="2113"/>
      <c r="B60" s="2255"/>
      <c r="C60" s="2256" t="s">
        <v>698</v>
      </c>
      <c r="D60" s="2257" t="s">
        <v>656</v>
      </c>
      <c r="E60" s="2258">
        <f t="shared" si="9"/>
        <v>219311</v>
      </c>
      <c r="F60" s="2259">
        <v>210145</v>
      </c>
      <c r="G60" s="2260">
        <v>204086.87</v>
      </c>
      <c r="H60" s="2261">
        <f t="shared" si="10"/>
        <v>0.97117166718218373</v>
      </c>
      <c r="I60" s="1881">
        <f t="shared" si="1"/>
        <v>219311</v>
      </c>
      <c r="J60" s="2262"/>
      <c r="K60" s="2262"/>
      <c r="L60" s="2262"/>
      <c r="M60" s="2262"/>
      <c r="N60" s="2262"/>
      <c r="O60" s="2262"/>
      <c r="P60" s="1939"/>
      <c r="Q60" s="2263"/>
      <c r="R60" s="2263"/>
      <c r="S60" s="2263"/>
      <c r="T60" s="2252"/>
      <c r="U60" s="2263"/>
      <c r="V60" s="2263"/>
      <c r="W60" s="2263"/>
      <c r="X60" s="2263"/>
      <c r="Y60" s="2263"/>
      <c r="Z60" s="2263"/>
      <c r="AA60" s="2263">
        <v>219311</v>
      </c>
      <c r="AB60" s="2263"/>
      <c r="AC60" s="2263"/>
      <c r="AD60" s="2263"/>
      <c r="AE60" s="2264"/>
      <c r="AF60" s="2264"/>
      <c r="AG60" s="2263"/>
      <c r="AH60" s="2263"/>
      <c r="AI60" s="2252"/>
      <c r="AJ60" s="2265"/>
      <c r="AK60" s="2265"/>
      <c r="AL60" s="2265"/>
      <c r="AM60" s="2265"/>
      <c r="AN60" s="2265"/>
      <c r="AO60" s="2265"/>
    </row>
    <row r="61" spans="1:41" s="1928" customFormat="1" ht="17.100000000000001" customHeight="1">
      <c r="A61" s="1929"/>
      <c r="B61" s="2243"/>
      <c r="C61" s="2122" t="s">
        <v>699</v>
      </c>
      <c r="D61" s="2244" t="s">
        <v>659</v>
      </c>
      <c r="E61" s="2233">
        <f t="shared" si="9"/>
        <v>13362</v>
      </c>
      <c r="F61" s="2245">
        <v>3181</v>
      </c>
      <c r="G61" s="2246">
        <v>2520.8200000000002</v>
      </c>
      <c r="H61" s="2247">
        <f t="shared" si="10"/>
        <v>0.7924614900974537</v>
      </c>
      <c r="I61" s="1881">
        <f t="shared" si="1"/>
        <v>13362</v>
      </c>
      <c r="J61" s="2262"/>
      <c r="K61" s="2262"/>
      <c r="L61" s="2262"/>
      <c r="M61" s="2262"/>
      <c r="N61" s="2262"/>
      <c r="O61" s="2262"/>
      <c r="P61" s="1939"/>
      <c r="Q61" s="2263"/>
      <c r="R61" s="2263"/>
      <c r="S61" s="2263"/>
      <c r="T61" s="2252"/>
      <c r="U61" s="2263"/>
      <c r="V61" s="2263"/>
      <c r="W61" s="2263"/>
      <c r="X61" s="2263"/>
      <c r="Y61" s="2263"/>
      <c r="Z61" s="2263"/>
      <c r="AA61" s="2263">
        <v>13362</v>
      </c>
      <c r="AB61" s="2263"/>
      <c r="AC61" s="2263"/>
      <c r="AD61" s="2263"/>
      <c r="AE61" s="2264"/>
      <c r="AF61" s="2264"/>
      <c r="AG61" s="2263"/>
      <c r="AH61" s="2263"/>
      <c r="AI61" s="2252"/>
      <c r="AJ61" s="2265"/>
      <c r="AK61" s="2265"/>
      <c r="AL61" s="2265"/>
      <c r="AM61" s="2265"/>
      <c r="AN61" s="2265"/>
      <c r="AO61" s="2265"/>
    </row>
    <row r="62" spans="1:41" s="1928" customFormat="1" ht="17.100000000000001" customHeight="1">
      <c r="A62" s="1929"/>
      <c r="B62" s="2243"/>
      <c r="C62" s="2266" t="s">
        <v>700</v>
      </c>
      <c r="D62" s="2267" t="s">
        <v>659</v>
      </c>
      <c r="E62" s="2233">
        <f t="shared" si="9"/>
        <v>7638</v>
      </c>
      <c r="F62" s="2245">
        <v>1819</v>
      </c>
      <c r="G62" s="2246">
        <v>1440.9</v>
      </c>
      <c r="H62" s="2203">
        <f t="shared" si="10"/>
        <v>0.79213853765805398</v>
      </c>
      <c r="I62" s="1881">
        <f t="shared" si="1"/>
        <v>7638</v>
      </c>
      <c r="J62" s="2262"/>
      <c r="K62" s="2262"/>
      <c r="L62" s="2262"/>
      <c r="M62" s="2262"/>
      <c r="N62" s="2262"/>
      <c r="O62" s="2262"/>
      <c r="P62" s="1939"/>
      <c r="Q62" s="2263"/>
      <c r="R62" s="2263"/>
      <c r="S62" s="2263"/>
      <c r="T62" s="2252"/>
      <c r="U62" s="2263"/>
      <c r="V62" s="2263"/>
      <c r="W62" s="2263"/>
      <c r="X62" s="2263"/>
      <c r="Y62" s="2263"/>
      <c r="Z62" s="2263"/>
      <c r="AA62" s="2263">
        <v>7638</v>
      </c>
      <c r="AB62" s="2263"/>
      <c r="AC62" s="2263"/>
      <c r="AD62" s="2263"/>
      <c r="AE62" s="2264"/>
      <c r="AF62" s="2264"/>
      <c r="AG62" s="2263"/>
      <c r="AH62" s="2263"/>
      <c r="AI62" s="2252"/>
      <c r="AJ62" s="2265"/>
      <c r="AK62" s="2265"/>
      <c r="AL62" s="2265"/>
      <c r="AM62" s="2265"/>
      <c r="AN62" s="2265"/>
      <c r="AO62" s="2265"/>
    </row>
    <row r="63" spans="1:41" s="1928" customFormat="1" ht="17.100000000000001" customHeight="1">
      <c r="A63" s="1929"/>
      <c r="B63" s="2243"/>
      <c r="C63" s="2266" t="s">
        <v>701</v>
      </c>
      <c r="D63" s="2267" t="s">
        <v>661</v>
      </c>
      <c r="E63" s="2233">
        <f t="shared" si="9"/>
        <v>652207</v>
      </c>
      <c r="F63" s="2245">
        <v>656788</v>
      </c>
      <c r="G63" s="2246">
        <v>586582.88</v>
      </c>
      <c r="H63" s="2203">
        <f t="shared" si="10"/>
        <v>0.89310840027527905</v>
      </c>
      <c r="I63" s="1881">
        <f t="shared" si="1"/>
        <v>652207</v>
      </c>
      <c r="J63" s="2262"/>
      <c r="K63" s="2262"/>
      <c r="L63" s="2262"/>
      <c r="M63" s="2262"/>
      <c r="N63" s="2262"/>
      <c r="O63" s="2262"/>
      <c r="P63" s="1939"/>
      <c r="Q63" s="2263"/>
      <c r="R63" s="2263"/>
      <c r="S63" s="2263"/>
      <c r="T63" s="2252"/>
      <c r="U63" s="2263"/>
      <c r="V63" s="2263"/>
      <c r="W63" s="2263"/>
      <c r="X63" s="2263"/>
      <c r="Y63" s="2263"/>
      <c r="Z63" s="2263"/>
      <c r="AA63" s="2263">
        <v>652207</v>
      </c>
      <c r="AB63" s="2263"/>
      <c r="AC63" s="2263"/>
      <c r="AD63" s="2263"/>
      <c r="AE63" s="2264"/>
      <c r="AF63" s="2264"/>
      <c r="AG63" s="2263"/>
      <c r="AH63" s="2263"/>
      <c r="AI63" s="2252"/>
      <c r="AJ63" s="2265"/>
      <c r="AK63" s="2265"/>
      <c r="AL63" s="2265"/>
      <c r="AM63" s="2265"/>
      <c r="AN63" s="2265"/>
      <c r="AO63" s="2265"/>
    </row>
    <row r="64" spans="1:41" s="1928" customFormat="1" ht="17.100000000000001" customHeight="1">
      <c r="A64" s="1929"/>
      <c r="B64" s="2243"/>
      <c r="C64" s="2268" t="s">
        <v>702</v>
      </c>
      <c r="D64" s="2269" t="s">
        <v>661</v>
      </c>
      <c r="E64" s="2233">
        <f t="shared" si="9"/>
        <v>372793</v>
      </c>
      <c r="F64" s="2270">
        <v>375412</v>
      </c>
      <c r="G64" s="2271">
        <v>335282.77</v>
      </c>
      <c r="H64" s="2203">
        <f t="shared" si="10"/>
        <v>0.89310616069811311</v>
      </c>
      <c r="I64" s="1881">
        <f t="shared" si="1"/>
        <v>372793</v>
      </c>
      <c r="J64" s="2272"/>
      <c r="K64" s="2272"/>
      <c r="L64" s="2272"/>
      <c r="M64" s="2272"/>
      <c r="N64" s="2272"/>
      <c r="O64" s="2272"/>
      <c r="P64" s="1939"/>
      <c r="Q64" s="2273"/>
      <c r="R64" s="2273"/>
      <c r="S64" s="2273"/>
      <c r="T64" s="2252"/>
      <c r="U64" s="2273"/>
      <c r="V64" s="2273"/>
      <c r="W64" s="2273"/>
      <c r="X64" s="2273"/>
      <c r="Y64" s="2273"/>
      <c r="Z64" s="2273"/>
      <c r="AA64" s="2273">
        <v>372793</v>
      </c>
      <c r="AB64" s="2273"/>
      <c r="AC64" s="2273"/>
      <c r="AD64" s="2273"/>
      <c r="AE64" s="2274"/>
      <c r="AF64" s="2274"/>
      <c r="AG64" s="2273"/>
      <c r="AH64" s="2273"/>
      <c r="AI64" s="2252"/>
      <c r="AJ64" s="2275"/>
      <c r="AK64" s="2275"/>
      <c r="AL64" s="2275"/>
      <c r="AM64" s="2275"/>
      <c r="AN64" s="2275"/>
      <c r="AO64" s="2275"/>
    </row>
    <row r="65" spans="1:41" s="1928" customFormat="1" ht="17.100000000000001" customHeight="1">
      <c r="A65" s="1929"/>
      <c r="B65" s="2243"/>
      <c r="C65" s="2122" t="s">
        <v>703</v>
      </c>
      <c r="D65" s="2244" t="s">
        <v>663</v>
      </c>
      <c r="E65" s="2233">
        <f t="shared" si="9"/>
        <v>3181</v>
      </c>
      <c r="F65" s="2245">
        <v>0</v>
      </c>
      <c r="G65" s="2246">
        <v>0</v>
      </c>
      <c r="H65" s="2203"/>
      <c r="I65" s="1881">
        <f t="shared" si="1"/>
        <v>3181</v>
      </c>
      <c r="J65" s="2272"/>
      <c r="K65" s="2272"/>
      <c r="L65" s="2272"/>
      <c r="M65" s="2272"/>
      <c r="N65" s="2272"/>
      <c r="O65" s="2272"/>
      <c r="P65" s="1939"/>
      <c r="Q65" s="2273"/>
      <c r="R65" s="2273"/>
      <c r="S65" s="2273"/>
      <c r="T65" s="2252"/>
      <c r="U65" s="2273"/>
      <c r="V65" s="2273"/>
      <c r="W65" s="2273"/>
      <c r="X65" s="2273"/>
      <c r="Y65" s="2273"/>
      <c r="Z65" s="2273"/>
      <c r="AA65" s="2273">
        <v>3181</v>
      </c>
      <c r="AB65" s="2273"/>
      <c r="AC65" s="2273"/>
      <c r="AD65" s="2273"/>
      <c r="AE65" s="2274"/>
      <c r="AF65" s="2274"/>
      <c r="AG65" s="2273"/>
      <c r="AH65" s="2273"/>
      <c r="AI65" s="2252"/>
      <c r="AJ65" s="2275"/>
      <c r="AK65" s="2275"/>
      <c r="AL65" s="2275"/>
      <c r="AM65" s="2275"/>
      <c r="AN65" s="2275"/>
      <c r="AO65" s="2275"/>
    </row>
    <row r="66" spans="1:41" s="1928" customFormat="1" ht="17.100000000000001" customHeight="1">
      <c r="A66" s="1929"/>
      <c r="B66" s="2243"/>
      <c r="C66" s="2276" t="s">
        <v>704</v>
      </c>
      <c r="D66" s="2277" t="s">
        <v>663</v>
      </c>
      <c r="E66" s="2233">
        <f t="shared" si="9"/>
        <v>1819</v>
      </c>
      <c r="F66" s="2245">
        <v>0</v>
      </c>
      <c r="G66" s="2246">
        <v>0</v>
      </c>
      <c r="H66" s="2203"/>
      <c r="I66" s="1881">
        <f t="shared" si="1"/>
        <v>1819</v>
      </c>
      <c r="J66" s="2272"/>
      <c r="K66" s="2272"/>
      <c r="L66" s="2272"/>
      <c r="M66" s="2272"/>
      <c r="N66" s="2272"/>
      <c r="O66" s="2272"/>
      <c r="P66" s="1939"/>
      <c r="Q66" s="2273"/>
      <c r="R66" s="2273"/>
      <c r="S66" s="2273"/>
      <c r="T66" s="2252"/>
      <c r="U66" s="2273"/>
      <c r="V66" s="2273"/>
      <c r="W66" s="2273"/>
      <c r="X66" s="2273"/>
      <c r="Y66" s="2273"/>
      <c r="Z66" s="2273"/>
      <c r="AA66" s="2273">
        <v>1819</v>
      </c>
      <c r="AB66" s="2273"/>
      <c r="AC66" s="2273"/>
      <c r="AD66" s="2273"/>
      <c r="AE66" s="2274"/>
      <c r="AF66" s="2274"/>
      <c r="AG66" s="2273"/>
      <c r="AH66" s="2273"/>
      <c r="AI66" s="2252"/>
      <c r="AJ66" s="2275"/>
      <c r="AK66" s="2275"/>
      <c r="AL66" s="2275"/>
      <c r="AM66" s="2275"/>
      <c r="AN66" s="2275"/>
      <c r="AO66" s="2275"/>
    </row>
    <row r="67" spans="1:41" s="1928" customFormat="1" ht="17.100000000000001" customHeight="1">
      <c r="A67" s="1929"/>
      <c r="B67" s="2243"/>
      <c r="C67" s="2276" t="s">
        <v>705</v>
      </c>
      <c r="D67" s="2277" t="s">
        <v>666</v>
      </c>
      <c r="E67" s="2233">
        <f t="shared" si="9"/>
        <v>7636</v>
      </c>
      <c r="F67" s="2245">
        <v>13999</v>
      </c>
      <c r="G67" s="2246">
        <v>9236.51</v>
      </c>
      <c r="H67" s="2203">
        <f t="shared" si="10"/>
        <v>0.6597978427030502</v>
      </c>
      <c r="I67" s="1881">
        <f t="shared" si="1"/>
        <v>7636</v>
      </c>
      <c r="J67" s="2272"/>
      <c r="K67" s="2272"/>
      <c r="L67" s="2272"/>
      <c r="M67" s="2272"/>
      <c r="N67" s="2272"/>
      <c r="O67" s="2272"/>
      <c r="P67" s="1939"/>
      <c r="Q67" s="2273"/>
      <c r="R67" s="2273"/>
      <c r="S67" s="2273"/>
      <c r="T67" s="2252"/>
      <c r="U67" s="2273"/>
      <c r="V67" s="2273"/>
      <c r="W67" s="2273"/>
      <c r="X67" s="2273"/>
      <c r="Y67" s="2273"/>
      <c r="Z67" s="2273"/>
      <c r="AA67" s="2273">
        <v>7636</v>
      </c>
      <c r="AB67" s="2273"/>
      <c r="AC67" s="2273"/>
      <c r="AD67" s="2273"/>
      <c r="AE67" s="2274"/>
      <c r="AF67" s="2274"/>
      <c r="AG67" s="2273"/>
      <c r="AH67" s="2273"/>
      <c r="AI67" s="2252"/>
      <c r="AJ67" s="2275"/>
      <c r="AK67" s="2275"/>
      <c r="AL67" s="2275"/>
      <c r="AM67" s="2275"/>
      <c r="AN67" s="2275"/>
      <c r="AO67" s="2275"/>
    </row>
    <row r="68" spans="1:41" s="1928" customFormat="1" ht="17.100000000000001" customHeight="1">
      <c r="A68" s="1929"/>
      <c r="B68" s="2243"/>
      <c r="C68" s="2276" t="s">
        <v>706</v>
      </c>
      <c r="D68" s="2277" t="s">
        <v>666</v>
      </c>
      <c r="E68" s="2233">
        <f t="shared" si="9"/>
        <v>4364</v>
      </c>
      <c r="F68" s="2245">
        <v>8001</v>
      </c>
      <c r="G68" s="2246">
        <v>5279.69</v>
      </c>
      <c r="H68" s="2203">
        <f t="shared" si="10"/>
        <v>0.65987876515435562</v>
      </c>
      <c r="I68" s="1881">
        <f t="shared" si="1"/>
        <v>4364</v>
      </c>
      <c r="J68" s="2272"/>
      <c r="K68" s="2272"/>
      <c r="L68" s="2272"/>
      <c r="M68" s="2272"/>
      <c r="N68" s="2272"/>
      <c r="O68" s="2272"/>
      <c r="P68" s="1939"/>
      <c r="Q68" s="2273"/>
      <c r="R68" s="2273"/>
      <c r="S68" s="2273"/>
      <c r="T68" s="2252"/>
      <c r="U68" s="2273"/>
      <c r="V68" s="2273"/>
      <c r="W68" s="2273"/>
      <c r="X68" s="2273"/>
      <c r="Y68" s="2273"/>
      <c r="Z68" s="2273"/>
      <c r="AA68" s="2273">
        <v>4364</v>
      </c>
      <c r="AB68" s="2273"/>
      <c r="AC68" s="2273"/>
      <c r="AD68" s="2273"/>
      <c r="AE68" s="2274"/>
      <c r="AF68" s="2274"/>
      <c r="AG68" s="2273"/>
      <c r="AH68" s="2273"/>
      <c r="AI68" s="2252"/>
      <c r="AJ68" s="2275"/>
      <c r="AK68" s="2275"/>
      <c r="AL68" s="2275"/>
      <c r="AM68" s="2275"/>
      <c r="AN68" s="2275"/>
      <c r="AO68" s="2275"/>
    </row>
    <row r="69" spans="1:41" s="1928" customFormat="1" ht="17.100000000000001" customHeight="1">
      <c r="A69" s="1929"/>
      <c r="B69" s="2243"/>
      <c r="C69" s="2276" t="s">
        <v>707</v>
      </c>
      <c r="D69" s="2277" t="s">
        <v>669</v>
      </c>
      <c r="E69" s="2233">
        <f t="shared" si="9"/>
        <v>6363</v>
      </c>
      <c r="F69" s="2245">
        <v>3181</v>
      </c>
      <c r="G69" s="2246">
        <v>2970.24</v>
      </c>
      <c r="H69" s="2203">
        <f t="shared" si="10"/>
        <v>0.93374410562716115</v>
      </c>
      <c r="I69" s="1881">
        <f t="shared" si="1"/>
        <v>6363</v>
      </c>
      <c r="J69" s="2272"/>
      <c r="K69" s="2272"/>
      <c r="L69" s="2272"/>
      <c r="M69" s="2272"/>
      <c r="N69" s="2272"/>
      <c r="O69" s="2272"/>
      <c r="P69" s="1939"/>
      <c r="Q69" s="2273"/>
      <c r="R69" s="2273"/>
      <c r="S69" s="2273"/>
      <c r="T69" s="2252"/>
      <c r="U69" s="2273"/>
      <c r="V69" s="2273"/>
      <c r="W69" s="2273"/>
      <c r="X69" s="2273"/>
      <c r="Y69" s="2273"/>
      <c r="Z69" s="2273"/>
      <c r="AA69" s="2273">
        <v>6363</v>
      </c>
      <c r="AB69" s="2273"/>
      <c r="AC69" s="2273"/>
      <c r="AD69" s="2273"/>
      <c r="AE69" s="2274"/>
      <c r="AF69" s="2274"/>
      <c r="AG69" s="2273"/>
      <c r="AH69" s="2273"/>
      <c r="AI69" s="2252"/>
      <c r="AJ69" s="2275"/>
      <c r="AK69" s="2275"/>
      <c r="AL69" s="2275"/>
      <c r="AM69" s="2275"/>
      <c r="AN69" s="2275"/>
      <c r="AO69" s="2275"/>
    </row>
    <row r="70" spans="1:41" s="1928" customFormat="1" ht="17.100000000000001" customHeight="1">
      <c r="A70" s="1929"/>
      <c r="B70" s="2243"/>
      <c r="C70" s="2276" t="s">
        <v>708</v>
      </c>
      <c r="D70" s="2277" t="s">
        <v>669</v>
      </c>
      <c r="E70" s="2233">
        <f t="shared" si="9"/>
        <v>3637</v>
      </c>
      <c r="F70" s="2245">
        <v>1819</v>
      </c>
      <c r="G70" s="2246">
        <v>1697.76</v>
      </c>
      <c r="H70" s="2203">
        <f t="shared" si="10"/>
        <v>0.9333479934029687</v>
      </c>
      <c r="I70" s="1881">
        <f t="shared" si="1"/>
        <v>3637</v>
      </c>
      <c r="J70" s="2272"/>
      <c r="K70" s="2272"/>
      <c r="L70" s="2272"/>
      <c r="M70" s="2272"/>
      <c r="N70" s="2272"/>
      <c r="O70" s="2272"/>
      <c r="P70" s="1939"/>
      <c r="Q70" s="2273"/>
      <c r="R70" s="2273"/>
      <c r="S70" s="2273"/>
      <c r="T70" s="2252"/>
      <c r="U70" s="2273"/>
      <c r="V70" s="2273"/>
      <c r="W70" s="2273"/>
      <c r="X70" s="2273"/>
      <c r="Y70" s="2273"/>
      <c r="Z70" s="2273"/>
      <c r="AA70" s="2273">
        <v>3637</v>
      </c>
      <c r="AB70" s="2273"/>
      <c r="AC70" s="2273"/>
      <c r="AD70" s="2273"/>
      <c r="AE70" s="2274"/>
      <c r="AF70" s="2274"/>
      <c r="AG70" s="2273"/>
      <c r="AH70" s="2273"/>
      <c r="AI70" s="2252"/>
      <c r="AJ70" s="2275"/>
      <c r="AK70" s="2275"/>
      <c r="AL70" s="2275"/>
      <c r="AM70" s="2275"/>
      <c r="AN70" s="2275"/>
      <c r="AO70" s="2275"/>
    </row>
    <row r="71" spans="1:41" s="1928" customFormat="1" ht="17.25" customHeight="1">
      <c r="A71" s="1929"/>
      <c r="B71" s="2243"/>
      <c r="C71" s="2276" t="s">
        <v>709</v>
      </c>
      <c r="D71" s="2277" t="s">
        <v>676</v>
      </c>
      <c r="E71" s="2233">
        <f t="shared" si="9"/>
        <v>15271</v>
      </c>
      <c r="F71" s="2245">
        <v>15907</v>
      </c>
      <c r="G71" s="2246">
        <v>12678.15</v>
      </c>
      <c r="H71" s="2203">
        <f t="shared" si="10"/>
        <v>0.79701703652480038</v>
      </c>
      <c r="I71" s="1881">
        <f t="shared" si="1"/>
        <v>15271</v>
      </c>
      <c r="J71" s="2272"/>
      <c r="K71" s="2272"/>
      <c r="L71" s="2272"/>
      <c r="M71" s="2272"/>
      <c r="N71" s="2272"/>
      <c r="O71" s="2272"/>
      <c r="P71" s="1939"/>
      <c r="Q71" s="2273"/>
      <c r="R71" s="2273"/>
      <c r="S71" s="2273"/>
      <c r="T71" s="2252"/>
      <c r="U71" s="2273"/>
      <c r="V71" s="2273"/>
      <c r="W71" s="2273"/>
      <c r="X71" s="2273"/>
      <c r="Y71" s="2273"/>
      <c r="Z71" s="2273"/>
      <c r="AA71" s="2273">
        <v>15271</v>
      </c>
      <c r="AB71" s="2273"/>
      <c r="AC71" s="2273"/>
      <c r="AD71" s="2273"/>
      <c r="AE71" s="2274"/>
      <c r="AF71" s="2274"/>
      <c r="AG71" s="2273"/>
      <c r="AH71" s="2273"/>
      <c r="AI71" s="2252"/>
      <c r="AJ71" s="2275"/>
      <c r="AK71" s="2275"/>
      <c r="AL71" s="2275"/>
      <c r="AM71" s="2275"/>
      <c r="AN71" s="2275"/>
      <c r="AO71" s="2275"/>
    </row>
    <row r="72" spans="1:41" s="1928" customFormat="1" ht="19.5" customHeight="1">
      <c r="A72" s="1929"/>
      <c r="B72" s="2243"/>
      <c r="C72" s="2276" t="s">
        <v>710</v>
      </c>
      <c r="D72" s="2277" t="s">
        <v>676</v>
      </c>
      <c r="E72" s="2233">
        <f t="shared" si="9"/>
        <v>8729</v>
      </c>
      <c r="F72" s="2245">
        <v>9093</v>
      </c>
      <c r="G72" s="2246">
        <v>7246.72</v>
      </c>
      <c r="H72" s="2203">
        <f t="shared" si="10"/>
        <v>0.79695590014296713</v>
      </c>
      <c r="I72" s="1881">
        <f t="shared" ref="I72:I74" si="11">SUM(J72:AM72)</f>
        <v>8729</v>
      </c>
      <c r="J72" s="2272"/>
      <c r="K72" s="2272"/>
      <c r="L72" s="2272"/>
      <c r="M72" s="2272"/>
      <c r="N72" s="2272"/>
      <c r="O72" s="2272"/>
      <c r="P72" s="1939"/>
      <c r="Q72" s="2273"/>
      <c r="R72" s="2273"/>
      <c r="S72" s="2273"/>
      <c r="T72" s="2252"/>
      <c r="U72" s="2273"/>
      <c r="V72" s="2273"/>
      <c r="W72" s="2273"/>
      <c r="X72" s="2273"/>
      <c r="Y72" s="2273"/>
      <c r="Z72" s="2273"/>
      <c r="AA72" s="2273">
        <v>8729</v>
      </c>
      <c r="AB72" s="2273"/>
      <c r="AC72" s="2273"/>
      <c r="AD72" s="2273"/>
      <c r="AE72" s="2274"/>
      <c r="AF72" s="2274"/>
      <c r="AG72" s="2273"/>
      <c r="AH72" s="2273"/>
      <c r="AI72" s="2252"/>
      <c r="AJ72" s="2275"/>
      <c r="AK72" s="2275"/>
      <c r="AL72" s="2275"/>
      <c r="AM72" s="2275"/>
      <c r="AN72" s="2275"/>
      <c r="AO72" s="2275"/>
    </row>
    <row r="73" spans="1:41" s="1928" customFormat="1" ht="19.5" customHeight="1">
      <c r="A73" s="1929"/>
      <c r="B73" s="2243"/>
      <c r="C73" s="2276" t="s">
        <v>711</v>
      </c>
      <c r="D73" s="2277" t="s">
        <v>653</v>
      </c>
      <c r="E73" s="2233">
        <f t="shared" si="9"/>
        <v>25452</v>
      </c>
      <c r="F73" s="2245">
        <v>17626</v>
      </c>
      <c r="G73" s="2246">
        <v>15845.93</v>
      </c>
      <c r="H73" s="2203">
        <f t="shared" si="10"/>
        <v>0.89900885056167024</v>
      </c>
      <c r="I73" s="1881">
        <f t="shared" si="11"/>
        <v>25452</v>
      </c>
      <c r="J73" s="2272"/>
      <c r="K73" s="2272"/>
      <c r="L73" s="2272"/>
      <c r="M73" s="2272"/>
      <c r="N73" s="2272"/>
      <c r="O73" s="2272"/>
      <c r="P73" s="1939"/>
      <c r="Q73" s="2273"/>
      <c r="R73" s="2273"/>
      <c r="S73" s="2273"/>
      <c r="T73" s="2252"/>
      <c r="U73" s="2273"/>
      <c r="V73" s="2273"/>
      <c r="W73" s="2273"/>
      <c r="X73" s="2273"/>
      <c r="Y73" s="2273"/>
      <c r="Z73" s="2273"/>
      <c r="AA73" s="2273">
        <v>25452</v>
      </c>
      <c r="AB73" s="2273"/>
      <c r="AC73" s="2273"/>
      <c r="AD73" s="2273"/>
      <c r="AE73" s="2274"/>
      <c r="AF73" s="2274"/>
      <c r="AG73" s="2273"/>
      <c r="AH73" s="2273"/>
      <c r="AI73" s="2252"/>
      <c r="AJ73" s="2275"/>
      <c r="AK73" s="2275"/>
      <c r="AL73" s="2275"/>
      <c r="AM73" s="2275"/>
      <c r="AN73" s="2275"/>
      <c r="AO73" s="2275"/>
    </row>
    <row r="74" spans="1:41" s="1928" customFormat="1" ht="19.5" customHeight="1" thickBot="1">
      <c r="A74" s="1955"/>
      <c r="B74" s="2243"/>
      <c r="C74" s="2278" t="s">
        <v>712</v>
      </c>
      <c r="D74" s="2279" t="s">
        <v>653</v>
      </c>
      <c r="E74" s="2280">
        <f t="shared" si="9"/>
        <v>14548</v>
      </c>
      <c r="F74" s="2281">
        <v>10074</v>
      </c>
      <c r="G74" s="2282">
        <v>9058.1</v>
      </c>
      <c r="H74" s="2203">
        <f t="shared" si="10"/>
        <v>0.8991562437959103</v>
      </c>
      <c r="I74" s="1881">
        <f t="shared" si="11"/>
        <v>14548</v>
      </c>
      <c r="J74" s="2272"/>
      <c r="K74" s="2272"/>
      <c r="L74" s="2272"/>
      <c r="M74" s="2272"/>
      <c r="N74" s="2272"/>
      <c r="O74" s="2272"/>
      <c r="P74" s="1939"/>
      <c r="Q74" s="2273"/>
      <c r="R74" s="2273"/>
      <c r="S74" s="2273"/>
      <c r="T74" s="2252"/>
      <c r="U74" s="2273"/>
      <c r="V74" s="2273"/>
      <c r="W74" s="2273"/>
      <c r="X74" s="2273"/>
      <c r="Y74" s="2273"/>
      <c r="Z74" s="2273"/>
      <c r="AA74" s="2273">
        <v>14548</v>
      </c>
      <c r="AB74" s="2273"/>
      <c r="AC74" s="2273"/>
      <c r="AD74" s="2273"/>
      <c r="AE74" s="2274"/>
      <c r="AF74" s="2274"/>
      <c r="AG74" s="2273"/>
      <c r="AH74" s="2273"/>
      <c r="AI74" s="2252"/>
      <c r="AJ74" s="2275"/>
      <c r="AK74" s="2275"/>
      <c r="AL74" s="2275"/>
      <c r="AM74" s="2275"/>
      <c r="AN74" s="2275"/>
      <c r="AO74" s="2275"/>
    </row>
    <row r="75" spans="1:41" s="1928" customFormat="1" ht="17.100000000000001" customHeight="1" thickBot="1">
      <c r="A75" s="1929"/>
      <c r="B75" s="2214" t="s">
        <v>35</v>
      </c>
      <c r="C75" s="2215"/>
      <c r="D75" s="2216" t="s">
        <v>36</v>
      </c>
      <c r="E75" s="2217">
        <f>SUM(E76,E85)</f>
        <v>13000000</v>
      </c>
      <c r="F75" s="2217">
        <f>SUM(F76,F85)</f>
        <v>23168673</v>
      </c>
      <c r="G75" s="2218">
        <f>SUM(G76,G85)</f>
        <v>17765993.490000002</v>
      </c>
      <c r="H75" s="1935">
        <f>G75/F75</f>
        <v>0.76681100769129085</v>
      </c>
      <c r="I75" s="1881">
        <f t="shared" ref="I75:I125" si="12">SUM(J75:AM75)</f>
        <v>0</v>
      </c>
      <c r="J75" s="2272"/>
      <c r="K75" s="2272"/>
      <c r="L75" s="2272"/>
      <c r="M75" s="2272"/>
      <c r="N75" s="2272"/>
      <c r="O75" s="2272"/>
      <c r="P75" s="1939"/>
      <c r="Q75" s="2273"/>
      <c r="R75" s="2273"/>
      <c r="S75" s="2273"/>
      <c r="T75" s="2252"/>
      <c r="U75" s="2273"/>
      <c r="V75" s="2273"/>
      <c r="W75" s="2273"/>
      <c r="X75" s="2273"/>
      <c r="Y75" s="2273"/>
      <c r="Z75" s="2273"/>
      <c r="AA75" s="2273"/>
      <c r="AB75" s="2273"/>
      <c r="AC75" s="2273"/>
      <c r="AD75" s="2273"/>
      <c r="AE75" s="2274"/>
      <c r="AF75" s="2274"/>
      <c r="AG75" s="2273"/>
      <c r="AH75" s="2273"/>
      <c r="AI75" s="2252"/>
      <c r="AJ75" s="2275"/>
      <c r="AK75" s="2275"/>
      <c r="AL75" s="2275"/>
      <c r="AM75" s="2275"/>
      <c r="AN75" s="2275"/>
      <c r="AO75" s="2275"/>
    </row>
    <row r="76" spans="1:41" s="1928" customFormat="1" ht="17.100000000000001" customHeight="1">
      <c r="A76" s="1929"/>
      <c r="B76" s="2283"/>
      <c r="C76" s="10808" t="s">
        <v>645</v>
      </c>
      <c r="D76" s="10808"/>
      <c r="E76" s="2284">
        <f t="shared" ref="E76:G76" si="13">SUM(E77,E82)</f>
        <v>4230000</v>
      </c>
      <c r="F76" s="2284">
        <f t="shared" si="13"/>
        <v>5350851</v>
      </c>
      <c r="G76" s="2285">
        <f t="shared" si="13"/>
        <v>3838659.75</v>
      </c>
      <c r="H76" s="2286">
        <f>G76/F76</f>
        <v>0.71739238300599284</v>
      </c>
      <c r="I76" s="1881">
        <f t="shared" si="12"/>
        <v>0</v>
      </c>
      <c r="J76" s="2272"/>
      <c r="K76" s="2272"/>
      <c r="L76" s="2272"/>
      <c r="M76" s="2272"/>
      <c r="N76" s="2272"/>
      <c r="O76" s="2272"/>
      <c r="P76" s="1939"/>
      <c r="Q76" s="2273"/>
      <c r="R76" s="2273"/>
      <c r="S76" s="2273"/>
      <c r="T76" s="2252"/>
      <c r="U76" s="2273"/>
      <c r="V76" s="2273"/>
      <c r="W76" s="2273"/>
      <c r="X76" s="2273"/>
      <c r="Y76" s="2273"/>
      <c r="Z76" s="2273"/>
      <c r="AA76" s="2273"/>
      <c r="AB76" s="2273"/>
      <c r="AC76" s="2273"/>
      <c r="AD76" s="2273"/>
      <c r="AE76" s="2274"/>
      <c r="AF76" s="2274"/>
      <c r="AG76" s="2273"/>
      <c r="AH76" s="2273"/>
      <c r="AI76" s="2252"/>
      <c r="AJ76" s="2275"/>
      <c r="AK76" s="2275"/>
      <c r="AL76" s="2275"/>
      <c r="AM76" s="2275"/>
      <c r="AN76" s="2275"/>
      <c r="AO76" s="2275"/>
    </row>
    <row r="77" spans="1:41" s="1928" customFormat="1" ht="17.100000000000001" customHeight="1">
      <c r="A77" s="1929"/>
      <c r="B77" s="2283"/>
      <c r="C77" s="10815" t="s">
        <v>646</v>
      </c>
      <c r="D77" s="10815"/>
      <c r="E77" s="2287">
        <f t="shared" ref="E77:G77" si="14">SUM(E78)</f>
        <v>160000</v>
      </c>
      <c r="F77" s="2287">
        <f t="shared" si="14"/>
        <v>160000</v>
      </c>
      <c r="G77" s="2288">
        <f t="shared" si="14"/>
        <v>97387.02</v>
      </c>
      <c r="H77" s="2203">
        <f>G77/F77</f>
        <v>0.608668875</v>
      </c>
      <c r="I77" s="1881">
        <f t="shared" si="12"/>
        <v>0</v>
      </c>
      <c r="J77" s="2289"/>
      <c r="K77" s="2289"/>
      <c r="L77" s="2289"/>
      <c r="M77" s="2289"/>
      <c r="N77" s="2289"/>
      <c r="O77" s="2289"/>
      <c r="P77" s="1939"/>
      <c r="Q77" s="2290"/>
      <c r="R77" s="2290"/>
      <c r="S77" s="2290"/>
      <c r="T77" s="2252"/>
      <c r="U77" s="2290"/>
      <c r="V77" s="2290"/>
      <c r="W77" s="2290"/>
      <c r="X77" s="2290"/>
      <c r="Y77" s="2290"/>
      <c r="Z77" s="2290"/>
      <c r="AA77" s="2290"/>
      <c r="AB77" s="2290"/>
      <c r="AC77" s="2290"/>
      <c r="AD77" s="2290"/>
      <c r="AE77" s="2291"/>
      <c r="AF77" s="2291"/>
      <c r="AG77" s="2290"/>
      <c r="AH77" s="2290"/>
      <c r="AI77" s="2252"/>
      <c r="AJ77" s="2292"/>
      <c r="AK77" s="2292"/>
      <c r="AL77" s="2292"/>
      <c r="AM77" s="2292"/>
      <c r="AN77" s="2292"/>
      <c r="AO77" s="2292"/>
    </row>
    <row r="78" spans="1:41" s="1928" customFormat="1" ht="17.100000000000001" customHeight="1">
      <c r="A78" s="1929"/>
      <c r="B78" s="2283"/>
      <c r="C78" s="10816" t="s">
        <v>654</v>
      </c>
      <c r="D78" s="10816"/>
      <c r="E78" s="2293">
        <f t="shared" ref="E78:G78" si="15">SUM(E79:E80)</f>
        <v>160000</v>
      </c>
      <c r="F78" s="2293">
        <f t="shared" si="15"/>
        <v>160000</v>
      </c>
      <c r="G78" s="2294">
        <f t="shared" si="15"/>
        <v>97387.02</v>
      </c>
      <c r="H78" s="2203">
        <f t="shared" ref="H78:H89" si="16">G78/F78</f>
        <v>0.608668875</v>
      </c>
      <c r="I78" s="1881">
        <f t="shared" si="12"/>
        <v>0</v>
      </c>
      <c r="J78" s="2295"/>
      <c r="K78" s="2295"/>
      <c r="L78" s="2295"/>
      <c r="M78" s="2295"/>
      <c r="N78" s="2295"/>
      <c r="O78" s="2295"/>
      <c r="P78" s="1939"/>
      <c r="Q78" s="2296"/>
      <c r="R78" s="2296"/>
      <c r="S78" s="2296"/>
      <c r="T78" s="2252"/>
      <c r="U78" s="2296"/>
      <c r="V78" s="2296"/>
      <c r="W78" s="2296"/>
      <c r="X78" s="2296"/>
      <c r="Y78" s="2296"/>
      <c r="Z78" s="2296"/>
      <c r="AA78" s="2296"/>
      <c r="AB78" s="2296"/>
      <c r="AC78" s="2296"/>
      <c r="AD78" s="2296"/>
      <c r="AE78" s="2297"/>
      <c r="AF78" s="2297"/>
      <c r="AG78" s="2296"/>
      <c r="AH78" s="2296"/>
      <c r="AI78" s="2252"/>
      <c r="AJ78" s="2298"/>
      <c r="AK78" s="2298"/>
      <c r="AL78" s="2298"/>
      <c r="AM78" s="2298"/>
      <c r="AN78" s="2298"/>
      <c r="AO78" s="2298"/>
    </row>
    <row r="79" spans="1:41" s="1928" customFormat="1" ht="17.100000000000001" customHeight="1">
      <c r="A79" s="1929"/>
      <c r="B79" s="2283"/>
      <c r="C79" s="2299" t="s">
        <v>375</v>
      </c>
      <c r="D79" s="2300" t="s">
        <v>656</v>
      </c>
      <c r="E79" s="2301">
        <f>I79</f>
        <v>130000</v>
      </c>
      <c r="F79" s="2302">
        <v>130000</v>
      </c>
      <c r="G79" s="2271">
        <v>97387.02</v>
      </c>
      <c r="H79" s="2203">
        <f t="shared" si="16"/>
        <v>0.74913092307692308</v>
      </c>
      <c r="I79" s="1881">
        <f t="shared" si="12"/>
        <v>130000</v>
      </c>
      <c r="J79" s="2303"/>
      <c r="K79" s="2303"/>
      <c r="L79" s="2303"/>
      <c r="M79" s="2303"/>
      <c r="N79" s="2303"/>
      <c r="O79" s="2303"/>
      <c r="P79" s="1939"/>
      <c r="Q79" s="2304"/>
      <c r="R79" s="2304"/>
      <c r="S79" s="2304"/>
      <c r="T79" s="2252"/>
      <c r="U79" s="2304">
        <v>130000</v>
      </c>
      <c r="V79" s="2304"/>
      <c r="W79" s="2304"/>
      <c r="X79" s="2304"/>
      <c r="Y79" s="2304"/>
      <c r="Z79" s="2304"/>
      <c r="AA79" s="2304"/>
      <c r="AB79" s="2304"/>
      <c r="AC79" s="2304"/>
      <c r="AD79" s="2304"/>
      <c r="AE79" s="2305"/>
      <c r="AF79" s="2305"/>
      <c r="AG79" s="2304"/>
      <c r="AH79" s="2304"/>
      <c r="AI79" s="2252"/>
      <c r="AJ79" s="2306"/>
      <c r="AK79" s="2306"/>
      <c r="AL79" s="2306"/>
      <c r="AM79" s="2306"/>
      <c r="AN79" s="2306"/>
      <c r="AO79" s="2306"/>
    </row>
    <row r="80" spans="1:41" s="1928" customFormat="1" ht="17.100000000000001" customHeight="1">
      <c r="A80" s="1929"/>
      <c r="B80" s="2283"/>
      <c r="C80" s="2307" t="s">
        <v>376</v>
      </c>
      <c r="D80" s="2308" t="s">
        <v>661</v>
      </c>
      <c r="E80" s="2309">
        <f>I80</f>
        <v>30000</v>
      </c>
      <c r="F80" s="2302">
        <v>30000</v>
      </c>
      <c r="G80" s="2271">
        <v>0</v>
      </c>
      <c r="H80" s="2203">
        <f t="shared" si="16"/>
        <v>0</v>
      </c>
      <c r="I80" s="1881">
        <f t="shared" si="12"/>
        <v>30000</v>
      </c>
      <c r="J80" s="2310"/>
      <c r="K80" s="2310"/>
      <c r="L80" s="2310"/>
      <c r="M80" s="2310"/>
      <c r="N80" s="2310"/>
      <c r="O80" s="2310"/>
      <c r="P80" s="1939"/>
      <c r="Q80" s="2311"/>
      <c r="R80" s="2311"/>
      <c r="S80" s="2311"/>
      <c r="T80" s="2252"/>
      <c r="U80" s="2311">
        <v>30000</v>
      </c>
      <c r="V80" s="2311"/>
      <c r="W80" s="2311"/>
      <c r="X80" s="2311"/>
      <c r="Y80" s="2311"/>
      <c r="Z80" s="2311"/>
      <c r="AA80" s="2311"/>
      <c r="AB80" s="2311"/>
      <c r="AC80" s="2311"/>
      <c r="AD80" s="2311"/>
      <c r="AE80" s="2312"/>
      <c r="AF80" s="2312"/>
      <c r="AG80" s="2311"/>
      <c r="AH80" s="2311"/>
      <c r="AI80" s="2252"/>
      <c r="AJ80" s="2313"/>
      <c r="AK80" s="2313"/>
      <c r="AL80" s="2313"/>
      <c r="AM80" s="2313"/>
      <c r="AN80" s="2313"/>
      <c r="AO80" s="2313"/>
    </row>
    <row r="81" spans="1:41" s="1928" customFormat="1" ht="17.100000000000001" customHeight="1">
      <c r="A81" s="1955"/>
      <c r="B81" s="2283"/>
      <c r="C81" s="10817"/>
      <c r="D81" s="10818"/>
      <c r="E81" s="2233"/>
      <c r="F81" s="2245"/>
      <c r="G81" s="2246"/>
      <c r="H81" s="2203"/>
      <c r="I81" s="1881">
        <f t="shared" si="12"/>
        <v>0</v>
      </c>
      <c r="J81" s="2310"/>
      <c r="K81" s="2310"/>
      <c r="L81" s="2310"/>
      <c r="M81" s="2310"/>
      <c r="N81" s="2310"/>
      <c r="O81" s="2310"/>
      <c r="P81" s="1939"/>
      <c r="Q81" s="2311"/>
      <c r="R81" s="2311"/>
      <c r="S81" s="2311"/>
      <c r="T81" s="2252"/>
      <c r="U81" s="2311"/>
      <c r="V81" s="2311"/>
      <c r="W81" s="2311"/>
      <c r="X81" s="2311"/>
      <c r="Y81" s="2311"/>
      <c r="Z81" s="2311"/>
      <c r="AA81" s="2311"/>
      <c r="AB81" s="2311"/>
      <c r="AC81" s="2311"/>
      <c r="AD81" s="2311"/>
      <c r="AE81" s="2312"/>
      <c r="AF81" s="2312"/>
      <c r="AG81" s="2311"/>
      <c r="AH81" s="2311"/>
      <c r="AI81" s="2252"/>
      <c r="AJ81" s="2313"/>
      <c r="AK81" s="2313"/>
      <c r="AL81" s="2313"/>
      <c r="AM81" s="2313"/>
      <c r="AN81" s="2313"/>
      <c r="AO81" s="2313"/>
    </row>
    <row r="82" spans="1:41" s="1928" customFormat="1" ht="17.100000000000001" customHeight="1">
      <c r="A82" s="1929"/>
      <c r="B82" s="2283"/>
      <c r="C82" s="10819" t="s">
        <v>713</v>
      </c>
      <c r="D82" s="10819"/>
      <c r="E82" s="2314">
        <f t="shared" ref="E82:G82" si="17">SUM(E83:E84)</f>
        <v>4070000</v>
      </c>
      <c r="F82" s="2314">
        <f t="shared" si="17"/>
        <v>5190851</v>
      </c>
      <c r="G82" s="2315">
        <f t="shared" si="17"/>
        <v>3741272.73</v>
      </c>
      <c r="H82" s="2203">
        <f t="shared" si="16"/>
        <v>0.72074361795397324</v>
      </c>
      <c r="I82" s="1881">
        <f t="shared" si="12"/>
        <v>0</v>
      </c>
      <c r="J82" s="2316"/>
      <c r="K82" s="2316"/>
      <c r="L82" s="2316"/>
      <c r="M82" s="2316"/>
      <c r="N82" s="2316"/>
      <c r="O82" s="2316"/>
      <c r="P82" s="1939"/>
      <c r="Q82" s="2317"/>
      <c r="R82" s="2317"/>
      <c r="S82" s="2317"/>
      <c r="T82" s="2252"/>
      <c r="U82" s="2317"/>
      <c r="V82" s="2317"/>
      <c r="W82" s="2317"/>
      <c r="X82" s="2317"/>
      <c r="Y82" s="2317"/>
      <c r="Z82" s="2317"/>
      <c r="AA82" s="2317"/>
      <c r="AB82" s="2317"/>
      <c r="AC82" s="2317"/>
      <c r="AD82" s="2317"/>
      <c r="AE82" s="2318"/>
      <c r="AF82" s="2318"/>
      <c r="AG82" s="2317"/>
      <c r="AH82" s="2317"/>
      <c r="AI82" s="2252"/>
      <c r="AJ82" s="2319"/>
      <c r="AK82" s="2319"/>
      <c r="AL82" s="2319"/>
      <c r="AM82" s="2319"/>
      <c r="AN82" s="2319"/>
      <c r="AO82" s="2319"/>
    </row>
    <row r="83" spans="1:41" s="1928" customFormat="1" ht="40.5" customHeight="1">
      <c r="A83" s="1929"/>
      <c r="B83" s="2283"/>
      <c r="C83" s="2320" t="s">
        <v>374</v>
      </c>
      <c r="D83" s="2321" t="s">
        <v>714</v>
      </c>
      <c r="E83" s="2322">
        <f>I83</f>
        <v>4020000</v>
      </c>
      <c r="F83" s="2302">
        <v>5140851</v>
      </c>
      <c r="G83" s="2271">
        <v>3714135.13</v>
      </c>
      <c r="H83" s="2203">
        <f t="shared" si="16"/>
        <v>0.72247476730992588</v>
      </c>
      <c r="I83" s="1881">
        <f t="shared" si="12"/>
        <v>4020000</v>
      </c>
      <c r="J83" s="2323"/>
      <c r="K83" s="2323"/>
      <c r="L83" s="2323"/>
      <c r="M83" s="2323"/>
      <c r="N83" s="2323"/>
      <c r="O83" s="2323"/>
      <c r="P83" s="1939"/>
      <c r="Q83" s="2324"/>
      <c r="R83" s="2324"/>
      <c r="S83" s="2324"/>
      <c r="T83" s="2252"/>
      <c r="U83" s="2324">
        <v>4020000</v>
      </c>
      <c r="V83" s="2324"/>
      <c r="W83" s="2324"/>
      <c r="X83" s="2324"/>
      <c r="Y83" s="2324"/>
      <c r="Z83" s="2324"/>
      <c r="AA83" s="2324"/>
      <c r="AB83" s="2324"/>
      <c r="AC83" s="2324"/>
      <c r="AD83" s="2324"/>
      <c r="AE83" s="2325"/>
      <c r="AF83" s="2325"/>
      <c r="AG83" s="2324"/>
      <c r="AH83" s="2324"/>
      <c r="AI83" s="2252"/>
      <c r="AJ83" s="2326"/>
      <c r="AK83" s="2326"/>
      <c r="AL83" s="2326"/>
      <c r="AM83" s="2326"/>
      <c r="AN83" s="2326"/>
      <c r="AO83" s="2326"/>
    </row>
    <row r="84" spans="1:41" s="1928" customFormat="1" ht="42.75" customHeight="1" thickBot="1">
      <c r="A84" s="2113"/>
      <c r="B84" s="2327"/>
      <c r="C84" s="2328" t="s">
        <v>198</v>
      </c>
      <c r="D84" s="2329" t="s">
        <v>715</v>
      </c>
      <c r="E84" s="2330">
        <f>I84</f>
        <v>50000</v>
      </c>
      <c r="F84" s="2331">
        <v>50000</v>
      </c>
      <c r="G84" s="2332">
        <v>27137.599999999999</v>
      </c>
      <c r="H84" s="2333">
        <f t="shared" si="16"/>
        <v>0.54275200000000001</v>
      </c>
      <c r="I84" s="1881">
        <f t="shared" si="12"/>
        <v>50000</v>
      </c>
      <c r="J84" s="2334"/>
      <c r="K84" s="2334"/>
      <c r="L84" s="2334"/>
      <c r="M84" s="2334"/>
      <c r="N84" s="2334"/>
      <c r="O84" s="2334"/>
      <c r="P84" s="1939"/>
      <c r="Q84" s="2335"/>
      <c r="R84" s="2335"/>
      <c r="S84" s="2335"/>
      <c r="T84" s="2252"/>
      <c r="U84" s="2335">
        <v>50000</v>
      </c>
      <c r="V84" s="2335"/>
      <c r="W84" s="2335"/>
      <c r="X84" s="2335"/>
      <c r="Y84" s="2335"/>
      <c r="Z84" s="2335"/>
      <c r="AA84" s="2335"/>
      <c r="AB84" s="2335"/>
      <c r="AC84" s="2335"/>
      <c r="AD84" s="2335"/>
      <c r="AE84" s="2336"/>
      <c r="AF84" s="2336"/>
      <c r="AG84" s="2335"/>
      <c r="AH84" s="2335"/>
      <c r="AI84" s="2252"/>
      <c r="AJ84" s="2337"/>
      <c r="AK84" s="2337"/>
      <c r="AL84" s="2337"/>
      <c r="AM84" s="2337"/>
      <c r="AN84" s="2337"/>
      <c r="AO84" s="2337"/>
    </row>
    <row r="85" spans="1:41" s="1928" customFormat="1" ht="17.100000000000001" customHeight="1">
      <c r="A85" s="1955"/>
      <c r="B85" s="2283"/>
      <c r="C85" s="10834" t="s">
        <v>679</v>
      </c>
      <c r="D85" s="10834"/>
      <c r="E85" s="2220">
        <f t="shared" ref="E85:G85" si="18">SUM(E86)</f>
        <v>8770000</v>
      </c>
      <c r="F85" s="2220">
        <f t="shared" si="18"/>
        <v>17817822</v>
      </c>
      <c r="G85" s="2221">
        <f t="shared" si="18"/>
        <v>13927333.74</v>
      </c>
      <c r="H85" s="1938">
        <f t="shared" si="16"/>
        <v>0.78165186182688318</v>
      </c>
      <c r="I85" s="1881">
        <f t="shared" si="12"/>
        <v>0</v>
      </c>
      <c r="J85" s="2334"/>
      <c r="K85" s="2334"/>
      <c r="L85" s="2334"/>
      <c r="M85" s="2334"/>
      <c r="N85" s="2334"/>
      <c r="O85" s="2334"/>
      <c r="P85" s="1939"/>
      <c r="Q85" s="2335"/>
      <c r="R85" s="2335"/>
      <c r="S85" s="2335"/>
      <c r="T85" s="2252"/>
      <c r="U85" s="2335"/>
      <c r="V85" s="2335"/>
      <c r="W85" s="2335"/>
      <c r="X85" s="2335"/>
      <c r="Y85" s="2335"/>
      <c r="Z85" s="2335"/>
      <c r="AA85" s="2335"/>
      <c r="AB85" s="2335"/>
      <c r="AC85" s="2335"/>
      <c r="AD85" s="2335"/>
      <c r="AE85" s="2336"/>
      <c r="AF85" s="2336"/>
      <c r="AG85" s="2335"/>
      <c r="AH85" s="2335"/>
      <c r="AI85" s="2252"/>
      <c r="AJ85" s="2337"/>
      <c r="AK85" s="2337"/>
      <c r="AL85" s="2337"/>
      <c r="AM85" s="2337"/>
      <c r="AN85" s="2337"/>
      <c r="AO85" s="2337"/>
    </row>
    <row r="86" spans="1:41" s="1928" customFormat="1" ht="17.100000000000001" customHeight="1">
      <c r="A86" s="1955"/>
      <c r="B86" s="2283"/>
      <c r="C86" s="10835" t="s">
        <v>680</v>
      </c>
      <c r="D86" s="10835"/>
      <c r="E86" s="2338">
        <f t="shared" ref="E86:G86" si="19">SUM(E87:E89)</f>
        <v>8770000</v>
      </c>
      <c r="F86" s="2338">
        <f t="shared" si="19"/>
        <v>17817822</v>
      </c>
      <c r="G86" s="2339">
        <f t="shared" si="19"/>
        <v>13927333.74</v>
      </c>
      <c r="H86" s="2203">
        <f t="shared" si="16"/>
        <v>0.78165186182688318</v>
      </c>
      <c r="I86" s="1881">
        <f t="shared" si="12"/>
        <v>0</v>
      </c>
      <c r="J86" s="2340"/>
      <c r="K86" s="2340"/>
      <c r="L86" s="2340"/>
      <c r="M86" s="2340"/>
      <c r="N86" s="2340"/>
      <c r="O86" s="2340"/>
      <c r="P86" s="1939"/>
      <c r="Q86" s="2341"/>
      <c r="R86" s="2341"/>
      <c r="S86" s="2341"/>
      <c r="T86" s="2252"/>
      <c r="U86" s="2341"/>
      <c r="V86" s="2341"/>
      <c r="W86" s="2341"/>
      <c r="X86" s="2341"/>
      <c r="Y86" s="2341"/>
      <c r="Z86" s="2341"/>
      <c r="AA86" s="2341"/>
      <c r="AB86" s="2341"/>
      <c r="AC86" s="2341"/>
      <c r="AD86" s="2341"/>
      <c r="AE86" s="2342"/>
      <c r="AF86" s="2342"/>
      <c r="AG86" s="2341"/>
      <c r="AH86" s="2341"/>
      <c r="AI86" s="2252"/>
      <c r="AJ86" s="2343"/>
      <c r="AK86" s="2343"/>
      <c r="AL86" s="2343"/>
      <c r="AM86" s="2343"/>
      <c r="AN86" s="2343"/>
      <c r="AO86" s="2343"/>
    </row>
    <row r="87" spans="1:41" s="1928" customFormat="1" ht="17.100000000000001" customHeight="1">
      <c r="A87" s="1955"/>
      <c r="B87" s="2283"/>
      <c r="C87" s="2344" t="s">
        <v>377</v>
      </c>
      <c r="D87" s="2345" t="s">
        <v>681</v>
      </c>
      <c r="E87" s="2346">
        <f>I87</f>
        <v>440000</v>
      </c>
      <c r="F87" s="2302">
        <v>440000</v>
      </c>
      <c r="G87" s="2271">
        <v>356031.94</v>
      </c>
      <c r="H87" s="2203">
        <f t="shared" si="16"/>
        <v>0.80916350000000004</v>
      </c>
      <c r="I87" s="1881">
        <f t="shared" si="12"/>
        <v>440000</v>
      </c>
      <c r="J87" s="2347"/>
      <c r="K87" s="2347"/>
      <c r="L87" s="2347"/>
      <c r="M87" s="2347"/>
      <c r="N87" s="2347"/>
      <c r="O87" s="2347"/>
      <c r="P87" s="1939"/>
      <c r="Q87" s="2348"/>
      <c r="R87" s="2348"/>
      <c r="S87" s="2348"/>
      <c r="T87" s="2252"/>
      <c r="U87" s="2348">
        <v>40000</v>
      </c>
      <c r="V87" s="2348"/>
      <c r="W87" s="2348">
        <v>400000</v>
      </c>
      <c r="X87" s="2348"/>
      <c r="Y87" s="2348"/>
      <c r="Z87" s="2348"/>
      <c r="AA87" s="2348"/>
      <c r="AB87" s="2348"/>
      <c r="AC87" s="2348"/>
      <c r="AD87" s="2348"/>
      <c r="AE87" s="2349"/>
      <c r="AF87" s="2349"/>
      <c r="AG87" s="2348"/>
      <c r="AH87" s="2348"/>
      <c r="AI87" s="2252"/>
      <c r="AJ87" s="2350"/>
      <c r="AK87" s="2350"/>
      <c r="AL87" s="2350"/>
      <c r="AM87" s="2350"/>
      <c r="AN87" s="2350"/>
      <c r="AO87" s="2350"/>
    </row>
    <row r="88" spans="1:41" s="1928" customFormat="1" ht="45" customHeight="1">
      <c r="A88" s="1955"/>
      <c r="B88" s="2283"/>
      <c r="C88" s="2122" t="s">
        <v>378</v>
      </c>
      <c r="D88" s="2123" t="s">
        <v>716</v>
      </c>
      <c r="E88" s="2233">
        <f t="shared" ref="E88:E89" si="20">I88</f>
        <v>8300000</v>
      </c>
      <c r="F88" s="2245">
        <v>17347822</v>
      </c>
      <c r="G88" s="2246">
        <v>13554187.800000001</v>
      </c>
      <c r="H88" s="2203">
        <f t="shared" si="16"/>
        <v>0.78131928031080788</v>
      </c>
      <c r="I88" s="1881">
        <f t="shared" si="12"/>
        <v>8300000</v>
      </c>
      <c r="J88" s="2347"/>
      <c r="K88" s="2347"/>
      <c r="L88" s="2347"/>
      <c r="M88" s="2347"/>
      <c r="N88" s="2347"/>
      <c r="O88" s="2347"/>
      <c r="P88" s="1939"/>
      <c r="Q88" s="2348"/>
      <c r="R88" s="2348"/>
      <c r="S88" s="2348"/>
      <c r="T88" s="2252"/>
      <c r="U88" s="2348">
        <v>8300000</v>
      </c>
      <c r="V88" s="2348"/>
      <c r="W88" s="2348"/>
      <c r="X88" s="2348"/>
      <c r="Y88" s="2348"/>
      <c r="Z88" s="2348"/>
      <c r="AA88" s="2348"/>
      <c r="AB88" s="2348"/>
      <c r="AC88" s="2348"/>
      <c r="AD88" s="2348"/>
      <c r="AE88" s="2349"/>
      <c r="AF88" s="2349"/>
      <c r="AG88" s="2348"/>
      <c r="AH88" s="2348"/>
      <c r="AI88" s="2252"/>
      <c r="AJ88" s="2350"/>
      <c r="AK88" s="2350"/>
      <c r="AL88" s="2350"/>
      <c r="AM88" s="2350"/>
      <c r="AN88" s="2350"/>
      <c r="AO88" s="2350"/>
    </row>
    <row r="89" spans="1:41" s="1928" customFormat="1" ht="42.75" customHeight="1" thickBot="1">
      <c r="A89" s="1955"/>
      <c r="B89" s="2327"/>
      <c r="C89" s="2351" t="s">
        <v>379</v>
      </c>
      <c r="D89" s="2352" t="s">
        <v>717</v>
      </c>
      <c r="E89" s="2330">
        <f t="shared" si="20"/>
        <v>30000</v>
      </c>
      <c r="F89" s="2331">
        <v>30000</v>
      </c>
      <c r="G89" s="2332">
        <v>17114</v>
      </c>
      <c r="H89" s="2203">
        <f t="shared" si="16"/>
        <v>0.57046666666666668</v>
      </c>
      <c r="I89" s="1881">
        <f t="shared" si="12"/>
        <v>30000</v>
      </c>
      <c r="J89" s="2347"/>
      <c r="K89" s="2347"/>
      <c r="L89" s="2347"/>
      <c r="M89" s="2347"/>
      <c r="N89" s="2347"/>
      <c r="O89" s="2347"/>
      <c r="P89" s="1939"/>
      <c r="Q89" s="2348"/>
      <c r="R89" s="2348"/>
      <c r="S89" s="2348"/>
      <c r="T89" s="2252"/>
      <c r="U89" s="2348">
        <v>30000</v>
      </c>
      <c r="V89" s="2348"/>
      <c r="W89" s="2348"/>
      <c r="X89" s="2348"/>
      <c r="Y89" s="2348"/>
      <c r="Z89" s="2348"/>
      <c r="AA89" s="2348"/>
      <c r="AB89" s="2348"/>
      <c r="AC89" s="2348"/>
      <c r="AD89" s="2348"/>
      <c r="AE89" s="2349"/>
      <c r="AF89" s="2349"/>
      <c r="AG89" s="2348"/>
      <c r="AH89" s="2348"/>
      <c r="AI89" s="2252"/>
      <c r="AJ89" s="2350"/>
      <c r="AK89" s="2350"/>
      <c r="AL89" s="2350"/>
      <c r="AM89" s="2350"/>
      <c r="AN89" s="2350"/>
      <c r="AO89" s="2350"/>
    </row>
    <row r="90" spans="1:41" s="1928" customFormat="1" ht="17.100000000000001" customHeight="1" thickBot="1">
      <c r="A90" s="1929"/>
      <c r="B90" s="2214" t="s">
        <v>43</v>
      </c>
      <c r="C90" s="2215"/>
      <c r="D90" s="2216" t="s">
        <v>44</v>
      </c>
      <c r="E90" s="2217">
        <f t="shared" ref="E90:G90" si="21">SUM(E91)</f>
        <v>10297715</v>
      </c>
      <c r="F90" s="2217">
        <f t="shared" si="21"/>
        <v>9599568</v>
      </c>
      <c r="G90" s="2218">
        <f t="shared" si="21"/>
        <v>7330258.879999999</v>
      </c>
      <c r="H90" s="1935">
        <f>G90/F90</f>
        <v>0.76360299546812926</v>
      </c>
      <c r="I90" s="1881">
        <f t="shared" si="12"/>
        <v>0</v>
      </c>
      <c r="J90" s="2347"/>
      <c r="K90" s="2347"/>
      <c r="L90" s="2347"/>
      <c r="M90" s="2347"/>
      <c r="N90" s="2347"/>
      <c r="O90" s="2347"/>
      <c r="P90" s="1939"/>
      <c r="Q90" s="2348"/>
      <c r="R90" s="2348"/>
      <c r="S90" s="2348"/>
      <c r="T90" s="2252"/>
      <c r="U90" s="2348"/>
      <c r="V90" s="2348"/>
      <c r="W90" s="2348"/>
      <c r="X90" s="2348"/>
      <c r="Y90" s="2348"/>
      <c r="Z90" s="2348"/>
      <c r="AA90" s="2348"/>
      <c r="AB90" s="2348"/>
      <c r="AC90" s="2348"/>
      <c r="AD90" s="2348"/>
      <c r="AE90" s="2349"/>
      <c r="AF90" s="2349"/>
      <c r="AG90" s="2348"/>
      <c r="AH90" s="2348"/>
      <c r="AI90" s="2252"/>
      <c r="AJ90" s="2350"/>
      <c r="AK90" s="2350"/>
      <c r="AL90" s="2350"/>
      <c r="AM90" s="2350"/>
      <c r="AN90" s="2350"/>
      <c r="AO90" s="2350"/>
    </row>
    <row r="91" spans="1:41" s="1928" customFormat="1" ht="17.100000000000001" customHeight="1">
      <c r="A91" s="1929"/>
      <c r="B91" s="2353"/>
      <c r="C91" s="10808" t="s">
        <v>645</v>
      </c>
      <c r="D91" s="10808"/>
      <c r="E91" s="2220">
        <f>SUM(E92,E108,E110)</f>
        <v>10297715</v>
      </c>
      <c r="F91" s="2220">
        <f>SUM(F92,F108,F110)</f>
        <v>9599568</v>
      </c>
      <c r="G91" s="2221">
        <f>SUM(G92,G108,G110)</f>
        <v>7330258.879999999</v>
      </c>
      <c r="H91" s="2354">
        <f>G91/F91</f>
        <v>0.76360299546812926</v>
      </c>
      <c r="I91" s="1881">
        <f t="shared" si="12"/>
        <v>0</v>
      </c>
      <c r="J91" s="2347"/>
      <c r="K91" s="2347"/>
      <c r="L91" s="2347"/>
      <c r="M91" s="2347"/>
      <c r="N91" s="2347"/>
      <c r="O91" s="2347"/>
      <c r="P91" s="1939"/>
      <c r="Q91" s="2348"/>
      <c r="R91" s="2348"/>
      <c r="S91" s="2348"/>
      <c r="T91" s="2252"/>
      <c r="U91" s="2348"/>
      <c r="V91" s="2348"/>
      <c r="W91" s="2348"/>
      <c r="X91" s="2348"/>
      <c r="Y91" s="2348"/>
      <c r="Z91" s="2348"/>
      <c r="AA91" s="2348"/>
      <c r="AB91" s="2348"/>
      <c r="AC91" s="2348"/>
      <c r="AD91" s="2348"/>
      <c r="AE91" s="2349"/>
      <c r="AF91" s="2349"/>
      <c r="AG91" s="2348"/>
      <c r="AH91" s="2348"/>
      <c r="AI91" s="2252"/>
      <c r="AJ91" s="2350"/>
      <c r="AK91" s="2350"/>
      <c r="AL91" s="2350"/>
      <c r="AM91" s="2350"/>
      <c r="AN91" s="2350"/>
      <c r="AO91" s="2350"/>
    </row>
    <row r="92" spans="1:41" s="1928" customFormat="1" ht="17.100000000000001" customHeight="1">
      <c r="A92" s="1929"/>
      <c r="B92" s="2353"/>
      <c r="C92" s="10836" t="s">
        <v>646</v>
      </c>
      <c r="D92" s="10836"/>
      <c r="E92" s="2355">
        <f t="shared" ref="E92:G92" si="22">SUM(E93,E100)</f>
        <v>6926215</v>
      </c>
      <c r="F92" s="2355">
        <f t="shared" si="22"/>
        <v>6199433</v>
      </c>
      <c r="G92" s="2356">
        <f t="shared" si="22"/>
        <v>4038144.1099999994</v>
      </c>
      <c r="H92" s="2203">
        <f>G92/F92</f>
        <v>0.6513731352528529</v>
      </c>
      <c r="I92" s="1881">
        <f t="shared" si="12"/>
        <v>0</v>
      </c>
      <c r="J92" s="2357"/>
      <c r="K92" s="2357"/>
      <c r="L92" s="2357"/>
      <c r="M92" s="2357"/>
      <c r="N92" s="2357"/>
      <c r="O92" s="2357"/>
      <c r="P92" s="1939"/>
      <c r="Q92" s="2358"/>
      <c r="R92" s="2358"/>
      <c r="S92" s="2358"/>
      <c r="T92" s="2252"/>
      <c r="U92" s="2358"/>
      <c r="V92" s="2358"/>
      <c r="W92" s="2358"/>
      <c r="X92" s="2358"/>
      <c r="Y92" s="2358"/>
      <c r="Z92" s="2358"/>
      <c r="AA92" s="2358"/>
      <c r="AB92" s="2358"/>
      <c r="AC92" s="2358"/>
      <c r="AD92" s="2358"/>
      <c r="AE92" s="2359"/>
      <c r="AF92" s="2359"/>
      <c r="AG92" s="2358"/>
      <c r="AH92" s="2358"/>
      <c r="AI92" s="2252"/>
      <c r="AJ92" s="2360"/>
      <c r="AK92" s="2360"/>
      <c r="AL92" s="2360"/>
      <c r="AM92" s="2360"/>
      <c r="AN92" s="2360"/>
      <c r="AO92" s="2360"/>
    </row>
    <row r="93" spans="1:41" s="1928" customFormat="1" ht="17.100000000000001" customHeight="1">
      <c r="A93" s="1929"/>
      <c r="B93" s="2353"/>
      <c r="C93" s="10837" t="s">
        <v>647</v>
      </c>
      <c r="D93" s="10838"/>
      <c r="E93" s="2361">
        <f t="shared" ref="E93:G93" si="23">SUM(E94:E98)</f>
        <v>1685097</v>
      </c>
      <c r="F93" s="2361">
        <f t="shared" si="23"/>
        <v>2334564</v>
      </c>
      <c r="G93" s="2362">
        <f t="shared" si="23"/>
        <v>2198433.5999999996</v>
      </c>
      <c r="H93" s="2203">
        <f t="shared" ref="H93:H111" si="24">G93/F93</f>
        <v>0.94168915480577942</v>
      </c>
      <c r="I93" s="1881">
        <f t="shared" si="12"/>
        <v>0</v>
      </c>
      <c r="J93" s="2363"/>
      <c r="K93" s="2363"/>
      <c r="L93" s="2363"/>
      <c r="M93" s="2363"/>
      <c r="N93" s="2363"/>
      <c r="O93" s="2363"/>
      <c r="P93" s="1939"/>
      <c r="Q93" s="2364"/>
      <c r="R93" s="2364"/>
      <c r="S93" s="2364"/>
      <c r="T93" s="2252"/>
      <c r="U93" s="2364"/>
      <c r="V93" s="2364"/>
      <c r="W93" s="2364"/>
      <c r="X93" s="2364"/>
      <c r="Y93" s="2364"/>
      <c r="Z93" s="2364"/>
      <c r="AA93" s="2364"/>
      <c r="AB93" s="2364"/>
      <c r="AC93" s="2364"/>
      <c r="AD93" s="2364"/>
      <c r="AE93" s="2365"/>
      <c r="AF93" s="2365"/>
      <c r="AG93" s="2364"/>
      <c r="AH93" s="2364"/>
      <c r="AI93" s="2252"/>
      <c r="AJ93" s="2366"/>
      <c r="AK93" s="2366"/>
      <c r="AL93" s="2366"/>
      <c r="AM93" s="2366"/>
      <c r="AN93" s="2366"/>
      <c r="AO93" s="2366"/>
    </row>
    <row r="94" spans="1:41" s="1928" customFormat="1" ht="17.100000000000001" customHeight="1">
      <c r="A94" s="1955"/>
      <c r="B94" s="2353"/>
      <c r="C94" s="2367" t="s">
        <v>406</v>
      </c>
      <c r="D94" s="2368" t="s">
        <v>648</v>
      </c>
      <c r="E94" s="2369">
        <f>I94</f>
        <v>1321663</v>
      </c>
      <c r="F94" s="2302">
        <v>1854222</v>
      </c>
      <c r="G94" s="2271">
        <v>1767667.33</v>
      </c>
      <c r="H94" s="2203">
        <f t="shared" si="24"/>
        <v>0.9533202227133537</v>
      </c>
      <c r="I94" s="1881">
        <f t="shared" si="12"/>
        <v>1321663</v>
      </c>
      <c r="J94" s="2370"/>
      <c r="K94" s="2370"/>
      <c r="L94" s="2370">
        <v>1321663</v>
      </c>
      <c r="M94" s="2370"/>
      <c r="N94" s="2370"/>
      <c r="O94" s="2370"/>
      <c r="P94" s="1939"/>
      <c r="Q94" s="2371"/>
      <c r="R94" s="2371"/>
      <c r="S94" s="2371"/>
      <c r="T94" s="2252"/>
      <c r="U94" s="2371"/>
      <c r="V94" s="2371"/>
      <c r="W94" s="2371"/>
      <c r="X94" s="2371"/>
      <c r="Y94" s="2371"/>
      <c r="Z94" s="2371"/>
      <c r="AA94" s="2371"/>
      <c r="AB94" s="2371"/>
      <c r="AC94" s="2371"/>
      <c r="AD94" s="2371"/>
      <c r="AE94" s="2372"/>
      <c r="AF94" s="2372"/>
      <c r="AG94" s="2371"/>
      <c r="AH94" s="2371"/>
      <c r="AI94" s="2252"/>
      <c r="AJ94" s="2373"/>
      <c r="AK94" s="2373"/>
      <c r="AL94" s="2373"/>
      <c r="AM94" s="2373"/>
      <c r="AN94" s="2373"/>
      <c r="AO94" s="2373"/>
    </row>
    <row r="95" spans="1:41" s="1928" customFormat="1" ht="17.100000000000001" customHeight="1">
      <c r="A95" s="1929"/>
      <c r="B95" s="2353"/>
      <c r="C95" s="2374" t="s">
        <v>602</v>
      </c>
      <c r="D95" s="2123" t="s">
        <v>649</v>
      </c>
      <c r="E95" s="2369">
        <f t="shared" ref="E95:E98" si="25">I95</f>
        <v>91888</v>
      </c>
      <c r="F95" s="2302">
        <v>86511</v>
      </c>
      <c r="G95" s="2271">
        <v>86510.19</v>
      </c>
      <c r="H95" s="2203">
        <f t="shared" si="24"/>
        <v>0.99999063702881719</v>
      </c>
      <c r="I95" s="1881">
        <f t="shared" si="12"/>
        <v>91888</v>
      </c>
      <c r="J95" s="2370"/>
      <c r="K95" s="2370"/>
      <c r="L95" s="2370">
        <v>91888</v>
      </c>
      <c r="M95" s="2370"/>
      <c r="N95" s="2370"/>
      <c r="O95" s="2370"/>
      <c r="P95" s="1939"/>
      <c r="Q95" s="2371"/>
      <c r="R95" s="2371"/>
      <c r="S95" s="2371"/>
      <c r="T95" s="2252"/>
      <c r="U95" s="2371"/>
      <c r="V95" s="2371"/>
      <c r="W95" s="2371"/>
      <c r="X95" s="2371"/>
      <c r="Y95" s="2371"/>
      <c r="Z95" s="2371"/>
      <c r="AA95" s="2371"/>
      <c r="AB95" s="2371"/>
      <c r="AC95" s="2371"/>
      <c r="AD95" s="2371"/>
      <c r="AE95" s="2372"/>
      <c r="AF95" s="2372"/>
      <c r="AG95" s="2371"/>
      <c r="AH95" s="2371"/>
      <c r="AI95" s="2252"/>
      <c r="AJ95" s="2373"/>
      <c r="AK95" s="2373"/>
      <c r="AL95" s="2373"/>
      <c r="AM95" s="2373"/>
      <c r="AN95" s="2373"/>
      <c r="AO95" s="2373"/>
    </row>
    <row r="96" spans="1:41" s="1928" customFormat="1" ht="17.100000000000001" customHeight="1">
      <c r="A96" s="1929"/>
      <c r="B96" s="2353"/>
      <c r="C96" s="2375" t="s">
        <v>407</v>
      </c>
      <c r="D96" s="2376" t="s">
        <v>650</v>
      </c>
      <c r="E96" s="2377">
        <f t="shared" si="25"/>
        <v>226175</v>
      </c>
      <c r="F96" s="2302">
        <v>315040</v>
      </c>
      <c r="G96" s="2271">
        <v>301009.53000000003</v>
      </c>
      <c r="H96" s="2203">
        <f t="shared" si="24"/>
        <v>0.95546448070086343</v>
      </c>
      <c r="I96" s="1881">
        <f t="shared" si="12"/>
        <v>226175</v>
      </c>
      <c r="J96" s="2378"/>
      <c r="K96" s="2378"/>
      <c r="L96" s="2378">
        <v>226175</v>
      </c>
      <c r="M96" s="2378"/>
      <c r="N96" s="2378"/>
      <c r="O96" s="2378"/>
      <c r="P96" s="1939"/>
      <c r="Q96" s="2379"/>
      <c r="R96" s="2379"/>
      <c r="S96" s="2379"/>
      <c r="T96" s="2252"/>
      <c r="U96" s="2379"/>
      <c r="V96" s="2379"/>
      <c r="W96" s="2379"/>
      <c r="X96" s="2379"/>
      <c r="Y96" s="2379"/>
      <c r="Z96" s="2379"/>
      <c r="AA96" s="2379"/>
      <c r="AB96" s="2379"/>
      <c r="AC96" s="2379"/>
      <c r="AD96" s="2379"/>
      <c r="AE96" s="2380"/>
      <c r="AF96" s="2380"/>
      <c r="AG96" s="2379"/>
      <c r="AH96" s="2379"/>
      <c r="AI96" s="2252"/>
      <c r="AJ96" s="2381"/>
      <c r="AK96" s="2381"/>
      <c r="AL96" s="2381"/>
      <c r="AM96" s="2381"/>
      <c r="AN96" s="2381"/>
      <c r="AO96" s="2381"/>
    </row>
    <row r="97" spans="1:41" s="1928" customFormat="1" ht="16.5" customHeight="1">
      <c r="A97" s="1929"/>
      <c r="B97" s="2353"/>
      <c r="C97" s="2382" t="s">
        <v>408</v>
      </c>
      <c r="D97" s="2383" t="s">
        <v>651</v>
      </c>
      <c r="E97" s="2384">
        <f t="shared" si="25"/>
        <v>40406</v>
      </c>
      <c r="F97" s="2302">
        <v>71526</v>
      </c>
      <c r="G97" s="2271">
        <v>38919.519999999997</v>
      </c>
      <c r="H97" s="2203">
        <f t="shared" si="24"/>
        <v>0.54413108519978748</v>
      </c>
      <c r="I97" s="1881">
        <f t="shared" si="12"/>
        <v>40406</v>
      </c>
      <c r="J97" s="2385"/>
      <c r="K97" s="2385"/>
      <c r="L97" s="2385">
        <v>40406</v>
      </c>
      <c r="M97" s="2385"/>
      <c r="N97" s="2385"/>
      <c r="O97" s="2385"/>
      <c r="P97" s="1939"/>
      <c r="Q97" s="2386"/>
      <c r="R97" s="2386"/>
      <c r="S97" s="2386"/>
      <c r="T97" s="2252"/>
      <c r="U97" s="2386"/>
      <c r="V97" s="2386"/>
      <c r="W97" s="2386"/>
      <c r="X97" s="2386"/>
      <c r="Y97" s="2386"/>
      <c r="Z97" s="2386"/>
      <c r="AA97" s="2386"/>
      <c r="AB97" s="2386"/>
      <c r="AC97" s="2386"/>
      <c r="AD97" s="2386"/>
      <c r="AE97" s="2387"/>
      <c r="AF97" s="2387"/>
      <c r="AG97" s="2386"/>
      <c r="AH97" s="2386"/>
      <c r="AI97" s="2252"/>
      <c r="AJ97" s="2388"/>
      <c r="AK97" s="2388"/>
      <c r="AL97" s="2388"/>
      <c r="AM97" s="2388"/>
      <c r="AN97" s="2388"/>
      <c r="AO97" s="2388"/>
    </row>
    <row r="98" spans="1:41" s="1928" customFormat="1" ht="16.5" customHeight="1">
      <c r="A98" s="1929"/>
      <c r="B98" s="2353"/>
      <c r="C98" s="2389" t="s">
        <v>593</v>
      </c>
      <c r="D98" s="2390" t="s">
        <v>653</v>
      </c>
      <c r="E98" s="2391">
        <f t="shared" si="25"/>
        <v>4965</v>
      </c>
      <c r="F98" s="2302">
        <v>7265</v>
      </c>
      <c r="G98" s="2271">
        <v>4327.03</v>
      </c>
      <c r="H98" s="2203">
        <f t="shared" si="24"/>
        <v>0.59559944941500342</v>
      </c>
      <c r="I98" s="1881">
        <f t="shared" si="12"/>
        <v>4965</v>
      </c>
      <c r="J98" s="2392"/>
      <c r="K98" s="2392"/>
      <c r="L98" s="2392">
        <v>4965</v>
      </c>
      <c r="M98" s="2392"/>
      <c r="N98" s="2392"/>
      <c r="O98" s="2392"/>
      <c r="P98" s="1939"/>
      <c r="Q98" s="2393"/>
      <c r="R98" s="2393"/>
      <c r="S98" s="2393"/>
      <c r="T98" s="2252"/>
      <c r="U98" s="2393"/>
      <c r="V98" s="2393"/>
      <c r="W98" s="2393"/>
      <c r="X98" s="2393"/>
      <c r="Y98" s="2393"/>
      <c r="Z98" s="2393"/>
      <c r="AA98" s="2393"/>
      <c r="AB98" s="2393"/>
      <c r="AC98" s="2393"/>
      <c r="AD98" s="2393"/>
      <c r="AE98" s="2394"/>
      <c r="AF98" s="2394"/>
      <c r="AG98" s="2393"/>
      <c r="AH98" s="2393"/>
      <c r="AI98" s="2252"/>
      <c r="AJ98" s="2395"/>
      <c r="AK98" s="2395"/>
      <c r="AL98" s="2395"/>
      <c r="AM98" s="2395"/>
      <c r="AN98" s="2395"/>
      <c r="AO98" s="2395"/>
    </row>
    <row r="99" spans="1:41" s="1928" customFormat="1" ht="17.100000000000001" customHeight="1">
      <c r="A99" s="1955"/>
      <c r="B99" s="2353"/>
      <c r="C99" s="10839"/>
      <c r="D99" s="10840"/>
      <c r="E99" s="2396"/>
      <c r="F99" s="2302"/>
      <c r="G99" s="2271"/>
      <c r="H99" s="2203"/>
      <c r="I99" s="1881">
        <f t="shared" si="12"/>
        <v>0</v>
      </c>
      <c r="J99" s="2397"/>
      <c r="K99" s="2397"/>
      <c r="L99" s="2397"/>
      <c r="M99" s="2397"/>
      <c r="N99" s="2397"/>
      <c r="O99" s="2397"/>
      <c r="P99" s="1939"/>
      <c r="Q99" s="2398"/>
      <c r="R99" s="2398"/>
      <c r="S99" s="2398"/>
      <c r="T99" s="2252"/>
      <c r="U99" s="2398"/>
      <c r="V99" s="2398"/>
      <c r="W99" s="2398"/>
      <c r="X99" s="2398"/>
      <c r="Y99" s="2398"/>
      <c r="Z99" s="2398"/>
      <c r="AA99" s="2398"/>
      <c r="AB99" s="2398"/>
      <c r="AC99" s="2398"/>
      <c r="AD99" s="2398"/>
      <c r="AE99" s="2399"/>
      <c r="AF99" s="2399"/>
      <c r="AG99" s="2398"/>
      <c r="AH99" s="2398"/>
      <c r="AI99" s="2252"/>
      <c r="AJ99" s="2400"/>
      <c r="AK99" s="2400"/>
      <c r="AL99" s="2400"/>
      <c r="AM99" s="2400"/>
      <c r="AN99" s="2400"/>
      <c r="AO99" s="2400"/>
    </row>
    <row r="100" spans="1:41" s="1928" customFormat="1" ht="17.100000000000001" customHeight="1">
      <c r="A100" s="1929"/>
      <c r="B100" s="2353"/>
      <c r="C100" s="10829" t="s">
        <v>654</v>
      </c>
      <c r="D100" s="10829"/>
      <c r="E100" s="2401">
        <f>SUM(E101:E106)</f>
        <v>5241118</v>
      </c>
      <c r="F100" s="2401">
        <f>SUM(F101:F106)</f>
        <v>3864869</v>
      </c>
      <c r="G100" s="2402">
        <f>SUM(G101:G106)</f>
        <v>1839710.5099999998</v>
      </c>
      <c r="H100" s="2203">
        <f t="shared" si="24"/>
        <v>0.47600850378111126</v>
      </c>
      <c r="I100" s="1881">
        <f t="shared" si="12"/>
        <v>0</v>
      </c>
      <c r="J100" s="2397"/>
      <c r="K100" s="2397"/>
      <c r="L100" s="2397"/>
      <c r="M100" s="2397"/>
      <c r="N100" s="2397"/>
      <c r="O100" s="2397"/>
      <c r="P100" s="1939"/>
      <c r="Q100" s="2398"/>
      <c r="R100" s="2398"/>
      <c r="S100" s="2398"/>
      <c r="T100" s="2252"/>
      <c r="U100" s="2398"/>
      <c r="V100" s="2398"/>
      <c r="W100" s="2398"/>
      <c r="X100" s="2398"/>
      <c r="Y100" s="2398"/>
      <c r="Z100" s="2398"/>
      <c r="AA100" s="2398"/>
      <c r="AB100" s="2398"/>
      <c r="AC100" s="2398"/>
      <c r="AD100" s="2398"/>
      <c r="AE100" s="2399"/>
      <c r="AF100" s="2399"/>
      <c r="AG100" s="2398"/>
      <c r="AH100" s="2398"/>
      <c r="AI100" s="2252"/>
      <c r="AJ100" s="2400"/>
      <c r="AK100" s="2400"/>
      <c r="AL100" s="2400"/>
      <c r="AM100" s="2400"/>
      <c r="AN100" s="2400"/>
      <c r="AO100" s="2400"/>
    </row>
    <row r="101" spans="1:41" s="1928" customFormat="1" ht="17.100000000000001" customHeight="1">
      <c r="A101" s="1929"/>
      <c r="B101" s="2353"/>
      <c r="C101" s="2403" t="s">
        <v>398</v>
      </c>
      <c r="D101" s="2404" t="s">
        <v>695</v>
      </c>
      <c r="E101" s="2405">
        <f>I101</f>
        <v>23550</v>
      </c>
      <c r="F101" s="2302">
        <v>23550</v>
      </c>
      <c r="G101" s="2271">
        <v>18267.77</v>
      </c>
      <c r="H101" s="2203">
        <f t="shared" si="24"/>
        <v>0.77570148619957535</v>
      </c>
      <c r="I101" s="1881">
        <f t="shared" si="12"/>
        <v>23550</v>
      </c>
      <c r="J101" s="2406"/>
      <c r="K101" s="2406"/>
      <c r="L101" s="2406"/>
      <c r="M101" s="2406"/>
      <c r="N101" s="2406"/>
      <c r="O101" s="2406"/>
      <c r="P101" s="1939"/>
      <c r="Q101" s="2407"/>
      <c r="R101" s="2407"/>
      <c r="S101" s="2407"/>
      <c r="T101" s="2252"/>
      <c r="U101" s="2407">
        <v>23550</v>
      </c>
      <c r="V101" s="2407"/>
      <c r="W101" s="2407"/>
      <c r="X101" s="2407"/>
      <c r="Y101" s="2407"/>
      <c r="Z101" s="2407"/>
      <c r="AA101" s="2407"/>
      <c r="AB101" s="2407"/>
      <c r="AC101" s="2407"/>
      <c r="AD101" s="2407"/>
      <c r="AE101" s="2408"/>
      <c r="AF101" s="2408"/>
      <c r="AG101" s="2407"/>
      <c r="AH101" s="2407"/>
      <c r="AI101" s="2252"/>
      <c r="AJ101" s="2409"/>
      <c r="AK101" s="2409"/>
      <c r="AL101" s="2409"/>
      <c r="AM101" s="2409"/>
      <c r="AN101" s="2409"/>
      <c r="AO101" s="2409"/>
    </row>
    <row r="102" spans="1:41" s="1928" customFormat="1" ht="17.100000000000001" customHeight="1">
      <c r="A102" s="1955"/>
      <c r="B102" s="2353"/>
      <c r="C102" s="2410" t="s">
        <v>375</v>
      </c>
      <c r="D102" s="2411" t="s">
        <v>656</v>
      </c>
      <c r="E102" s="2412">
        <f t="shared" ref="E102:E106" si="26">I102</f>
        <v>135000</v>
      </c>
      <c r="F102" s="2302">
        <v>143500</v>
      </c>
      <c r="G102" s="2271">
        <v>125900</v>
      </c>
      <c r="H102" s="2203">
        <f t="shared" si="24"/>
        <v>0.87735191637630661</v>
      </c>
      <c r="I102" s="1881">
        <f t="shared" si="12"/>
        <v>135000</v>
      </c>
      <c r="J102" s="2413"/>
      <c r="K102" s="2413"/>
      <c r="L102" s="2413"/>
      <c r="M102" s="2413"/>
      <c r="N102" s="2413"/>
      <c r="O102" s="2413"/>
      <c r="P102" s="1939"/>
      <c r="Q102" s="2414"/>
      <c r="R102" s="2414"/>
      <c r="S102" s="2414"/>
      <c r="T102" s="2252"/>
      <c r="U102" s="2414">
        <v>135000</v>
      </c>
      <c r="V102" s="2414"/>
      <c r="W102" s="2414"/>
      <c r="X102" s="2414"/>
      <c r="Y102" s="2414"/>
      <c r="Z102" s="2414"/>
      <c r="AA102" s="2414"/>
      <c r="AB102" s="2414"/>
      <c r="AC102" s="2414"/>
      <c r="AD102" s="2414"/>
      <c r="AE102" s="2415"/>
      <c r="AF102" s="2415"/>
      <c r="AG102" s="2414"/>
      <c r="AH102" s="2414"/>
      <c r="AI102" s="2252"/>
      <c r="AJ102" s="2416"/>
      <c r="AK102" s="2416"/>
      <c r="AL102" s="2416"/>
      <c r="AM102" s="2416"/>
      <c r="AN102" s="2416"/>
      <c r="AO102" s="2416"/>
    </row>
    <row r="103" spans="1:41" s="1928" customFormat="1" ht="17.100000000000001" customHeight="1">
      <c r="A103" s="1929"/>
      <c r="B103" s="1955"/>
      <c r="C103" s="2122" t="s">
        <v>376</v>
      </c>
      <c r="D103" s="2123" t="s">
        <v>661</v>
      </c>
      <c r="E103" s="2412">
        <f t="shared" si="26"/>
        <v>1617568</v>
      </c>
      <c r="F103" s="2302">
        <v>261454</v>
      </c>
      <c r="G103" s="2271">
        <v>241164.6</v>
      </c>
      <c r="H103" s="2203">
        <f t="shared" si="24"/>
        <v>0.92239782141409199</v>
      </c>
      <c r="I103" s="1881">
        <f t="shared" si="12"/>
        <v>1617568</v>
      </c>
      <c r="J103" s="2413"/>
      <c r="K103" s="2413"/>
      <c r="L103" s="2413"/>
      <c r="M103" s="2413"/>
      <c r="N103" s="2413"/>
      <c r="O103" s="2413"/>
      <c r="P103" s="1939"/>
      <c r="Q103" s="2414"/>
      <c r="R103" s="2414"/>
      <c r="S103" s="2414"/>
      <c r="T103" s="2252"/>
      <c r="U103" s="2414">
        <v>269954</v>
      </c>
      <c r="V103" s="2414"/>
      <c r="W103" s="2414"/>
      <c r="X103" s="2414"/>
      <c r="Y103" s="2414"/>
      <c r="Z103" s="2414"/>
      <c r="AA103" s="2414">
        <v>1347614</v>
      </c>
      <c r="AB103" s="2414"/>
      <c r="AC103" s="2414"/>
      <c r="AD103" s="2414"/>
      <c r="AE103" s="2415"/>
      <c r="AF103" s="2415"/>
      <c r="AG103" s="2414"/>
      <c r="AH103" s="2414"/>
      <c r="AI103" s="2252"/>
      <c r="AJ103" s="2416"/>
      <c r="AK103" s="2416"/>
      <c r="AL103" s="2416"/>
      <c r="AM103" s="2416"/>
      <c r="AN103" s="2416"/>
      <c r="AO103" s="2416"/>
    </row>
    <row r="104" spans="1:41" s="1928" customFormat="1" ht="17.100000000000001" customHeight="1">
      <c r="A104" s="1929"/>
      <c r="B104" s="1955"/>
      <c r="C104" s="2417" t="s">
        <v>598</v>
      </c>
      <c r="D104" s="2418" t="s">
        <v>663</v>
      </c>
      <c r="E104" s="2419">
        <f t="shared" si="26"/>
        <v>193000</v>
      </c>
      <c r="F104" s="2302">
        <v>193000</v>
      </c>
      <c r="G104" s="2271">
        <v>0</v>
      </c>
      <c r="H104" s="2203">
        <f t="shared" si="24"/>
        <v>0</v>
      </c>
      <c r="I104" s="1881">
        <f t="shared" si="12"/>
        <v>193000</v>
      </c>
      <c r="J104" s="2420"/>
      <c r="K104" s="2420"/>
      <c r="L104" s="2420"/>
      <c r="M104" s="2420"/>
      <c r="N104" s="2420"/>
      <c r="O104" s="2420"/>
      <c r="P104" s="1939"/>
      <c r="Q104" s="2421"/>
      <c r="R104" s="2421"/>
      <c r="S104" s="2421"/>
      <c r="T104" s="2252"/>
      <c r="U104" s="2421">
        <v>193000</v>
      </c>
      <c r="V104" s="2421"/>
      <c r="W104" s="2421"/>
      <c r="X104" s="2421"/>
      <c r="Y104" s="2421"/>
      <c r="Z104" s="2421"/>
      <c r="AA104" s="2421"/>
      <c r="AB104" s="2421"/>
      <c r="AC104" s="2421"/>
      <c r="AD104" s="2421"/>
      <c r="AE104" s="2422"/>
      <c r="AF104" s="2422"/>
      <c r="AG104" s="2421"/>
      <c r="AH104" s="2421"/>
      <c r="AI104" s="2252"/>
      <c r="AJ104" s="2423"/>
      <c r="AK104" s="2423"/>
      <c r="AL104" s="2423"/>
      <c r="AM104" s="2423"/>
      <c r="AN104" s="2423"/>
      <c r="AO104" s="2423"/>
    </row>
    <row r="105" spans="1:41" s="1928" customFormat="1" ht="17.100000000000001" customHeight="1">
      <c r="A105" s="1929"/>
      <c r="B105" s="1955"/>
      <c r="C105" s="2424" t="s">
        <v>592</v>
      </c>
      <c r="D105" s="2425" t="s">
        <v>718</v>
      </c>
      <c r="E105" s="2426">
        <f t="shared" si="26"/>
        <v>3267000</v>
      </c>
      <c r="F105" s="2302">
        <v>3238365</v>
      </c>
      <c r="G105" s="2271">
        <v>1453234.99</v>
      </c>
      <c r="H105" s="2203">
        <f t="shared" si="24"/>
        <v>0.44875577336093986</v>
      </c>
      <c r="I105" s="1881">
        <f t="shared" si="12"/>
        <v>3267000</v>
      </c>
      <c r="J105" s="2427"/>
      <c r="K105" s="2427"/>
      <c r="L105" s="2427"/>
      <c r="M105" s="2427"/>
      <c r="N105" s="2427"/>
      <c r="O105" s="2427"/>
      <c r="P105" s="1939"/>
      <c r="Q105" s="2428"/>
      <c r="R105" s="2428"/>
      <c r="S105" s="2428"/>
      <c r="T105" s="2252"/>
      <c r="U105" s="2428">
        <v>3267000</v>
      </c>
      <c r="V105" s="2428"/>
      <c r="W105" s="2428"/>
      <c r="X105" s="2428"/>
      <c r="Y105" s="2428"/>
      <c r="Z105" s="2428"/>
      <c r="AA105" s="2428"/>
      <c r="AB105" s="2428"/>
      <c r="AC105" s="2428"/>
      <c r="AD105" s="2428"/>
      <c r="AE105" s="2429"/>
      <c r="AF105" s="2429"/>
      <c r="AG105" s="2428"/>
      <c r="AH105" s="2428"/>
      <c r="AI105" s="2252"/>
      <c r="AJ105" s="2430"/>
      <c r="AK105" s="2430"/>
      <c r="AL105" s="2430"/>
      <c r="AM105" s="2430"/>
      <c r="AN105" s="2430"/>
      <c r="AO105" s="2430"/>
    </row>
    <row r="106" spans="1:41" s="1928" customFormat="1" ht="17.100000000000001" customHeight="1">
      <c r="A106" s="1929"/>
      <c r="B106" s="1955"/>
      <c r="C106" s="2431" t="s">
        <v>611</v>
      </c>
      <c r="D106" s="2432" t="s">
        <v>719</v>
      </c>
      <c r="E106" s="2433">
        <f t="shared" si="26"/>
        <v>5000</v>
      </c>
      <c r="F106" s="2302">
        <v>5000</v>
      </c>
      <c r="G106" s="2271">
        <v>1143.1500000000001</v>
      </c>
      <c r="H106" s="2203">
        <f t="shared" si="24"/>
        <v>0.22863000000000003</v>
      </c>
      <c r="I106" s="1881">
        <f t="shared" si="12"/>
        <v>5000</v>
      </c>
      <c r="J106" s="2434"/>
      <c r="K106" s="2434"/>
      <c r="L106" s="2434"/>
      <c r="M106" s="2434"/>
      <c r="N106" s="2434"/>
      <c r="O106" s="2434"/>
      <c r="P106" s="1939"/>
      <c r="Q106" s="2435"/>
      <c r="R106" s="2435"/>
      <c r="S106" s="2435"/>
      <c r="T106" s="2252"/>
      <c r="U106" s="2435">
        <v>5000</v>
      </c>
      <c r="V106" s="2435"/>
      <c r="W106" s="2435"/>
      <c r="X106" s="2435"/>
      <c r="Y106" s="2435"/>
      <c r="Z106" s="2435"/>
      <c r="AA106" s="2435"/>
      <c r="AB106" s="2435"/>
      <c r="AC106" s="2435"/>
      <c r="AD106" s="2435"/>
      <c r="AE106" s="2436"/>
      <c r="AF106" s="2436"/>
      <c r="AG106" s="2435"/>
      <c r="AH106" s="2435"/>
      <c r="AI106" s="2252"/>
      <c r="AJ106" s="2437"/>
      <c r="AK106" s="2437"/>
      <c r="AL106" s="2437"/>
      <c r="AM106" s="2437"/>
      <c r="AN106" s="2437"/>
      <c r="AO106" s="2437"/>
    </row>
    <row r="107" spans="1:41" s="1928" customFormat="1" ht="17.100000000000001" customHeight="1">
      <c r="A107" s="1929"/>
      <c r="B107" s="1955"/>
      <c r="C107" s="2438"/>
      <c r="D107" s="2439"/>
      <c r="E107" s="2440"/>
      <c r="F107" s="2302"/>
      <c r="G107" s="2271"/>
      <c r="H107" s="2203"/>
      <c r="I107" s="1881">
        <f t="shared" si="12"/>
        <v>0</v>
      </c>
      <c r="J107" s="2441"/>
      <c r="K107" s="2441"/>
      <c r="L107" s="2441"/>
      <c r="M107" s="2441"/>
      <c r="N107" s="2441"/>
      <c r="O107" s="2441"/>
      <c r="P107" s="1939"/>
      <c r="Q107" s="2442"/>
      <c r="R107" s="2442"/>
      <c r="S107" s="2442"/>
      <c r="T107" s="2252"/>
      <c r="U107" s="2442"/>
      <c r="V107" s="2442"/>
      <c r="W107" s="2442"/>
      <c r="X107" s="2442"/>
      <c r="Y107" s="2442"/>
      <c r="Z107" s="2442"/>
      <c r="AA107" s="2442"/>
      <c r="AB107" s="2442"/>
      <c r="AC107" s="2442"/>
      <c r="AD107" s="2442"/>
      <c r="AE107" s="2443"/>
      <c r="AF107" s="2443"/>
      <c r="AG107" s="2442"/>
      <c r="AH107" s="2442"/>
      <c r="AI107" s="2252"/>
      <c r="AJ107" s="2444"/>
      <c r="AK107" s="2444"/>
      <c r="AL107" s="2444"/>
      <c r="AM107" s="2444"/>
      <c r="AN107" s="2444"/>
      <c r="AO107" s="2444"/>
    </row>
    <row r="108" spans="1:41" s="1928" customFormat="1" ht="17.100000000000001" customHeight="1">
      <c r="A108" s="1955"/>
      <c r="B108" s="1955"/>
      <c r="C108" s="10830" t="s">
        <v>713</v>
      </c>
      <c r="D108" s="10830"/>
      <c r="E108" s="2233">
        <f t="shared" ref="E108:G108" si="27">SUM(E109)</f>
        <v>3371500</v>
      </c>
      <c r="F108" s="2233">
        <f t="shared" si="27"/>
        <v>3371500</v>
      </c>
      <c r="G108" s="2445">
        <f t="shared" si="27"/>
        <v>3264178.55</v>
      </c>
      <c r="H108" s="2203">
        <f t="shared" si="24"/>
        <v>0.96816804093133613</v>
      </c>
      <c r="I108" s="1881">
        <f t="shared" si="12"/>
        <v>0</v>
      </c>
      <c r="J108" s="2441"/>
      <c r="K108" s="2441"/>
      <c r="L108" s="2441"/>
      <c r="M108" s="2441"/>
      <c r="N108" s="2441"/>
      <c r="O108" s="2441"/>
      <c r="P108" s="1939"/>
      <c r="Q108" s="2442"/>
      <c r="R108" s="2442"/>
      <c r="S108" s="2442"/>
      <c r="T108" s="2252"/>
      <c r="U108" s="2442"/>
      <c r="V108" s="2442"/>
      <c r="W108" s="2442"/>
      <c r="X108" s="2442"/>
      <c r="Y108" s="2442"/>
      <c r="Z108" s="2442"/>
      <c r="AA108" s="2442"/>
      <c r="AB108" s="2442"/>
      <c r="AC108" s="2442"/>
      <c r="AD108" s="2442"/>
      <c r="AE108" s="2443"/>
      <c r="AF108" s="2443"/>
      <c r="AG108" s="2442"/>
      <c r="AH108" s="2442"/>
      <c r="AI108" s="2252"/>
      <c r="AJ108" s="2444"/>
      <c r="AK108" s="2444"/>
      <c r="AL108" s="2444"/>
      <c r="AM108" s="2444"/>
      <c r="AN108" s="2444"/>
      <c r="AO108" s="2444"/>
    </row>
    <row r="109" spans="1:41" s="1928" customFormat="1" ht="53.25" customHeight="1" thickBot="1">
      <c r="A109" s="2113"/>
      <c r="B109" s="2114"/>
      <c r="C109" s="2446" t="s">
        <v>82</v>
      </c>
      <c r="D109" s="2447" t="s">
        <v>720</v>
      </c>
      <c r="E109" s="2448">
        <f>I109</f>
        <v>3371500</v>
      </c>
      <c r="F109" s="2449">
        <v>3371500</v>
      </c>
      <c r="G109" s="2450">
        <v>3264178.55</v>
      </c>
      <c r="H109" s="2451">
        <f t="shared" si="24"/>
        <v>0.96816804093133613</v>
      </c>
      <c r="I109" s="1881">
        <f t="shared" si="12"/>
        <v>3371500</v>
      </c>
      <c r="J109" s="2452"/>
      <c r="K109" s="2452"/>
      <c r="L109" s="2452"/>
      <c r="M109" s="2452"/>
      <c r="N109" s="2452"/>
      <c r="O109" s="2452"/>
      <c r="P109" s="1939"/>
      <c r="Q109" s="2453"/>
      <c r="R109" s="2453"/>
      <c r="S109" s="2453"/>
      <c r="T109" s="2252"/>
      <c r="U109" s="2453">
        <v>3371500</v>
      </c>
      <c r="V109" s="2453"/>
      <c r="W109" s="2453"/>
      <c r="X109" s="2453"/>
      <c r="Y109" s="2453"/>
      <c r="Z109" s="2453"/>
      <c r="AA109" s="2453"/>
      <c r="AB109" s="2453"/>
      <c r="AC109" s="2453"/>
      <c r="AD109" s="2453"/>
      <c r="AE109" s="2454"/>
      <c r="AF109" s="2454"/>
      <c r="AG109" s="2453"/>
      <c r="AH109" s="2453"/>
      <c r="AI109" s="2252"/>
      <c r="AJ109" s="2455"/>
      <c r="AK109" s="2455"/>
      <c r="AL109" s="2455"/>
      <c r="AM109" s="2455"/>
      <c r="AN109" s="2455"/>
      <c r="AO109" s="2455"/>
    </row>
    <row r="110" spans="1:41" s="1928" customFormat="1" ht="17.100000000000001" customHeight="1">
      <c r="A110" s="1929"/>
      <c r="B110" s="1955"/>
      <c r="C110" s="10831" t="s">
        <v>677</v>
      </c>
      <c r="D110" s="10831"/>
      <c r="E110" s="2456">
        <f t="shared" ref="E110:G110" si="28">SUM(E111)</f>
        <v>0</v>
      </c>
      <c r="F110" s="2456">
        <f t="shared" si="28"/>
        <v>28635</v>
      </c>
      <c r="G110" s="2457">
        <f t="shared" si="28"/>
        <v>27936.22</v>
      </c>
      <c r="H110" s="2203">
        <f t="shared" si="24"/>
        <v>0.97559699668238176</v>
      </c>
      <c r="I110" s="1881">
        <f t="shared" ref="I110:I111" si="29">SUM(J110:AM110)</f>
        <v>0</v>
      </c>
      <c r="J110" s="2458"/>
      <c r="K110" s="2458"/>
      <c r="L110" s="2458"/>
      <c r="M110" s="2458"/>
      <c r="N110" s="2458"/>
      <c r="O110" s="2458"/>
      <c r="P110" s="1939"/>
      <c r="Q110" s="2459"/>
      <c r="R110" s="2459"/>
      <c r="S110" s="2459"/>
      <c r="T110" s="2252"/>
      <c r="U110" s="2459"/>
      <c r="V110" s="2459"/>
      <c r="W110" s="2459"/>
      <c r="X110" s="2459"/>
      <c r="Y110" s="2459"/>
      <c r="Z110" s="2459"/>
      <c r="AA110" s="2459"/>
      <c r="AB110" s="2459"/>
      <c r="AC110" s="2459"/>
      <c r="AD110" s="2459"/>
      <c r="AE110" s="2460"/>
      <c r="AF110" s="2460"/>
      <c r="AG110" s="2459"/>
      <c r="AH110" s="2459"/>
      <c r="AI110" s="2252"/>
      <c r="AJ110" s="2461"/>
      <c r="AK110" s="2461"/>
      <c r="AL110" s="2461"/>
      <c r="AM110" s="2461"/>
      <c r="AN110" s="2461"/>
      <c r="AO110" s="2461"/>
    </row>
    <row r="111" spans="1:41" s="1928" customFormat="1" ht="17.100000000000001" customHeight="1" thickBot="1">
      <c r="A111" s="1929"/>
      <c r="B111" s="1955"/>
      <c r="C111" s="2462" t="s">
        <v>591</v>
      </c>
      <c r="D111" s="2463" t="s">
        <v>678</v>
      </c>
      <c r="E111" s="2464">
        <v>0</v>
      </c>
      <c r="F111" s="2302">
        <v>28635</v>
      </c>
      <c r="G111" s="2271">
        <v>27936.22</v>
      </c>
      <c r="H111" s="2203">
        <f t="shared" si="24"/>
        <v>0.97559699668238176</v>
      </c>
      <c r="I111" s="1881">
        <f t="shared" si="29"/>
        <v>165800</v>
      </c>
      <c r="J111" s="2465"/>
      <c r="K111" s="2465"/>
      <c r="L111" s="2465"/>
      <c r="M111" s="2465"/>
      <c r="N111" s="2465"/>
      <c r="O111" s="2465"/>
      <c r="P111" s="1939"/>
      <c r="Q111" s="2466"/>
      <c r="R111" s="2466"/>
      <c r="S111" s="2466"/>
      <c r="T111" s="2252"/>
      <c r="U111" s="2466"/>
      <c r="V111" s="2466"/>
      <c r="W111" s="2466">
        <v>165800</v>
      </c>
      <c r="X111" s="2466"/>
      <c r="Y111" s="2466"/>
      <c r="Z111" s="2466"/>
      <c r="AA111" s="2466"/>
      <c r="AB111" s="2466"/>
      <c r="AC111" s="2466"/>
      <c r="AD111" s="2466"/>
      <c r="AE111" s="2467"/>
      <c r="AF111" s="2467"/>
      <c r="AG111" s="2466"/>
      <c r="AH111" s="2466"/>
      <c r="AI111" s="2252"/>
      <c r="AJ111" s="2468"/>
      <c r="AK111" s="2468"/>
      <c r="AL111" s="2468"/>
      <c r="AM111" s="2468"/>
      <c r="AN111" s="2468"/>
      <c r="AO111" s="2468"/>
    </row>
    <row r="112" spans="1:41" s="1928" customFormat="1" ht="17.100000000000001" customHeight="1" thickBot="1">
      <c r="A112" s="1920" t="s">
        <v>47</v>
      </c>
      <c r="B112" s="2469"/>
      <c r="C112" s="2470"/>
      <c r="D112" s="2471" t="s">
        <v>721</v>
      </c>
      <c r="E112" s="2472">
        <f>SUM(E113,E134)</f>
        <v>140000</v>
      </c>
      <c r="F112" s="2472">
        <f>SUM(F113,F134)</f>
        <v>740000</v>
      </c>
      <c r="G112" s="2473">
        <f>SUM(G113,G134)</f>
        <v>715608.97</v>
      </c>
      <c r="H112" s="2474">
        <f>G112/F112</f>
        <v>0.96703914864864859</v>
      </c>
      <c r="I112" s="1881">
        <f t="shared" si="12"/>
        <v>0</v>
      </c>
      <c r="J112" s="2452"/>
      <c r="K112" s="2452"/>
      <c r="L112" s="2452"/>
      <c r="M112" s="2452"/>
      <c r="N112" s="2452"/>
      <c r="O112" s="2452"/>
      <c r="P112" s="2475"/>
      <c r="Q112" s="2459"/>
      <c r="R112" s="2459"/>
      <c r="S112" s="2459"/>
      <c r="T112" s="2476"/>
      <c r="U112" s="2459"/>
      <c r="V112" s="2459"/>
      <c r="W112" s="2459"/>
      <c r="X112" s="2459"/>
      <c r="Y112" s="2459"/>
      <c r="Z112" s="2459"/>
      <c r="AA112" s="2459"/>
      <c r="AB112" s="2459"/>
      <c r="AC112" s="2459"/>
      <c r="AD112" s="2459"/>
      <c r="AE112" s="2460"/>
      <c r="AF112" s="2460"/>
      <c r="AG112" s="2459"/>
      <c r="AH112" s="2459"/>
      <c r="AI112" s="2476"/>
      <c r="AJ112" s="2461"/>
      <c r="AK112" s="2461"/>
      <c r="AL112" s="2461"/>
      <c r="AM112" s="2461"/>
      <c r="AN112" s="2461"/>
      <c r="AO112" s="2461"/>
    </row>
    <row r="113" spans="1:41" s="1928" customFormat="1" ht="55.5" customHeight="1" thickBot="1">
      <c r="A113" s="2477"/>
      <c r="B113" s="2214" t="s">
        <v>49</v>
      </c>
      <c r="C113" s="2215"/>
      <c r="D113" s="2216" t="s">
        <v>722</v>
      </c>
      <c r="E113" s="2217">
        <f>SUM(E114)</f>
        <v>140000</v>
      </c>
      <c r="F113" s="2217">
        <f t="shared" ref="E113:G114" si="30">SUM(F114)</f>
        <v>140000</v>
      </c>
      <c r="G113" s="2218">
        <f t="shared" si="30"/>
        <v>130808.97000000002</v>
      </c>
      <c r="H113" s="1935">
        <f>G113/F113</f>
        <v>0.93434978571428584</v>
      </c>
      <c r="I113" s="1881">
        <f t="shared" si="12"/>
        <v>0</v>
      </c>
      <c r="J113" s="2452"/>
      <c r="K113" s="2452"/>
      <c r="L113" s="2452"/>
      <c r="M113" s="2452"/>
      <c r="N113" s="2452"/>
      <c r="O113" s="2452"/>
      <c r="P113" s="2475"/>
      <c r="Q113" s="2453"/>
      <c r="R113" s="2453"/>
      <c r="S113" s="2453"/>
      <c r="T113" s="2476"/>
      <c r="U113" s="2453"/>
      <c r="V113" s="2453"/>
      <c r="W113" s="2453"/>
      <c r="X113" s="2453"/>
      <c r="Y113" s="2453"/>
      <c r="Z113" s="2453"/>
      <c r="AA113" s="2453"/>
      <c r="AB113" s="2453"/>
      <c r="AC113" s="2453"/>
      <c r="AD113" s="2453"/>
      <c r="AE113" s="2454"/>
      <c r="AF113" s="2454"/>
      <c r="AG113" s="2453"/>
      <c r="AH113" s="2453"/>
      <c r="AI113" s="2476"/>
      <c r="AJ113" s="2455"/>
      <c r="AK113" s="2455"/>
      <c r="AL113" s="2455"/>
      <c r="AM113" s="2455"/>
      <c r="AN113" s="2455"/>
      <c r="AO113" s="2455"/>
    </row>
    <row r="114" spans="1:41" s="1928" customFormat="1" ht="17.100000000000001" customHeight="1">
      <c r="A114" s="1929"/>
      <c r="B114" s="10832"/>
      <c r="C114" s="10808" t="s">
        <v>645</v>
      </c>
      <c r="D114" s="10808"/>
      <c r="E114" s="2220">
        <f t="shared" si="30"/>
        <v>140000</v>
      </c>
      <c r="F114" s="2220">
        <f t="shared" si="30"/>
        <v>140000</v>
      </c>
      <c r="G114" s="2221">
        <f t="shared" si="30"/>
        <v>130808.97000000002</v>
      </c>
      <c r="H114" s="2354">
        <f>G114/F114</f>
        <v>0.93434978571428584</v>
      </c>
      <c r="I114" s="1881">
        <f t="shared" si="12"/>
        <v>0</v>
      </c>
      <c r="J114" s="2452"/>
      <c r="K114" s="2452"/>
      <c r="L114" s="2452"/>
      <c r="M114" s="2452"/>
      <c r="N114" s="2452"/>
      <c r="O114" s="2452"/>
      <c r="P114" s="2475"/>
      <c r="Q114" s="2453"/>
      <c r="R114" s="2453"/>
      <c r="S114" s="2453"/>
      <c r="T114" s="2476"/>
      <c r="U114" s="2453"/>
      <c r="V114" s="2453"/>
      <c r="W114" s="2453"/>
      <c r="X114" s="2453"/>
      <c r="Y114" s="2453"/>
      <c r="Z114" s="2453"/>
      <c r="AA114" s="2453"/>
      <c r="AB114" s="2453"/>
      <c r="AC114" s="2453"/>
      <c r="AD114" s="2453"/>
      <c r="AE114" s="2454"/>
      <c r="AF114" s="2454"/>
      <c r="AG114" s="2453"/>
      <c r="AH114" s="2453"/>
      <c r="AI114" s="2476"/>
      <c r="AJ114" s="2455"/>
      <c r="AK114" s="2455"/>
      <c r="AL114" s="2455"/>
      <c r="AM114" s="2455"/>
      <c r="AN114" s="2455"/>
      <c r="AO114" s="2455"/>
    </row>
    <row r="115" spans="1:41" s="1928" customFormat="1" ht="17.100000000000001" customHeight="1">
      <c r="A115" s="1929"/>
      <c r="B115" s="10807"/>
      <c r="C115" s="10833" t="s">
        <v>683</v>
      </c>
      <c r="D115" s="10833"/>
      <c r="E115" s="2478">
        <f>SUM(E116:E133)</f>
        <v>140000</v>
      </c>
      <c r="F115" s="2478">
        <f>SUM(F116:F132)</f>
        <v>140000</v>
      </c>
      <c r="G115" s="2479">
        <f>SUM(G116:G132)</f>
        <v>130808.97000000002</v>
      </c>
      <c r="H115" s="2480">
        <f>G115/F115</f>
        <v>0.93434978571428584</v>
      </c>
      <c r="I115" s="1881">
        <f t="shared" si="12"/>
        <v>0</v>
      </c>
      <c r="J115" s="2481"/>
      <c r="K115" s="2481"/>
      <c r="L115" s="2481"/>
      <c r="M115" s="2481"/>
      <c r="N115" s="2481"/>
      <c r="O115" s="2481"/>
      <c r="P115" s="2475"/>
      <c r="Q115" s="2482"/>
      <c r="R115" s="2482"/>
      <c r="S115" s="2482"/>
      <c r="T115" s="2476"/>
      <c r="U115" s="2482"/>
      <c r="V115" s="2482"/>
      <c r="W115" s="2482"/>
      <c r="X115" s="2482"/>
      <c r="Y115" s="2482"/>
      <c r="Z115" s="2482"/>
      <c r="AA115" s="2482"/>
      <c r="AB115" s="2482"/>
      <c r="AC115" s="2482"/>
      <c r="AD115" s="2482"/>
      <c r="AE115" s="2483"/>
      <c r="AF115" s="2483"/>
      <c r="AG115" s="2482"/>
      <c r="AH115" s="2482"/>
      <c r="AI115" s="2476"/>
      <c r="AJ115" s="2484"/>
      <c r="AK115" s="2484"/>
      <c r="AL115" s="2484"/>
      <c r="AM115" s="2484"/>
      <c r="AN115" s="2484"/>
      <c r="AO115" s="2484"/>
    </row>
    <row r="116" spans="1:41" s="1928" customFormat="1" ht="17.100000000000001" customHeight="1">
      <c r="A116" s="1929"/>
      <c r="B116" s="10807"/>
      <c r="C116" s="2122" t="s">
        <v>684</v>
      </c>
      <c r="D116" s="2485" t="s">
        <v>648</v>
      </c>
      <c r="E116" s="2486">
        <f>I116</f>
        <v>49000</v>
      </c>
      <c r="F116" s="2302">
        <v>61390</v>
      </c>
      <c r="G116" s="2271">
        <v>61108.42</v>
      </c>
      <c r="H116" s="2203">
        <f t="shared" ref="H116:H137" si="31">G116/F116</f>
        <v>0.995413259488516</v>
      </c>
      <c r="I116" s="1881">
        <f t="shared" si="12"/>
        <v>49000</v>
      </c>
      <c r="J116" s="2487"/>
      <c r="K116" s="2487"/>
      <c r="L116" s="2487"/>
      <c r="M116" s="2487"/>
      <c r="N116" s="2487"/>
      <c r="O116" s="2487"/>
      <c r="P116" s="1939"/>
      <c r="Q116" s="2488"/>
      <c r="R116" s="2488"/>
      <c r="S116" s="2488"/>
      <c r="T116" s="2252"/>
      <c r="U116" s="2488"/>
      <c r="V116" s="2488"/>
      <c r="W116" s="2488"/>
      <c r="X116" s="2488"/>
      <c r="Y116" s="2488"/>
      <c r="Z116" s="2488"/>
      <c r="AA116" s="2488">
        <v>49000</v>
      </c>
      <c r="AB116" s="2488"/>
      <c r="AC116" s="2488"/>
      <c r="AD116" s="2488"/>
      <c r="AE116" s="2489"/>
      <c r="AF116" s="2489"/>
      <c r="AG116" s="2488"/>
      <c r="AH116" s="2488"/>
      <c r="AI116" s="2252"/>
      <c r="AJ116" s="2490"/>
      <c r="AK116" s="2490"/>
      <c r="AL116" s="2490"/>
      <c r="AM116" s="2490"/>
      <c r="AN116" s="2490"/>
      <c r="AO116" s="2490"/>
    </row>
    <row r="117" spans="1:41" s="1928" customFormat="1" ht="17.100000000000001" customHeight="1">
      <c r="A117" s="1929"/>
      <c r="B117" s="1955"/>
      <c r="C117" s="2491" t="s">
        <v>685</v>
      </c>
      <c r="D117" s="2492" t="s">
        <v>648</v>
      </c>
      <c r="E117" s="2493">
        <f t="shared" ref="E117:E132" si="32">I117</f>
        <v>21000</v>
      </c>
      <c r="F117" s="2302">
        <v>26310</v>
      </c>
      <c r="G117" s="2271">
        <v>26189.38</v>
      </c>
      <c r="H117" s="2203">
        <f t="shared" si="31"/>
        <v>0.99541543139490696</v>
      </c>
      <c r="I117" s="1881">
        <f t="shared" si="12"/>
        <v>21000</v>
      </c>
      <c r="J117" s="2494"/>
      <c r="K117" s="2494"/>
      <c r="L117" s="2494"/>
      <c r="M117" s="2494"/>
      <c r="N117" s="2494"/>
      <c r="O117" s="2494"/>
      <c r="P117" s="1939"/>
      <c r="Q117" s="2495"/>
      <c r="R117" s="2495"/>
      <c r="S117" s="2495"/>
      <c r="T117" s="2252"/>
      <c r="U117" s="2495"/>
      <c r="V117" s="2495"/>
      <c r="W117" s="2495"/>
      <c r="X117" s="2495"/>
      <c r="Y117" s="2495"/>
      <c r="Z117" s="2495"/>
      <c r="AA117" s="2495">
        <v>21000</v>
      </c>
      <c r="AB117" s="2495"/>
      <c r="AC117" s="2495"/>
      <c r="AD117" s="2495"/>
      <c r="AE117" s="2496"/>
      <c r="AF117" s="2496"/>
      <c r="AG117" s="2495"/>
      <c r="AH117" s="2495"/>
      <c r="AI117" s="2252"/>
      <c r="AJ117" s="2497"/>
      <c r="AK117" s="2497"/>
      <c r="AL117" s="2497"/>
      <c r="AM117" s="2497"/>
      <c r="AN117" s="2497"/>
      <c r="AO117" s="2497"/>
    </row>
    <row r="118" spans="1:41" s="1928" customFormat="1" ht="17.100000000000001" customHeight="1">
      <c r="A118" s="1929"/>
      <c r="B118" s="1955"/>
      <c r="C118" s="2498" t="s">
        <v>686</v>
      </c>
      <c r="D118" s="2499" t="s">
        <v>649</v>
      </c>
      <c r="E118" s="2500">
        <f t="shared" si="32"/>
        <v>24500</v>
      </c>
      <c r="F118" s="2302">
        <v>15498</v>
      </c>
      <c r="G118" s="2271">
        <v>15486.81</v>
      </c>
      <c r="H118" s="2203">
        <f t="shared" si="31"/>
        <v>0.99927797135114205</v>
      </c>
      <c r="I118" s="1881">
        <f t="shared" si="12"/>
        <v>24500</v>
      </c>
      <c r="J118" s="2501"/>
      <c r="K118" s="2501"/>
      <c r="L118" s="2501"/>
      <c r="M118" s="2501"/>
      <c r="N118" s="2501"/>
      <c r="O118" s="2501"/>
      <c r="P118" s="1939"/>
      <c r="Q118" s="2502"/>
      <c r="R118" s="2502"/>
      <c r="S118" s="2502"/>
      <c r="T118" s="2252"/>
      <c r="U118" s="2502"/>
      <c r="V118" s="2502"/>
      <c r="W118" s="2502"/>
      <c r="X118" s="2502"/>
      <c r="Y118" s="2502"/>
      <c r="Z118" s="2502"/>
      <c r="AA118" s="2502">
        <v>24500</v>
      </c>
      <c r="AB118" s="2502"/>
      <c r="AC118" s="2502"/>
      <c r="AD118" s="2502"/>
      <c r="AE118" s="2503"/>
      <c r="AF118" s="2503"/>
      <c r="AG118" s="2502"/>
      <c r="AH118" s="2502"/>
      <c r="AI118" s="2252"/>
      <c r="AJ118" s="2504"/>
      <c r="AK118" s="2504"/>
      <c r="AL118" s="2504"/>
      <c r="AM118" s="2504"/>
      <c r="AN118" s="2504"/>
      <c r="AO118" s="2504"/>
    </row>
    <row r="119" spans="1:41" s="1928" customFormat="1" ht="17.100000000000001" customHeight="1">
      <c r="A119" s="1929"/>
      <c r="B119" s="1955"/>
      <c r="C119" s="2505" t="s">
        <v>687</v>
      </c>
      <c r="D119" s="2506" t="s">
        <v>649</v>
      </c>
      <c r="E119" s="2507">
        <f t="shared" si="32"/>
        <v>10500</v>
      </c>
      <c r="F119" s="2302">
        <v>6642</v>
      </c>
      <c r="G119" s="2271">
        <v>6637.24</v>
      </c>
      <c r="H119" s="2203">
        <f t="shared" si="31"/>
        <v>0.99928334838903943</v>
      </c>
      <c r="I119" s="1881">
        <f t="shared" si="12"/>
        <v>10500</v>
      </c>
      <c r="J119" s="2508"/>
      <c r="K119" s="2508"/>
      <c r="L119" s="2508"/>
      <c r="M119" s="2508"/>
      <c r="N119" s="2508"/>
      <c r="O119" s="2508"/>
      <c r="P119" s="1939"/>
      <c r="Q119" s="2509"/>
      <c r="R119" s="2509"/>
      <c r="S119" s="2509"/>
      <c r="T119" s="2252"/>
      <c r="U119" s="2509"/>
      <c r="V119" s="2509"/>
      <c r="W119" s="2509"/>
      <c r="X119" s="2509"/>
      <c r="Y119" s="2509"/>
      <c r="Z119" s="2509"/>
      <c r="AA119" s="2509">
        <v>10500</v>
      </c>
      <c r="AB119" s="2509"/>
      <c r="AC119" s="2509"/>
      <c r="AD119" s="2509"/>
      <c r="AE119" s="2510"/>
      <c r="AF119" s="2510"/>
      <c r="AG119" s="2509"/>
      <c r="AH119" s="2509"/>
      <c r="AI119" s="2252"/>
      <c r="AJ119" s="2511"/>
      <c r="AK119" s="2511"/>
      <c r="AL119" s="2511"/>
      <c r="AM119" s="2511"/>
      <c r="AN119" s="2511"/>
      <c r="AO119" s="2511"/>
    </row>
    <row r="120" spans="1:41" s="1928" customFormat="1" ht="17.100000000000001" customHeight="1">
      <c r="A120" s="1929"/>
      <c r="B120" s="1955"/>
      <c r="C120" s="2512" t="s">
        <v>688</v>
      </c>
      <c r="D120" s="2513" t="s">
        <v>650</v>
      </c>
      <c r="E120" s="2514">
        <f t="shared" si="32"/>
        <v>14700</v>
      </c>
      <c r="F120" s="2302">
        <v>13062</v>
      </c>
      <c r="G120" s="2271">
        <v>12846.35</v>
      </c>
      <c r="H120" s="2203">
        <f t="shared" si="31"/>
        <v>0.98349027713979487</v>
      </c>
      <c r="I120" s="1881">
        <f t="shared" si="12"/>
        <v>14700</v>
      </c>
      <c r="J120" s="2515"/>
      <c r="K120" s="2515"/>
      <c r="L120" s="2515"/>
      <c r="M120" s="2515"/>
      <c r="N120" s="2515"/>
      <c r="O120" s="2515"/>
      <c r="P120" s="1939"/>
      <c r="Q120" s="2516"/>
      <c r="R120" s="2516"/>
      <c r="S120" s="2516"/>
      <c r="T120" s="2252"/>
      <c r="U120" s="2516"/>
      <c r="V120" s="2516"/>
      <c r="W120" s="2516"/>
      <c r="X120" s="2516"/>
      <c r="Y120" s="2516"/>
      <c r="Z120" s="2516"/>
      <c r="AA120" s="2516">
        <v>14700</v>
      </c>
      <c r="AB120" s="2516"/>
      <c r="AC120" s="2516"/>
      <c r="AD120" s="2516"/>
      <c r="AE120" s="2517"/>
      <c r="AF120" s="2517"/>
      <c r="AG120" s="2516"/>
      <c r="AH120" s="2516"/>
      <c r="AI120" s="2252"/>
      <c r="AJ120" s="2518"/>
      <c r="AK120" s="2518"/>
      <c r="AL120" s="2518"/>
      <c r="AM120" s="2518"/>
      <c r="AN120" s="2518"/>
      <c r="AO120" s="2518"/>
    </row>
    <row r="121" spans="1:41" s="1928" customFormat="1" ht="17.100000000000001" customHeight="1">
      <c r="A121" s="1929"/>
      <c r="B121" s="1955"/>
      <c r="C121" s="2519" t="s">
        <v>689</v>
      </c>
      <c r="D121" s="2520" t="s">
        <v>650</v>
      </c>
      <c r="E121" s="2521">
        <f t="shared" si="32"/>
        <v>6300</v>
      </c>
      <c r="F121" s="2302">
        <v>5598</v>
      </c>
      <c r="G121" s="2271">
        <v>5505.67</v>
      </c>
      <c r="H121" s="2203">
        <f t="shared" si="31"/>
        <v>0.98350660950339408</v>
      </c>
      <c r="I121" s="1881">
        <f t="shared" si="12"/>
        <v>6300</v>
      </c>
      <c r="J121" s="2522"/>
      <c r="K121" s="2522"/>
      <c r="L121" s="2522"/>
      <c r="M121" s="2522"/>
      <c r="N121" s="2522"/>
      <c r="O121" s="2522"/>
      <c r="P121" s="1939"/>
      <c r="Q121" s="2523"/>
      <c r="R121" s="2523"/>
      <c r="S121" s="2523"/>
      <c r="T121" s="2252"/>
      <c r="U121" s="2523"/>
      <c r="V121" s="2523"/>
      <c r="W121" s="2523"/>
      <c r="X121" s="2523"/>
      <c r="Y121" s="2523"/>
      <c r="Z121" s="2523"/>
      <c r="AA121" s="2523">
        <v>6300</v>
      </c>
      <c r="AB121" s="2523"/>
      <c r="AC121" s="2523"/>
      <c r="AD121" s="2523"/>
      <c r="AE121" s="2524"/>
      <c r="AF121" s="2524"/>
      <c r="AG121" s="2523"/>
      <c r="AH121" s="2523"/>
      <c r="AI121" s="2252"/>
      <c r="AJ121" s="2525"/>
      <c r="AK121" s="2525"/>
      <c r="AL121" s="2525"/>
      <c r="AM121" s="2525"/>
      <c r="AN121" s="2525"/>
      <c r="AO121" s="2525"/>
    </row>
    <row r="122" spans="1:41" s="1928" customFormat="1" ht="16.5" customHeight="1">
      <c r="A122" s="1955"/>
      <c r="B122" s="1955"/>
      <c r="C122" s="2526" t="s">
        <v>690</v>
      </c>
      <c r="D122" s="2527" t="s">
        <v>651</v>
      </c>
      <c r="E122" s="2528">
        <f t="shared" si="32"/>
        <v>2100</v>
      </c>
      <c r="F122" s="2302">
        <v>1050</v>
      </c>
      <c r="G122" s="2271">
        <v>887.78</v>
      </c>
      <c r="H122" s="2203">
        <f t="shared" si="31"/>
        <v>0.84550476190476187</v>
      </c>
      <c r="I122" s="1881">
        <f t="shared" si="12"/>
        <v>2100</v>
      </c>
      <c r="J122" s="2529"/>
      <c r="K122" s="2529"/>
      <c r="L122" s="2529"/>
      <c r="M122" s="2529"/>
      <c r="N122" s="2529"/>
      <c r="O122" s="2529"/>
      <c r="P122" s="1939"/>
      <c r="Q122" s="2530"/>
      <c r="R122" s="2530"/>
      <c r="S122" s="2530"/>
      <c r="T122" s="2252"/>
      <c r="U122" s="2530"/>
      <c r="V122" s="2530"/>
      <c r="W122" s="2530"/>
      <c r="X122" s="2530"/>
      <c r="Y122" s="2530"/>
      <c r="Z122" s="2530"/>
      <c r="AA122" s="2530">
        <v>2100</v>
      </c>
      <c r="AB122" s="2530"/>
      <c r="AC122" s="2530"/>
      <c r="AD122" s="2530"/>
      <c r="AE122" s="2531"/>
      <c r="AF122" s="2531"/>
      <c r="AG122" s="2530"/>
      <c r="AH122" s="2530"/>
      <c r="AI122" s="2252"/>
      <c r="AJ122" s="2532"/>
      <c r="AK122" s="2532"/>
      <c r="AL122" s="2532"/>
      <c r="AM122" s="2532"/>
      <c r="AN122" s="2532"/>
      <c r="AO122" s="2532"/>
    </row>
    <row r="123" spans="1:41" s="1928" customFormat="1" ht="16.5" customHeight="1">
      <c r="A123" s="1929"/>
      <c r="B123" s="1955"/>
      <c r="C123" s="2122" t="s">
        <v>691</v>
      </c>
      <c r="D123" s="2123" t="s">
        <v>651</v>
      </c>
      <c r="E123" s="2528">
        <f t="shared" si="32"/>
        <v>900</v>
      </c>
      <c r="F123" s="2302">
        <v>450</v>
      </c>
      <c r="G123" s="2271">
        <v>380.56</v>
      </c>
      <c r="H123" s="2203">
        <f t="shared" si="31"/>
        <v>0.84568888888888893</v>
      </c>
      <c r="I123" s="1881">
        <f t="shared" si="12"/>
        <v>900</v>
      </c>
      <c r="J123" s="2529"/>
      <c r="K123" s="2529"/>
      <c r="L123" s="2529"/>
      <c r="M123" s="2529"/>
      <c r="N123" s="2529"/>
      <c r="O123" s="2529"/>
      <c r="P123" s="1939"/>
      <c r="Q123" s="2530"/>
      <c r="R123" s="2530"/>
      <c r="S123" s="2530"/>
      <c r="T123" s="2252"/>
      <c r="U123" s="2530"/>
      <c r="V123" s="2530"/>
      <c r="W123" s="2530"/>
      <c r="X123" s="2530"/>
      <c r="Y123" s="2530"/>
      <c r="Z123" s="2530"/>
      <c r="AA123" s="2530">
        <v>900</v>
      </c>
      <c r="AB123" s="2530"/>
      <c r="AC123" s="2530"/>
      <c r="AD123" s="2530"/>
      <c r="AE123" s="2531"/>
      <c r="AF123" s="2531"/>
      <c r="AG123" s="2530"/>
      <c r="AH123" s="2530"/>
      <c r="AI123" s="2252"/>
      <c r="AJ123" s="2532"/>
      <c r="AK123" s="2532"/>
      <c r="AL123" s="2532"/>
      <c r="AM123" s="2532"/>
      <c r="AN123" s="2532"/>
      <c r="AO123" s="2532"/>
    </row>
    <row r="124" spans="1:41" s="1928" customFormat="1" ht="17.100000000000001" customHeight="1">
      <c r="A124" s="1929"/>
      <c r="B124" s="1955"/>
      <c r="C124" s="2533" t="s">
        <v>697</v>
      </c>
      <c r="D124" s="2534" t="s">
        <v>656</v>
      </c>
      <c r="E124" s="2535">
        <f t="shared" si="32"/>
        <v>2800</v>
      </c>
      <c r="F124" s="2302">
        <v>2800</v>
      </c>
      <c r="G124" s="2271">
        <v>909.32</v>
      </c>
      <c r="H124" s="2203">
        <f t="shared" si="31"/>
        <v>0.32475714285714286</v>
      </c>
      <c r="I124" s="1881">
        <f t="shared" si="12"/>
        <v>2800</v>
      </c>
      <c r="J124" s="2536"/>
      <c r="K124" s="2536"/>
      <c r="L124" s="2536"/>
      <c r="M124" s="2536"/>
      <c r="N124" s="2536"/>
      <c r="O124" s="2536"/>
      <c r="P124" s="1939"/>
      <c r="Q124" s="2537"/>
      <c r="R124" s="2537"/>
      <c r="S124" s="2537"/>
      <c r="T124" s="2252"/>
      <c r="U124" s="2537"/>
      <c r="V124" s="2537"/>
      <c r="W124" s="2537"/>
      <c r="X124" s="2537"/>
      <c r="Y124" s="2537"/>
      <c r="Z124" s="2537"/>
      <c r="AA124" s="2537">
        <v>2800</v>
      </c>
      <c r="AB124" s="2537"/>
      <c r="AC124" s="2537"/>
      <c r="AD124" s="2537"/>
      <c r="AE124" s="2538"/>
      <c r="AF124" s="2538"/>
      <c r="AG124" s="2537"/>
      <c r="AH124" s="2537"/>
      <c r="AI124" s="2252"/>
      <c r="AJ124" s="2539"/>
      <c r="AK124" s="2539"/>
      <c r="AL124" s="2539"/>
      <c r="AM124" s="2539"/>
      <c r="AN124" s="2539"/>
      <c r="AO124" s="2539"/>
    </row>
    <row r="125" spans="1:41" s="1928" customFormat="1" ht="17.100000000000001" customHeight="1">
      <c r="A125" s="1929"/>
      <c r="B125" s="1955"/>
      <c r="C125" s="2540" t="s">
        <v>698</v>
      </c>
      <c r="D125" s="2541" t="s">
        <v>656</v>
      </c>
      <c r="E125" s="2542">
        <f t="shared" si="32"/>
        <v>1200</v>
      </c>
      <c r="F125" s="2302">
        <v>1200</v>
      </c>
      <c r="G125" s="2271">
        <v>389.74</v>
      </c>
      <c r="H125" s="2203">
        <f t="shared" si="31"/>
        <v>0.32478333333333337</v>
      </c>
      <c r="I125" s="1881">
        <f t="shared" si="12"/>
        <v>1200</v>
      </c>
      <c r="J125" s="2543"/>
      <c r="K125" s="2543"/>
      <c r="L125" s="2543"/>
      <c r="M125" s="2543"/>
      <c r="N125" s="2543"/>
      <c r="O125" s="2543"/>
      <c r="P125" s="1939"/>
      <c r="Q125" s="2544"/>
      <c r="R125" s="2544"/>
      <c r="S125" s="2544"/>
      <c r="T125" s="2252"/>
      <c r="U125" s="2544"/>
      <c r="V125" s="2544"/>
      <c r="W125" s="2544"/>
      <c r="X125" s="2544"/>
      <c r="Y125" s="2544"/>
      <c r="Z125" s="2544"/>
      <c r="AA125" s="2544">
        <v>1200</v>
      </c>
      <c r="AB125" s="2544"/>
      <c r="AC125" s="2544"/>
      <c r="AD125" s="2544"/>
      <c r="AE125" s="2545"/>
      <c r="AF125" s="2545"/>
      <c r="AG125" s="2544"/>
      <c r="AH125" s="2544"/>
      <c r="AI125" s="2252"/>
      <c r="AJ125" s="2546"/>
      <c r="AK125" s="2546"/>
      <c r="AL125" s="2546"/>
      <c r="AM125" s="2546"/>
      <c r="AN125" s="2546"/>
      <c r="AO125" s="2546"/>
    </row>
    <row r="126" spans="1:41" s="1928" customFormat="1" ht="17.100000000000001" customHeight="1">
      <c r="A126" s="1929"/>
      <c r="B126" s="1955"/>
      <c r="C126" s="2547" t="s">
        <v>701</v>
      </c>
      <c r="D126" s="2548" t="s">
        <v>661</v>
      </c>
      <c r="E126" s="2549">
        <f t="shared" si="32"/>
        <v>2100</v>
      </c>
      <c r="F126" s="2302">
        <v>2100</v>
      </c>
      <c r="G126" s="2271">
        <v>122.98</v>
      </c>
      <c r="H126" s="2203">
        <f t="shared" si="31"/>
        <v>5.8561904761904766E-2</v>
      </c>
      <c r="I126" s="1881">
        <f t="shared" ref="I126:I189" si="33">SUM(J126:AM126)</f>
        <v>2100</v>
      </c>
      <c r="J126" s="2550"/>
      <c r="K126" s="2550"/>
      <c r="L126" s="2550"/>
      <c r="M126" s="2550"/>
      <c r="N126" s="2550"/>
      <c r="O126" s="2550"/>
      <c r="P126" s="1939"/>
      <c r="Q126" s="2551"/>
      <c r="R126" s="2551"/>
      <c r="S126" s="2551"/>
      <c r="T126" s="2252"/>
      <c r="U126" s="2551"/>
      <c r="V126" s="2551"/>
      <c r="W126" s="2551"/>
      <c r="X126" s="2551"/>
      <c r="Y126" s="2551"/>
      <c r="Z126" s="2551"/>
      <c r="AA126" s="2551">
        <v>2100</v>
      </c>
      <c r="AB126" s="2551"/>
      <c r="AC126" s="2551"/>
      <c r="AD126" s="2551"/>
      <c r="AE126" s="2552"/>
      <c r="AF126" s="2552"/>
      <c r="AG126" s="2551"/>
      <c r="AH126" s="2551"/>
      <c r="AI126" s="2252"/>
      <c r="AJ126" s="2553"/>
      <c r="AK126" s="2553"/>
      <c r="AL126" s="2553"/>
      <c r="AM126" s="2553"/>
      <c r="AN126" s="2553"/>
      <c r="AO126" s="2553"/>
    </row>
    <row r="127" spans="1:41" s="1928" customFormat="1" ht="15.75" customHeight="1">
      <c r="A127" s="1929"/>
      <c r="B127" s="1955"/>
      <c r="C127" s="2554" t="s">
        <v>702</v>
      </c>
      <c r="D127" s="2555" t="s">
        <v>661</v>
      </c>
      <c r="E127" s="2556">
        <f t="shared" si="32"/>
        <v>900</v>
      </c>
      <c r="F127" s="2302">
        <v>900</v>
      </c>
      <c r="G127" s="2271">
        <v>52.72</v>
      </c>
      <c r="H127" s="2203">
        <f t="shared" si="31"/>
        <v>5.8577777777777777E-2</v>
      </c>
      <c r="I127" s="1881">
        <f t="shared" si="33"/>
        <v>900</v>
      </c>
      <c r="J127" s="2557"/>
      <c r="K127" s="2557"/>
      <c r="L127" s="2557"/>
      <c r="M127" s="2557"/>
      <c r="N127" s="2557"/>
      <c r="O127" s="2557"/>
      <c r="P127" s="1939"/>
      <c r="Q127" s="2558"/>
      <c r="R127" s="2558"/>
      <c r="S127" s="2558"/>
      <c r="T127" s="2252"/>
      <c r="U127" s="2558"/>
      <c r="V127" s="2558"/>
      <c r="W127" s="2558"/>
      <c r="X127" s="2558"/>
      <c r="Y127" s="2558"/>
      <c r="Z127" s="2558"/>
      <c r="AA127" s="2558">
        <v>900</v>
      </c>
      <c r="AB127" s="2558"/>
      <c r="AC127" s="2558"/>
      <c r="AD127" s="2558"/>
      <c r="AE127" s="2559"/>
      <c r="AF127" s="2559"/>
      <c r="AG127" s="2558"/>
      <c r="AH127" s="2558"/>
      <c r="AI127" s="2252"/>
      <c r="AJ127" s="2560"/>
      <c r="AK127" s="2560"/>
      <c r="AL127" s="2560"/>
      <c r="AM127" s="2560"/>
      <c r="AN127" s="2560"/>
      <c r="AO127" s="2560"/>
    </row>
    <row r="128" spans="1:41" s="1928" customFormat="1" ht="15" customHeight="1">
      <c r="A128" s="1929"/>
      <c r="B128" s="1955"/>
      <c r="C128" s="2561" t="s">
        <v>707</v>
      </c>
      <c r="D128" s="2562" t="s">
        <v>669</v>
      </c>
      <c r="E128" s="2563">
        <f t="shared" si="32"/>
        <v>700</v>
      </c>
      <c r="F128" s="2302">
        <v>700</v>
      </c>
      <c r="G128" s="2271">
        <v>204.4</v>
      </c>
      <c r="H128" s="2203">
        <f t="shared" si="31"/>
        <v>0.29199999999999998</v>
      </c>
      <c r="I128" s="1881">
        <f t="shared" si="33"/>
        <v>700</v>
      </c>
      <c r="J128" s="2564"/>
      <c r="K128" s="2564"/>
      <c r="L128" s="2564"/>
      <c r="M128" s="2564"/>
      <c r="N128" s="2564"/>
      <c r="O128" s="2564"/>
      <c r="P128" s="1939"/>
      <c r="Q128" s="2565"/>
      <c r="R128" s="2565"/>
      <c r="S128" s="2565"/>
      <c r="T128" s="2252"/>
      <c r="U128" s="2565"/>
      <c r="V128" s="2565"/>
      <c r="W128" s="2565"/>
      <c r="X128" s="2565"/>
      <c r="Y128" s="2565"/>
      <c r="Z128" s="2565"/>
      <c r="AA128" s="2565">
        <v>700</v>
      </c>
      <c r="AB128" s="2565"/>
      <c r="AC128" s="2565"/>
      <c r="AD128" s="2565"/>
      <c r="AE128" s="2566"/>
      <c r="AF128" s="2566"/>
      <c r="AG128" s="2565"/>
      <c r="AH128" s="2565"/>
      <c r="AI128" s="2252"/>
      <c r="AJ128" s="2567"/>
      <c r="AK128" s="2567"/>
      <c r="AL128" s="2567"/>
      <c r="AM128" s="2567"/>
      <c r="AN128" s="2567"/>
      <c r="AO128" s="2567"/>
    </row>
    <row r="129" spans="1:41" s="1928" customFormat="1" ht="15" customHeight="1">
      <c r="A129" s="1955"/>
      <c r="B129" s="1955"/>
      <c r="C129" s="2568" t="s">
        <v>708</v>
      </c>
      <c r="D129" s="2569" t="s">
        <v>669</v>
      </c>
      <c r="E129" s="2570">
        <f t="shared" si="32"/>
        <v>300</v>
      </c>
      <c r="F129" s="2302">
        <v>300</v>
      </c>
      <c r="G129" s="2271">
        <v>87.6</v>
      </c>
      <c r="H129" s="2203">
        <f t="shared" si="31"/>
        <v>0.29199999999999998</v>
      </c>
      <c r="I129" s="1881">
        <f t="shared" si="33"/>
        <v>300</v>
      </c>
      <c r="J129" s="2571"/>
      <c r="K129" s="2571"/>
      <c r="L129" s="2571"/>
      <c r="M129" s="2571"/>
      <c r="N129" s="2571"/>
      <c r="O129" s="2571"/>
      <c r="P129" s="1939"/>
      <c r="Q129" s="2572"/>
      <c r="R129" s="2572"/>
      <c r="S129" s="2572"/>
      <c r="T129" s="2252"/>
      <c r="U129" s="2572"/>
      <c r="V129" s="2572"/>
      <c r="W129" s="2572"/>
      <c r="X129" s="2572"/>
      <c r="Y129" s="2572"/>
      <c r="Z129" s="2572"/>
      <c r="AA129" s="2572">
        <v>300</v>
      </c>
      <c r="AB129" s="2572"/>
      <c r="AC129" s="2572"/>
      <c r="AD129" s="2572"/>
      <c r="AE129" s="2573"/>
      <c r="AF129" s="2573"/>
      <c r="AG129" s="2572"/>
      <c r="AH129" s="2572"/>
      <c r="AI129" s="2252"/>
      <c r="AJ129" s="2574"/>
      <c r="AK129" s="2574"/>
      <c r="AL129" s="2574"/>
      <c r="AM129" s="2574"/>
      <c r="AN129" s="2574"/>
      <c r="AO129" s="2574"/>
    </row>
    <row r="130" spans="1:41" s="1928" customFormat="1" ht="16.5" customHeight="1">
      <c r="A130" s="1929"/>
      <c r="B130" s="1955"/>
      <c r="C130" s="2575" t="s">
        <v>709</v>
      </c>
      <c r="D130" s="2576" t="s">
        <v>676</v>
      </c>
      <c r="E130" s="2577">
        <f t="shared" si="32"/>
        <v>1400</v>
      </c>
      <c r="F130" s="2302">
        <v>1400</v>
      </c>
      <c r="G130" s="2271">
        <v>0</v>
      </c>
      <c r="H130" s="2203">
        <f t="shared" si="31"/>
        <v>0</v>
      </c>
      <c r="I130" s="1881">
        <f t="shared" si="33"/>
        <v>1400</v>
      </c>
      <c r="J130" s="2578"/>
      <c r="K130" s="2578"/>
      <c r="L130" s="2578"/>
      <c r="M130" s="2578"/>
      <c r="N130" s="2578"/>
      <c r="O130" s="2578"/>
      <c r="P130" s="1939"/>
      <c r="Q130" s="2579"/>
      <c r="R130" s="2579"/>
      <c r="S130" s="2579"/>
      <c r="T130" s="2252"/>
      <c r="U130" s="2579"/>
      <c r="V130" s="2579"/>
      <c r="W130" s="2579"/>
      <c r="X130" s="2579"/>
      <c r="Y130" s="2579"/>
      <c r="Z130" s="2579"/>
      <c r="AA130" s="2579">
        <v>1400</v>
      </c>
      <c r="AB130" s="2579"/>
      <c r="AC130" s="2579"/>
      <c r="AD130" s="2579"/>
      <c r="AE130" s="2580"/>
      <c r="AF130" s="2580"/>
      <c r="AG130" s="2579"/>
      <c r="AH130" s="2579"/>
      <c r="AI130" s="2252"/>
      <c r="AJ130" s="2581"/>
      <c r="AK130" s="2581"/>
      <c r="AL130" s="2581"/>
      <c r="AM130" s="2581"/>
      <c r="AN130" s="2581"/>
      <c r="AO130" s="2581"/>
    </row>
    <row r="131" spans="1:41" s="1928" customFormat="1" ht="18.75" customHeight="1">
      <c r="A131" s="1929"/>
      <c r="B131" s="1955"/>
      <c r="C131" s="2582" t="s">
        <v>710</v>
      </c>
      <c r="D131" s="2583" t="s">
        <v>676</v>
      </c>
      <c r="E131" s="2584">
        <f t="shared" si="32"/>
        <v>600</v>
      </c>
      <c r="F131" s="2302">
        <v>600</v>
      </c>
      <c r="G131" s="2271">
        <v>0</v>
      </c>
      <c r="H131" s="2203">
        <f t="shared" si="31"/>
        <v>0</v>
      </c>
      <c r="I131" s="1881">
        <f t="shared" si="33"/>
        <v>600</v>
      </c>
      <c r="J131" s="2585"/>
      <c r="K131" s="2585"/>
      <c r="L131" s="2585"/>
      <c r="M131" s="2585"/>
      <c r="N131" s="2585"/>
      <c r="O131" s="2585"/>
      <c r="P131" s="1939"/>
      <c r="Q131" s="2586"/>
      <c r="R131" s="2586"/>
      <c r="S131" s="2586"/>
      <c r="T131" s="2252"/>
      <c r="U131" s="2586"/>
      <c r="V131" s="2586"/>
      <c r="W131" s="2586"/>
      <c r="X131" s="2586"/>
      <c r="Y131" s="2586"/>
      <c r="Z131" s="2586"/>
      <c r="AA131" s="2586">
        <v>600</v>
      </c>
      <c r="AB131" s="2586"/>
      <c r="AC131" s="2586"/>
      <c r="AD131" s="2586"/>
      <c r="AE131" s="2587"/>
      <c r="AF131" s="2587"/>
      <c r="AG131" s="2586"/>
      <c r="AH131" s="2586"/>
      <c r="AI131" s="2252"/>
      <c r="AJ131" s="2588"/>
      <c r="AK131" s="2588"/>
      <c r="AL131" s="2588"/>
      <c r="AM131" s="2588"/>
      <c r="AN131" s="2588"/>
      <c r="AO131" s="2588"/>
    </row>
    <row r="132" spans="1:41" s="1928" customFormat="1" ht="18.75" customHeight="1">
      <c r="A132" s="1929"/>
      <c r="B132" s="1955"/>
      <c r="C132" s="2589" t="s">
        <v>711</v>
      </c>
      <c r="D132" s="2590" t="s">
        <v>653</v>
      </c>
      <c r="E132" s="2591">
        <f t="shared" si="32"/>
        <v>700</v>
      </c>
      <c r="F132" s="2302">
        <v>0</v>
      </c>
      <c r="G132" s="2271">
        <v>0</v>
      </c>
      <c r="H132" s="2203"/>
      <c r="I132" s="1881">
        <f t="shared" si="33"/>
        <v>700</v>
      </c>
      <c r="J132" s="2592"/>
      <c r="K132" s="2592"/>
      <c r="L132" s="2592"/>
      <c r="M132" s="2592"/>
      <c r="N132" s="2592"/>
      <c r="O132" s="2592"/>
      <c r="P132" s="1939"/>
      <c r="Q132" s="2593"/>
      <c r="R132" s="2593"/>
      <c r="S132" s="2593"/>
      <c r="T132" s="2252"/>
      <c r="U132" s="2593"/>
      <c r="V132" s="2593"/>
      <c r="W132" s="2593"/>
      <c r="X132" s="2593"/>
      <c r="Y132" s="2593"/>
      <c r="Z132" s="2593"/>
      <c r="AA132" s="2593">
        <v>700</v>
      </c>
      <c r="AB132" s="2593"/>
      <c r="AC132" s="2593"/>
      <c r="AD132" s="2593"/>
      <c r="AE132" s="2594"/>
      <c r="AF132" s="2594"/>
      <c r="AG132" s="2593"/>
      <c r="AH132" s="2593"/>
      <c r="AI132" s="2252"/>
      <c r="AJ132" s="2595"/>
      <c r="AK132" s="2595"/>
      <c r="AL132" s="2595"/>
      <c r="AM132" s="2595"/>
      <c r="AN132" s="2595"/>
      <c r="AO132" s="2595"/>
    </row>
    <row r="133" spans="1:41" s="1928" customFormat="1" ht="18.75" customHeight="1" thickBot="1">
      <c r="A133" s="2113"/>
      <c r="B133" s="2114"/>
      <c r="C133" s="2596" t="s">
        <v>712</v>
      </c>
      <c r="D133" s="2597" t="s">
        <v>653</v>
      </c>
      <c r="E133" s="2258">
        <v>300</v>
      </c>
      <c r="F133" s="2259">
        <v>0</v>
      </c>
      <c r="G133" s="2260">
        <v>0</v>
      </c>
      <c r="H133" s="2598"/>
      <c r="I133" s="1881"/>
      <c r="J133" s="2599"/>
      <c r="K133" s="2599"/>
      <c r="L133" s="2599"/>
      <c r="M133" s="2599"/>
      <c r="N133" s="2599"/>
      <c r="O133" s="2599"/>
      <c r="P133" s="1939"/>
      <c r="Q133" s="2600"/>
      <c r="R133" s="2600"/>
      <c r="S133" s="2600"/>
      <c r="T133" s="2252"/>
      <c r="U133" s="2600"/>
      <c r="V133" s="2600"/>
      <c r="W133" s="2600"/>
      <c r="X133" s="2600"/>
      <c r="Y133" s="2600"/>
      <c r="Z133" s="2600"/>
      <c r="AA133" s="2600"/>
      <c r="AB133" s="2600"/>
      <c r="AC133" s="2600"/>
      <c r="AD133" s="2600"/>
      <c r="AE133" s="2601"/>
      <c r="AF133" s="2601"/>
      <c r="AG133" s="2600"/>
      <c r="AH133" s="2600"/>
      <c r="AI133" s="2252"/>
      <c r="AJ133" s="2602"/>
      <c r="AK133" s="2602"/>
      <c r="AL133" s="2602"/>
      <c r="AM133" s="2602"/>
      <c r="AN133" s="2602"/>
      <c r="AO133" s="2602"/>
    </row>
    <row r="134" spans="1:41" s="1928" customFormat="1" ht="17.100000000000001" customHeight="1" thickBot="1">
      <c r="A134" s="1929"/>
      <c r="B134" s="2603" t="s">
        <v>723</v>
      </c>
      <c r="C134" s="2604"/>
      <c r="D134" s="2605" t="s">
        <v>44</v>
      </c>
      <c r="E134" s="2606">
        <f>E135</f>
        <v>0</v>
      </c>
      <c r="F134" s="2606">
        <f t="shared" ref="F134:G135" si="34">F135</f>
        <v>600000</v>
      </c>
      <c r="G134" s="2607">
        <f t="shared" si="34"/>
        <v>584800</v>
      </c>
      <c r="H134" s="2608">
        <f>G134/F134</f>
        <v>0.97466666666666668</v>
      </c>
      <c r="I134" s="1881">
        <f t="shared" ref="I134:I136" si="35">SUM(J134:AM134)</f>
        <v>0</v>
      </c>
      <c r="J134" s="2599"/>
      <c r="K134" s="2599"/>
      <c r="L134" s="2599"/>
      <c r="M134" s="2599"/>
      <c r="N134" s="2599"/>
      <c r="O134" s="2599"/>
      <c r="P134" s="1939"/>
      <c r="Q134" s="2600"/>
      <c r="R134" s="2600"/>
      <c r="S134" s="2600"/>
      <c r="T134" s="2252"/>
      <c r="U134" s="2600"/>
      <c r="V134" s="2600"/>
      <c r="W134" s="2600"/>
      <c r="X134" s="2600"/>
      <c r="Y134" s="2600"/>
      <c r="Z134" s="2600"/>
      <c r="AA134" s="2600"/>
      <c r="AB134" s="2600"/>
      <c r="AC134" s="2600"/>
      <c r="AD134" s="2600"/>
      <c r="AE134" s="2601"/>
      <c r="AF134" s="2601"/>
      <c r="AG134" s="2600"/>
      <c r="AH134" s="2600"/>
      <c r="AI134" s="2252"/>
      <c r="AJ134" s="2602"/>
      <c r="AK134" s="2602"/>
      <c r="AL134" s="2602"/>
      <c r="AM134" s="2602"/>
      <c r="AN134" s="2602"/>
      <c r="AO134" s="2602"/>
    </row>
    <row r="135" spans="1:41" s="1928" customFormat="1" ht="17.100000000000001" customHeight="1">
      <c r="A135" s="1929"/>
      <c r="B135" s="2353"/>
      <c r="C135" s="10808" t="s">
        <v>645</v>
      </c>
      <c r="D135" s="10808"/>
      <c r="E135" s="2220">
        <f>E136</f>
        <v>0</v>
      </c>
      <c r="F135" s="2220">
        <f t="shared" si="34"/>
        <v>600000</v>
      </c>
      <c r="G135" s="2221">
        <f t="shared" si="34"/>
        <v>584800</v>
      </c>
      <c r="H135" s="2354">
        <f>G135/F135</f>
        <v>0.97466666666666668</v>
      </c>
      <c r="I135" s="1881">
        <f t="shared" si="35"/>
        <v>0</v>
      </c>
      <c r="J135" s="2599"/>
      <c r="K135" s="2599"/>
      <c r="L135" s="2599"/>
      <c r="M135" s="2599"/>
      <c r="N135" s="2599"/>
      <c r="O135" s="2599"/>
      <c r="P135" s="1939"/>
      <c r="Q135" s="2600"/>
      <c r="R135" s="2600"/>
      <c r="S135" s="2600"/>
      <c r="T135" s="2252"/>
      <c r="U135" s="2600"/>
      <c r="V135" s="2600"/>
      <c r="W135" s="2600"/>
      <c r="X135" s="2600"/>
      <c r="Y135" s="2600"/>
      <c r="Z135" s="2600"/>
      <c r="AA135" s="2600"/>
      <c r="AB135" s="2600"/>
      <c r="AC135" s="2600"/>
      <c r="AD135" s="2600"/>
      <c r="AE135" s="2601"/>
      <c r="AF135" s="2601"/>
      <c r="AG135" s="2600"/>
      <c r="AH135" s="2600"/>
      <c r="AI135" s="2252"/>
      <c r="AJ135" s="2602"/>
      <c r="AK135" s="2602"/>
      <c r="AL135" s="2602"/>
      <c r="AM135" s="2602"/>
      <c r="AN135" s="2602"/>
      <c r="AO135" s="2602"/>
    </row>
    <row r="136" spans="1:41" s="1928" customFormat="1" ht="17.100000000000001" customHeight="1">
      <c r="A136" s="1955"/>
      <c r="B136" s="1955"/>
      <c r="C136" s="10830" t="s">
        <v>713</v>
      </c>
      <c r="D136" s="10830"/>
      <c r="E136" s="2233">
        <f>SUM(E137)</f>
        <v>0</v>
      </c>
      <c r="F136" s="2233">
        <f t="shared" ref="F136:G136" si="36">SUM(F137)</f>
        <v>600000</v>
      </c>
      <c r="G136" s="2445">
        <f t="shared" si="36"/>
        <v>584800</v>
      </c>
      <c r="H136" s="2203">
        <f t="shared" ref="H136" si="37">G136/F136</f>
        <v>0.97466666666666668</v>
      </c>
      <c r="I136" s="1881">
        <f t="shared" si="35"/>
        <v>0</v>
      </c>
      <c r="J136" s="2599"/>
      <c r="K136" s="2599"/>
      <c r="L136" s="2599"/>
      <c r="M136" s="2599"/>
      <c r="N136" s="2599"/>
      <c r="O136" s="2599"/>
      <c r="P136" s="1939"/>
      <c r="Q136" s="2600"/>
      <c r="R136" s="2600"/>
      <c r="S136" s="2600"/>
      <c r="T136" s="2252"/>
      <c r="U136" s="2600"/>
      <c r="V136" s="2600"/>
      <c r="W136" s="2600"/>
      <c r="X136" s="2600"/>
      <c r="Y136" s="2600"/>
      <c r="Z136" s="2600"/>
      <c r="AA136" s="2600"/>
      <c r="AB136" s="2600"/>
      <c r="AC136" s="2600"/>
      <c r="AD136" s="2600"/>
      <c r="AE136" s="2601"/>
      <c r="AF136" s="2601"/>
      <c r="AG136" s="2600"/>
      <c r="AH136" s="2600"/>
      <c r="AI136" s="2252"/>
      <c r="AJ136" s="2602"/>
      <c r="AK136" s="2602"/>
      <c r="AL136" s="2602"/>
      <c r="AM136" s="2602"/>
      <c r="AN136" s="2602"/>
      <c r="AO136" s="2602"/>
    </row>
    <row r="137" spans="1:41" s="1928" customFormat="1" ht="56.25" customHeight="1" thickBot="1">
      <c r="A137" s="2113"/>
      <c r="B137" s="2114"/>
      <c r="C137" s="2609" t="s">
        <v>82</v>
      </c>
      <c r="D137" s="2610" t="s">
        <v>720</v>
      </c>
      <c r="E137" s="2611">
        <v>0</v>
      </c>
      <c r="F137" s="2611">
        <v>600000</v>
      </c>
      <c r="G137" s="2612">
        <v>584800</v>
      </c>
      <c r="H137" s="2203">
        <f t="shared" si="31"/>
        <v>0.97466666666666668</v>
      </c>
      <c r="I137" s="1881">
        <f t="shared" si="33"/>
        <v>300</v>
      </c>
      <c r="J137" s="2613"/>
      <c r="K137" s="2613"/>
      <c r="L137" s="2613"/>
      <c r="M137" s="2613"/>
      <c r="N137" s="2613"/>
      <c r="O137" s="2613"/>
      <c r="P137" s="1939"/>
      <c r="Q137" s="2614"/>
      <c r="R137" s="2614"/>
      <c r="S137" s="2614"/>
      <c r="T137" s="2252"/>
      <c r="U137" s="2614"/>
      <c r="V137" s="2614"/>
      <c r="W137" s="2614"/>
      <c r="X137" s="2614"/>
      <c r="Y137" s="2614"/>
      <c r="Z137" s="2614"/>
      <c r="AA137" s="2614">
        <v>300</v>
      </c>
      <c r="AB137" s="2614"/>
      <c r="AC137" s="2614"/>
      <c r="AD137" s="2614"/>
      <c r="AE137" s="2615"/>
      <c r="AF137" s="2615"/>
      <c r="AG137" s="2614"/>
      <c r="AH137" s="2614"/>
      <c r="AI137" s="2252"/>
      <c r="AJ137" s="2616"/>
      <c r="AK137" s="2616"/>
      <c r="AL137" s="2616"/>
      <c r="AM137" s="2616"/>
      <c r="AN137" s="2616"/>
      <c r="AO137" s="2616"/>
    </row>
    <row r="138" spans="1:41" s="2624" customFormat="1" ht="17.100000000000001" customHeight="1" thickBot="1">
      <c r="A138" s="2617" t="s">
        <v>55</v>
      </c>
      <c r="B138" s="2618"/>
      <c r="C138" s="2619"/>
      <c r="D138" s="2620" t="s">
        <v>724</v>
      </c>
      <c r="E138" s="2621">
        <f>SUM(E139,E184)</f>
        <v>22632921</v>
      </c>
      <c r="F138" s="2621">
        <f>SUM(F139,F184)</f>
        <v>10292697</v>
      </c>
      <c r="G138" s="2622">
        <f>SUM(G139,G184)</f>
        <v>9245843.4299999997</v>
      </c>
      <c r="H138" s="2474">
        <f>G138/F138</f>
        <v>0.89829161686193615</v>
      </c>
      <c r="I138" s="1881">
        <f t="shared" si="33"/>
        <v>0</v>
      </c>
      <c r="J138" s="2613"/>
      <c r="K138" s="2613"/>
      <c r="L138" s="2613"/>
      <c r="M138" s="2613"/>
      <c r="N138" s="2613"/>
      <c r="O138" s="2613"/>
      <c r="P138" s="1939"/>
      <c r="Q138" s="2614"/>
      <c r="R138" s="2614"/>
      <c r="S138" s="2614"/>
      <c r="T138" s="2252"/>
      <c r="U138" s="2614"/>
      <c r="V138" s="2614"/>
      <c r="W138" s="2614"/>
      <c r="X138" s="2614"/>
      <c r="Y138" s="2614"/>
      <c r="Z138" s="2614"/>
      <c r="AA138" s="2614"/>
      <c r="AB138" s="2614"/>
      <c r="AC138" s="2614"/>
      <c r="AD138" s="2614"/>
      <c r="AE138" s="2615"/>
      <c r="AF138" s="2615"/>
      <c r="AG138" s="2614"/>
      <c r="AH138" s="2614"/>
      <c r="AI138" s="2252"/>
      <c r="AJ138" s="2616"/>
      <c r="AK138" s="2616"/>
      <c r="AL138" s="2616"/>
      <c r="AM138" s="2616"/>
      <c r="AN138" s="2623"/>
      <c r="AO138" s="2623"/>
    </row>
    <row r="139" spans="1:41" s="2624" customFormat="1" ht="17.100000000000001" customHeight="1" thickBot="1">
      <c r="A139" s="2625"/>
      <c r="B139" s="2626" t="s">
        <v>57</v>
      </c>
      <c r="C139" s="2627"/>
      <c r="D139" s="2628" t="s">
        <v>58</v>
      </c>
      <c r="E139" s="2217">
        <f>SUM(E140,E175)</f>
        <v>22288384</v>
      </c>
      <c r="F139" s="2217">
        <f>SUM(F140,F175)</f>
        <v>6600545</v>
      </c>
      <c r="G139" s="2218">
        <f>SUM(G140,G175)</f>
        <v>5736923.1299999999</v>
      </c>
      <c r="H139" s="1935">
        <f>G139/F139</f>
        <v>0.86915900580936878</v>
      </c>
      <c r="I139" s="1881">
        <f t="shared" si="33"/>
        <v>0</v>
      </c>
      <c r="J139" s="2613"/>
      <c r="K139" s="2613"/>
      <c r="L139" s="2613"/>
      <c r="M139" s="2613"/>
      <c r="N139" s="2613"/>
      <c r="O139" s="2613"/>
      <c r="P139" s="1939"/>
      <c r="Q139" s="2614"/>
      <c r="R139" s="2614"/>
      <c r="S139" s="2614"/>
      <c r="T139" s="2252"/>
      <c r="U139" s="2614"/>
      <c r="V139" s="2614"/>
      <c r="W139" s="2614"/>
      <c r="X139" s="2614"/>
      <c r="Y139" s="2614"/>
      <c r="Z139" s="2614"/>
      <c r="AA139" s="2614"/>
      <c r="AB139" s="2614"/>
      <c r="AC139" s="2614"/>
      <c r="AD139" s="2614"/>
      <c r="AE139" s="2615"/>
      <c r="AF139" s="2615"/>
      <c r="AG139" s="2614"/>
      <c r="AH139" s="2614"/>
      <c r="AI139" s="2252"/>
      <c r="AJ139" s="2616"/>
      <c r="AK139" s="2616"/>
      <c r="AL139" s="2616"/>
      <c r="AM139" s="2616"/>
      <c r="AN139" s="2623"/>
      <c r="AO139" s="2623"/>
    </row>
    <row r="140" spans="1:41" s="2624" customFormat="1" ht="17.100000000000001" customHeight="1">
      <c r="A140" s="2629"/>
      <c r="B140" s="2630"/>
      <c r="C140" s="10851" t="s">
        <v>645</v>
      </c>
      <c r="D140" s="10851"/>
      <c r="E140" s="2220">
        <f>SUM(E141)</f>
        <v>22268384</v>
      </c>
      <c r="F140" s="2220">
        <f t="shared" ref="F140:G140" si="38">SUM(F141)</f>
        <v>5523172</v>
      </c>
      <c r="G140" s="2221">
        <f t="shared" si="38"/>
        <v>4760584.68</v>
      </c>
      <c r="H140" s="2354">
        <f>G140/F140</f>
        <v>0.86192946372120938</v>
      </c>
      <c r="I140" s="1881">
        <f t="shared" si="33"/>
        <v>0</v>
      </c>
      <c r="J140" s="2613"/>
      <c r="K140" s="2613"/>
      <c r="L140" s="2613"/>
      <c r="M140" s="2613"/>
      <c r="N140" s="2613"/>
      <c r="O140" s="2613"/>
      <c r="P140" s="1939"/>
      <c r="Q140" s="2614"/>
      <c r="R140" s="2614"/>
      <c r="S140" s="2614"/>
      <c r="T140" s="2252"/>
      <c r="U140" s="2614"/>
      <c r="V140" s="2614"/>
      <c r="W140" s="2614"/>
      <c r="X140" s="2614"/>
      <c r="Y140" s="2614"/>
      <c r="Z140" s="2614"/>
      <c r="AA140" s="2614"/>
      <c r="AB140" s="2614"/>
      <c r="AC140" s="2614"/>
      <c r="AD140" s="2614"/>
      <c r="AE140" s="2615"/>
      <c r="AF140" s="2615"/>
      <c r="AG140" s="2614"/>
      <c r="AH140" s="2614"/>
      <c r="AI140" s="2252"/>
      <c r="AJ140" s="2616"/>
      <c r="AK140" s="2616"/>
      <c r="AL140" s="2616"/>
      <c r="AM140" s="2616"/>
      <c r="AN140" s="2623"/>
      <c r="AO140" s="2623"/>
    </row>
    <row r="141" spans="1:41" s="2624" customFormat="1" ht="17.100000000000001" customHeight="1">
      <c r="A141" s="2629"/>
      <c r="B141" s="2631"/>
      <c r="C141" s="10852" t="s">
        <v>683</v>
      </c>
      <c r="D141" s="10852"/>
      <c r="E141" s="2632">
        <f>SUM(E142:E173)</f>
        <v>22268384</v>
      </c>
      <c r="F141" s="2632">
        <f>SUM(F142:F173)</f>
        <v>5523172</v>
      </c>
      <c r="G141" s="2633">
        <f>SUM(G142:G173)</f>
        <v>4760584.68</v>
      </c>
      <c r="H141" s="2203">
        <f t="shared" ref="H141:H183" si="39">G141/F141</f>
        <v>0.86192946372120938</v>
      </c>
      <c r="I141" s="1881">
        <f t="shared" si="33"/>
        <v>0</v>
      </c>
      <c r="J141" s="2613"/>
      <c r="K141" s="2613"/>
      <c r="L141" s="2613"/>
      <c r="M141" s="2613"/>
      <c r="N141" s="2613"/>
      <c r="O141" s="2613"/>
      <c r="P141" s="1939"/>
      <c r="Q141" s="2614"/>
      <c r="R141" s="2614"/>
      <c r="S141" s="2614"/>
      <c r="T141" s="2252"/>
      <c r="U141" s="2614"/>
      <c r="V141" s="2614"/>
      <c r="W141" s="2614"/>
      <c r="X141" s="2614"/>
      <c r="Y141" s="2614"/>
      <c r="Z141" s="2614"/>
      <c r="AA141" s="2614"/>
      <c r="AB141" s="2614"/>
      <c r="AC141" s="2614"/>
      <c r="AD141" s="2614"/>
      <c r="AE141" s="2615"/>
      <c r="AF141" s="2615"/>
      <c r="AG141" s="2614"/>
      <c r="AH141" s="2614"/>
      <c r="AI141" s="2252"/>
      <c r="AJ141" s="2616"/>
      <c r="AK141" s="2616"/>
      <c r="AL141" s="2616"/>
      <c r="AM141" s="2616"/>
      <c r="AN141" s="2623"/>
      <c r="AO141" s="2623"/>
    </row>
    <row r="142" spans="1:41" s="2624" customFormat="1" ht="63.75" customHeight="1">
      <c r="A142" s="2629"/>
      <c r="B142" s="2631"/>
      <c r="C142" s="2634" t="s">
        <v>725</v>
      </c>
      <c r="D142" s="2635" t="s">
        <v>726</v>
      </c>
      <c r="E142" s="2636">
        <f>I142</f>
        <v>18051458</v>
      </c>
      <c r="F142" s="2302">
        <v>2670021</v>
      </c>
      <c r="G142" s="2271">
        <v>2525663.14</v>
      </c>
      <c r="H142" s="2203">
        <f t="shared" si="39"/>
        <v>0.94593381100747898</v>
      </c>
      <c r="I142" s="1881">
        <f t="shared" si="33"/>
        <v>18051458</v>
      </c>
      <c r="J142" s="2637"/>
      <c r="K142" s="2637"/>
      <c r="L142" s="2637"/>
      <c r="M142" s="2637"/>
      <c r="N142" s="2637"/>
      <c r="O142" s="2637"/>
      <c r="P142" s="1939"/>
      <c r="Q142" s="2638">
        <v>18051458</v>
      </c>
      <c r="R142" s="2638"/>
      <c r="S142" s="2638"/>
      <c r="T142" s="2252"/>
      <c r="U142" s="2638"/>
      <c r="V142" s="2638"/>
      <c r="W142" s="2638"/>
      <c r="X142" s="2638"/>
      <c r="Y142" s="2638"/>
      <c r="Z142" s="2638"/>
      <c r="AA142" s="2638"/>
      <c r="AB142" s="2638"/>
      <c r="AC142" s="2638"/>
      <c r="AD142" s="2638"/>
      <c r="AE142" s="2639"/>
      <c r="AF142" s="2639"/>
      <c r="AG142" s="2638"/>
      <c r="AH142" s="2638"/>
      <c r="AI142" s="2252"/>
      <c r="AJ142" s="2640"/>
      <c r="AK142" s="2640"/>
      <c r="AL142" s="2640"/>
      <c r="AM142" s="2640"/>
      <c r="AN142" s="2641"/>
      <c r="AO142" s="2641"/>
    </row>
    <row r="143" spans="1:41" s="2624" customFormat="1" ht="52.5" customHeight="1">
      <c r="A143" s="2629"/>
      <c r="B143" s="2631"/>
      <c r="C143" s="2642" t="s">
        <v>162</v>
      </c>
      <c r="D143" s="2643" t="s">
        <v>727</v>
      </c>
      <c r="E143" s="2636">
        <f>I143</f>
        <v>400000</v>
      </c>
      <c r="F143" s="2302">
        <v>50000</v>
      </c>
      <c r="G143" s="2271">
        <v>9040</v>
      </c>
      <c r="H143" s="2203">
        <f t="shared" si="39"/>
        <v>0.18079999999999999</v>
      </c>
      <c r="I143" s="1881">
        <f t="shared" si="33"/>
        <v>400000</v>
      </c>
      <c r="J143" s="2637"/>
      <c r="K143" s="2637"/>
      <c r="L143" s="2637"/>
      <c r="M143" s="2637"/>
      <c r="N143" s="2637"/>
      <c r="O143" s="2637"/>
      <c r="P143" s="1939"/>
      <c r="Q143" s="2638">
        <v>400000</v>
      </c>
      <c r="R143" s="2638"/>
      <c r="S143" s="2638"/>
      <c r="T143" s="2252"/>
      <c r="U143" s="2638"/>
      <c r="V143" s="2638"/>
      <c r="W143" s="2638"/>
      <c r="X143" s="2638"/>
      <c r="Y143" s="2638"/>
      <c r="Z143" s="2638"/>
      <c r="AA143" s="2638"/>
      <c r="AB143" s="2638"/>
      <c r="AC143" s="2638"/>
      <c r="AD143" s="2638"/>
      <c r="AE143" s="2639"/>
      <c r="AF143" s="2639"/>
      <c r="AG143" s="2638"/>
      <c r="AH143" s="2638"/>
      <c r="AI143" s="2252"/>
      <c r="AJ143" s="2640"/>
      <c r="AK143" s="2640"/>
      <c r="AL143" s="2640"/>
      <c r="AM143" s="2640"/>
      <c r="AN143" s="2641"/>
      <c r="AO143" s="2641"/>
    </row>
    <row r="144" spans="1:41" s="2624" customFormat="1" ht="16.5" customHeight="1">
      <c r="A144" s="2629"/>
      <c r="B144" s="2631"/>
      <c r="C144" s="2644" t="s">
        <v>728</v>
      </c>
      <c r="D144" s="2645" t="s">
        <v>729</v>
      </c>
      <c r="E144" s="2646">
        <f t="shared" ref="E144:E173" si="40">I144</f>
        <v>0</v>
      </c>
      <c r="F144" s="2302">
        <v>6456</v>
      </c>
      <c r="G144" s="2271">
        <v>6455.78</v>
      </c>
      <c r="H144" s="2203">
        <f t="shared" si="39"/>
        <v>0.99996592317224287</v>
      </c>
      <c r="I144" s="1881">
        <f t="shared" si="33"/>
        <v>0</v>
      </c>
      <c r="J144" s="2647"/>
      <c r="K144" s="2647"/>
      <c r="L144" s="2647"/>
      <c r="M144" s="2647"/>
      <c r="N144" s="2647"/>
      <c r="O144" s="2647"/>
      <c r="P144" s="1939"/>
      <c r="Q144" s="2648"/>
      <c r="R144" s="2648"/>
      <c r="S144" s="2648"/>
      <c r="T144" s="2252"/>
      <c r="U144" s="2648"/>
      <c r="V144" s="2648"/>
      <c r="W144" s="2648"/>
      <c r="X144" s="2648"/>
      <c r="Y144" s="2648"/>
      <c r="Z144" s="2648"/>
      <c r="AA144" s="2648"/>
      <c r="AB144" s="2648"/>
      <c r="AC144" s="2648"/>
      <c r="AD144" s="2648"/>
      <c r="AE144" s="2649"/>
      <c r="AF144" s="2649"/>
      <c r="AG144" s="2648"/>
      <c r="AH144" s="2648"/>
      <c r="AI144" s="2252"/>
      <c r="AJ144" s="2650"/>
      <c r="AK144" s="2650"/>
      <c r="AL144" s="2650"/>
      <c r="AM144" s="2650"/>
      <c r="AN144" s="2651"/>
      <c r="AO144" s="2651"/>
    </row>
    <row r="145" spans="1:41" s="2624" customFormat="1" ht="16.5" customHeight="1">
      <c r="A145" s="2629"/>
      <c r="B145" s="2631"/>
      <c r="C145" s="2652" t="s">
        <v>730</v>
      </c>
      <c r="D145" s="2653" t="s">
        <v>648</v>
      </c>
      <c r="E145" s="2654">
        <f t="shared" si="40"/>
        <v>1427605</v>
      </c>
      <c r="F145" s="2302">
        <v>1427605</v>
      </c>
      <c r="G145" s="2271">
        <v>1263218.1200000001</v>
      </c>
      <c r="H145" s="2203">
        <f t="shared" si="39"/>
        <v>0.88485128589490802</v>
      </c>
      <c r="I145" s="1881">
        <f t="shared" si="33"/>
        <v>1427605</v>
      </c>
      <c r="J145" s="2655"/>
      <c r="K145" s="2655"/>
      <c r="L145" s="2655"/>
      <c r="M145" s="2655"/>
      <c r="N145" s="2655"/>
      <c r="O145" s="2655"/>
      <c r="P145" s="1939"/>
      <c r="Q145" s="2656">
        <v>1427605</v>
      </c>
      <c r="R145" s="2656"/>
      <c r="S145" s="2656"/>
      <c r="T145" s="2252"/>
      <c r="U145" s="2656"/>
      <c r="V145" s="2656"/>
      <c r="W145" s="2656"/>
      <c r="X145" s="2656"/>
      <c r="Y145" s="2656"/>
      <c r="Z145" s="2656"/>
      <c r="AA145" s="2656"/>
      <c r="AB145" s="2656"/>
      <c r="AC145" s="2656"/>
      <c r="AD145" s="2656"/>
      <c r="AE145" s="2657"/>
      <c r="AF145" s="2657"/>
      <c r="AG145" s="2656"/>
      <c r="AH145" s="2656"/>
      <c r="AI145" s="2252"/>
      <c r="AJ145" s="2658"/>
      <c r="AK145" s="2658"/>
      <c r="AL145" s="2658"/>
      <c r="AM145" s="2658"/>
      <c r="AN145" s="2659"/>
      <c r="AO145" s="2659"/>
    </row>
    <row r="146" spans="1:41" s="2624" customFormat="1" ht="17.100000000000001" customHeight="1">
      <c r="A146" s="2629"/>
      <c r="B146" s="2631"/>
      <c r="C146" s="2660" t="s">
        <v>684</v>
      </c>
      <c r="D146" s="2661" t="s">
        <v>648</v>
      </c>
      <c r="E146" s="2662">
        <f t="shared" si="40"/>
        <v>99805</v>
      </c>
      <c r="F146" s="2302">
        <v>131971</v>
      </c>
      <c r="G146" s="2271">
        <v>130077.3</v>
      </c>
      <c r="H146" s="2203">
        <f t="shared" si="39"/>
        <v>0.98565063536686093</v>
      </c>
      <c r="I146" s="1881">
        <f t="shared" si="33"/>
        <v>99805</v>
      </c>
      <c r="J146" s="2663"/>
      <c r="K146" s="2663"/>
      <c r="L146" s="2663"/>
      <c r="M146" s="2663"/>
      <c r="N146" s="2663"/>
      <c r="O146" s="2663"/>
      <c r="P146" s="1939">
        <v>99805</v>
      </c>
      <c r="Q146" s="2664"/>
      <c r="R146" s="2664"/>
      <c r="S146" s="2664"/>
      <c r="T146" s="2252"/>
      <c r="U146" s="2664"/>
      <c r="V146" s="2664"/>
      <c r="W146" s="2664"/>
      <c r="X146" s="2664"/>
      <c r="Y146" s="2664"/>
      <c r="Z146" s="2664"/>
      <c r="AA146" s="2664"/>
      <c r="AB146" s="2664"/>
      <c r="AC146" s="2664"/>
      <c r="AD146" s="2664"/>
      <c r="AE146" s="2665"/>
      <c r="AF146" s="2665"/>
      <c r="AG146" s="2664"/>
      <c r="AH146" s="2664"/>
      <c r="AI146" s="2252"/>
      <c r="AJ146" s="2666"/>
      <c r="AK146" s="2666"/>
      <c r="AL146" s="2666"/>
      <c r="AM146" s="2666"/>
      <c r="AN146" s="2667"/>
      <c r="AO146" s="2667"/>
    </row>
    <row r="147" spans="1:41" s="2624" customFormat="1" ht="17.100000000000001" customHeight="1">
      <c r="A147" s="2629"/>
      <c r="B147" s="2631"/>
      <c r="C147" s="2668" t="s">
        <v>685</v>
      </c>
      <c r="D147" s="2669" t="s">
        <v>648</v>
      </c>
      <c r="E147" s="2670">
        <f t="shared" si="40"/>
        <v>24951</v>
      </c>
      <c r="F147" s="2302">
        <v>32993</v>
      </c>
      <c r="G147" s="2271">
        <v>32519.39</v>
      </c>
      <c r="H147" s="2203">
        <f t="shared" si="39"/>
        <v>0.98564513684721</v>
      </c>
      <c r="I147" s="1881">
        <f t="shared" si="33"/>
        <v>24951</v>
      </c>
      <c r="J147" s="2671"/>
      <c r="K147" s="2671"/>
      <c r="L147" s="2671"/>
      <c r="M147" s="2671"/>
      <c r="N147" s="2671"/>
      <c r="O147" s="2671"/>
      <c r="P147" s="1939">
        <v>24951</v>
      </c>
      <c r="Q147" s="2672"/>
      <c r="R147" s="2672"/>
      <c r="S147" s="2672"/>
      <c r="T147" s="2252"/>
      <c r="U147" s="2672"/>
      <c r="V147" s="2672"/>
      <c r="W147" s="2672"/>
      <c r="X147" s="2672"/>
      <c r="Y147" s="2672"/>
      <c r="Z147" s="2672"/>
      <c r="AA147" s="2672"/>
      <c r="AB147" s="2672"/>
      <c r="AC147" s="2672"/>
      <c r="AD147" s="2672"/>
      <c r="AE147" s="2673"/>
      <c r="AF147" s="2673"/>
      <c r="AG147" s="2672"/>
      <c r="AH147" s="2672"/>
      <c r="AI147" s="2252"/>
      <c r="AJ147" s="2674"/>
      <c r="AK147" s="2674"/>
      <c r="AL147" s="2674"/>
      <c r="AM147" s="2674"/>
      <c r="AN147" s="2675"/>
      <c r="AO147" s="2675"/>
    </row>
    <row r="148" spans="1:41" s="2624" customFormat="1" ht="17.100000000000001" customHeight="1">
      <c r="A148" s="2629"/>
      <c r="B148" s="2631"/>
      <c r="C148" s="2676" t="s">
        <v>731</v>
      </c>
      <c r="D148" s="2677" t="s">
        <v>649</v>
      </c>
      <c r="E148" s="2678">
        <f t="shared" si="40"/>
        <v>245406</v>
      </c>
      <c r="F148" s="2302">
        <v>245406</v>
      </c>
      <c r="G148" s="2271">
        <v>212185.32</v>
      </c>
      <c r="H148" s="2203">
        <f t="shared" si="39"/>
        <v>0.86462971565487401</v>
      </c>
      <c r="I148" s="1881">
        <f t="shared" si="33"/>
        <v>245406</v>
      </c>
      <c r="J148" s="2679"/>
      <c r="K148" s="2679"/>
      <c r="L148" s="2679"/>
      <c r="M148" s="2679"/>
      <c r="N148" s="2679"/>
      <c r="O148" s="2679"/>
      <c r="P148" s="1939"/>
      <c r="Q148" s="2680">
        <v>245406</v>
      </c>
      <c r="R148" s="2680"/>
      <c r="S148" s="2680"/>
      <c r="T148" s="2252"/>
      <c r="U148" s="2680"/>
      <c r="V148" s="2680"/>
      <c r="W148" s="2680"/>
      <c r="X148" s="2680"/>
      <c r="Y148" s="2680"/>
      <c r="Z148" s="2680"/>
      <c r="AA148" s="2680"/>
      <c r="AB148" s="2680"/>
      <c r="AC148" s="2680"/>
      <c r="AD148" s="2680"/>
      <c r="AE148" s="2681"/>
      <c r="AF148" s="2681"/>
      <c r="AG148" s="2680"/>
      <c r="AH148" s="2680"/>
      <c r="AI148" s="2252"/>
      <c r="AJ148" s="2682"/>
      <c r="AK148" s="2682"/>
      <c r="AL148" s="2682"/>
      <c r="AM148" s="2682"/>
      <c r="AN148" s="2683"/>
      <c r="AO148" s="2683"/>
    </row>
    <row r="149" spans="1:41" s="2624" customFormat="1" ht="17.100000000000001" customHeight="1">
      <c r="A149" s="2629"/>
      <c r="B149" s="2631"/>
      <c r="C149" s="2684" t="s">
        <v>688</v>
      </c>
      <c r="D149" s="2685" t="s">
        <v>649</v>
      </c>
      <c r="E149" s="2686">
        <f t="shared" si="40"/>
        <v>17239</v>
      </c>
      <c r="F149" s="2302">
        <v>21745</v>
      </c>
      <c r="G149" s="2271">
        <v>21136.78</v>
      </c>
      <c r="H149" s="2203">
        <f t="shared" si="39"/>
        <v>0.97202943205334558</v>
      </c>
      <c r="I149" s="1881">
        <f t="shared" si="33"/>
        <v>17239</v>
      </c>
      <c r="J149" s="2687"/>
      <c r="K149" s="2687"/>
      <c r="L149" s="2687"/>
      <c r="M149" s="2687"/>
      <c r="N149" s="2687"/>
      <c r="O149" s="2687"/>
      <c r="P149" s="1939">
        <v>17239</v>
      </c>
      <c r="Q149" s="2688"/>
      <c r="R149" s="2688"/>
      <c r="S149" s="2688"/>
      <c r="T149" s="2252"/>
      <c r="U149" s="2688"/>
      <c r="V149" s="2688"/>
      <c r="W149" s="2688"/>
      <c r="X149" s="2688"/>
      <c r="Y149" s="2688"/>
      <c r="Z149" s="2688"/>
      <c r="AA149" s="2688"/>
      <c r="AB149" s="2688"/>
      <c r="AC149" s="2688"/>
      <c r="AD149" s="2688"/>
      <c r="AE149" s="2689"/>
      <c r="AF149" s="2689"/>
      <c r="AG149" s="2688"/>
      <c r="AH149" s="2688"/>
      <c r="AI149" s="2252"/>
      <c r="AJ149" s="2690"/>
      <c r="AK149" s="2690"/>
      <c r="AL149" s="2690"/>
      <c r="AM149" s="2690"/>
      <c r="AN149" s="2691"/>
      <c r="AO149" s="2691"/>
    </row>
    <row r="150" spans="1:41" s="2624" customFormat="1" ht="17.100000000000001" customHeight="1">
      <c r="A150" s="2629"/>
      <c r="B150" s="2631"/>
      <c r="C150" s="2692" t="s">
        <v>689</v>
      </c>
      <c r="D150" s="2693" t="s">
        <v>649</v>
      </c>
      <c r="E150" s="2694">
        <f t="shared" si="40"/>
        <v>4310</v>
      </c>
      <c r="F150" s="2302">
        <v>5436</v>
      </c>
      <c r="G150" s="2271">
        <v>5284.18</v>
      </c>
      <c r="H150" s="2203">
        <f t="shared" si="39"/>
        <v>0.9720713760117734</v>
      </c>
      <c r="I150" s="1881">
        <f t="shared" si="33"/>
        <v>4310</v>
      </c>
      <c r="J150" s="2695"/>
      <c r="K150" s="2695"/>
      <c r="L150" s="2695"/>
      <c r="M150" s="2695"/>
      <c r="N150" s="2695"/>
      <c r="O150" s="2695"/>
      <c r="P150" s="1939">
        <v>4310</v>
      </c>
      <c r="Q150" s="2696"/>
      <c r="R150" s="2696"/>
      <c r="S150" s="2696"/>
      <c r="T150" s="2252"/>
      <c r="U150" s="2696"/>
      <c r="V150" s="2696"/>
      <c r="W150" s="2696"/>
      <c r="X150" s="2696"/>
      <c r="Y150" s="2696"/>
      <c r="Z150" s="2696"/>
      <c r="AA150" s="2696"/>
      <c r="AB150" s="2696"/>
      <c r="AC150" s="2696"/>
      <c r="AD150" s="2696"/>
      <c r="AE150" s="2697"/>
      <c r="AF150" s="2697"/>
      <c r="AG150" s="2696"/>
      <c r="AH150" s="2696"/>
      <c r="AI150" s="2252"/>
      <c r="AJ150" s="2698"/>
      <c r="AK150" s="2698"/>
      <c r="AL150" s="2698"/>
      <c r="AM150" s="2698"/>
      <c r="AN150" s="2699"/>
      <c r="AO150" s="2699"/>
    </row>
    <row r="151" spans="1:41" s="2624" customFormat="1" ht="29.25" customHeight="1">
      <c r="A151" s="2629"/>
      <c r="B151" s="2631"/>
      <c r="C151" s="2700" t="s">
        <v>732</v>
      </c>
      <c r="D151" s="2701" t="s">
        <v>733</v>
      </c>
      <c r="E151" s="2702">
        <f t="shared" si="40"/>
        <v>34977</v>
      </c>
      <c r="F151" s="2302">
        <v>34977</v>
      </c>
      <c r="G151" s="2271">
        <v>28997.91</v>
      </c>
      <c r="H151" s="2203">
        <f t="shared" si="39"/>
        <v>0.82905652285787801</v>
      </c>
      <c r="I151" s="1881">
        <f t="shared" si="33"/>
        <v>34977</v>
      </c>
      <c r="J151" s="2703"/>
      <c r="K151" s="2703"/>
      <c r="L151" s="2703"/>
      <c r="M151" s="2703"/>
      <c r="N151" s="2703"/>
      <c r="O151" s="2703"/>
      <c r="P151" s="1939"/>
      <c r="Q151" s="2704">
        <v>34977</v>
      </c>
      <c r="R151" s="2704"/>
      <c r="S151" s="2704"/>
      <c r="T151" s="2252"/>
      <c r="U151" s="2704"/>
      <c r="V151" s="2704"/>
      <c r="W151" s="2704"/>
      <c r="X151" s="2704"/>
      <c r="Y151" s="2704"/>
      <c r="Z151" s="2704"/>
      <c r="AA151" s="2704"/>
      <c r="AB151" s="2704"/>
      <c r="AC151" s="2704"/>
      <c r="AD151" s="2704"/>
      <c r="AE151" s="2705"/>
      <c r="AF151" s="2705"/>
      <c r="AG151" s="2704"/>
      <c r="AH151" s="2704"/>
      <c r="AI151" s="2252"/>
      <c r="AJ151" s="2706"/>
      <c r="AK151" s="2706"/>
      <c r="AL151" s="2706"/>
      <c r="AM151" s="2706"/>
      <c r="AN151" s="2707"/>
      <c r="AO151" s="2707"/>
    </row>
    <row r="152" spans="1:41" s="2624" customFormat="1" ht="26.25" customHeight="1">
      <c r="A152" s="2629"/>
      <c r="B152" s="2631"/>
      <c r="C152" s="2708" t="s">
        <v>690</v>
      </c>
      <c r="D152" s="2709" t="s">
        <v>733</v>
      </c>
      <c r="E152" s="2710">
        <f t="shared" si="40"/>
        <v>2457</v>
      </c>
      <c r="F152" s="2302">
        <v>2984</v>
      </c>
      <c r="G152" s="2271">
        <v>2876.66</v>
      </c>
      <c r="H152" s="2203">
        <f t="shared" si="39"/>
        <v>0.96402815013404819</v>
      </c>
      <c r="I152" s="1881">
        <f t="shared" si="33"/>
        <v>2457</v>
      </c>
      <c r="J152" s="2711"/>
      <c r="K152" s="2711"/>
      <c r="L152" s="2711"/>
      <c r="M152" s="2711"/>
      <c r="N152" s="2711"/>
      <c r="O152" s="2711"/>
      <c r="P152" s="1939">
        <v>2457</v>
      </c>
      <c r="Q152" s="2712"/>
      <c r="R152" s="2712"/>
      <c r="S152" s="2712"/>
      <c r="T152" s="2252"/>
      <c r="U152" s="2712"/>
      <c r="V152" s="2712"/>
      <c r="W152" s="2712"/>
      <c r="X152" s="2712"/>
      <c r="Y152" s="2712"/>
      <c r="Z152" s="2712"/>
      <c r="AA152" s="2712"/>
      <c r="AB152" s="2712"/>
      <c r="AC152" s="2712"/>
      <c r="AD152" s="2712"/>
      <c r="AE152" s="2713"/>
      <c r="AF152" s="2713"/>
      <c r="AG152" s="2712"/>
      <c r="AH152" s="2712"/>
      <c r="AI152" s="2252"/>
      <c r="AJ152" s="2714"/>
      <c r="AK152" s="2714"/>
      <c r="AL152" s="2714"/>
      <c r="AM152" s="2714"/>
      <c r="AN152" s="2715"/>
      <c r="AO152" s="2715"/>
    </row>
    <row r="153" spans="1:41" s="2624" customFormat="1" ht="26.25" customHeight="1">
      <c r="A153" s="2629"/>
      <c r="B153" s="2631"/>
      <c r="C153" s="2716" t="s">
        <v>691</v>
      </c>
      <c r="D153" s="2717" t="s">
        <v>733</v>
      </c>
      <c r="E153" s="2718">
        <f t="shared" si="40"/>
        <v>614</v>
      </c>
      <c r="F153" s="2302">
        <v>746</v>
      </c>
      <c r="G153" s="2271">
        <v>719.16</v>
      </c>
      <c r="H153" s="2203">
        <f t="shared" si="39"/>
        <v>0.96402144772117959</v>
      </c>
      <c r="I153" s="1881">
        <f t="shared" si="33"/>
        <v>614</v>
      </c>
      <c r="J153" s="2719"/>
      <c r="K153" s="2719"/>
      <c r="L153" s="2719"/>
      <c r="M153" s="2719"/>
      <c r="N153" s="2719"/>
      <c r="O153" s="2719"/>
      <c r="P153" s="1939">
        <v>614</v>
      </c>
      <c r="Q153" s="2720"/>
      <c r="R153" s="2720"/>
      <c r="S153" s="2720"/>
      <c r="T153" s="2252"/>
      <c r="U153" s="2720"/>
      <c r="V153" s="2720"/>
      <c r="W153" s="2720"/>
      <c r="X153" s="2720"/>
      <c r="Y153" s="2720"/>
      <c r="Z153" s="2720"/>
      <c r="AA153" s="2720"/>
      <c r="AB153" s="2720"/>
      <c r="AC153" s="2720"/>
      <c r="AD153" s="2720"/>
      <c r="AE153" s="2721"/>
      <c r="AF153" s="2721"/>
      <c r="AG153" s="2720"/>
      <c r="AH153" s="2720"/>
      <c r="AI153" s="2252"/>
      <c r="AJ153" s="2722"/>
      <c r="AK153" s="2722"/>
      <c r="AL153" s="2722"/>
      <c r="AM153" s="2722"/>
      <c r="AN153" s="2723"/>
      <c r="AO153" s="2723"/>
    </row>
    <row r="154" spans="1:41" s="2624" customFormat="1" ht="18" customHeight="1">
      <c r="A154" s="2629"/>
      <c r="B154" s="2631"/>
      <c r="C154" s="2724" t="s">
        <v>692</v>
      </c>
      <c r="D154" s="2725" t="s">
        <v>652</v>
      </c>
      <c r="E154" s="2726">
        <f t="shared" si="40"/>
        <v>9432</v>
      </c>
      <c r="F154" s="2302">
        <v>0</v>
      </c>
      <c r="G154" s="2271">
        <v>0</v>
      </c>
      <c r="H154" s="2203"/>
      <c r="I154" s="1881">
        <f t="shared" si="33"/>
        <v>9432</v>
      </c>
      <c r="J154" s="2727"/>
      <c r="K154" s="2727"/>
      <c r="L154" s="2727"/>
      <c r="M154" s="2727"/>
      <c r="N154" s="2727"/>
      <c r="O154" s="2727"/>
      <c r="P154" s="1939">
        <v>9432</v>
      </c>
      <c r="Q154" s="2728"/>
      <c r="R154" s="2728"/>
      <c r="S154" s="2728"/>
      <c r="T154" s="2252"/>
      <c r="U154" s="2728"/>
      <c r="V154" s="2728"/>
      <c r="W154" s="2728"/>
      <c r="X154" s="2728"/>
      <c r="Y154" s="2728"/>
      <c r="Z154" s="2728"/>
      <c r="AA154" s="2728"/>
      <c r="AB154" s="2728"/>
      <c r="AC154" s="2728"/>
      <c r="AD154" s="2728"/>
      <c r="AE154" s="2729"/>
      <c r="AF154" s="2729"/>
      <c r="AG154" s="2728"/>
      <c r="AH154" s="2728"/>
      <c r="AI154" s="2252"/>
      <c r="AJ154" s="2730"/>
      <c r="AK154" s="2730"/>
      <c r="AL154" s="2730"/>
      <c r="AM154" s="2730"/>
      <c r="AN154" s="2731"/>
      <c r="AO154" s="2731"/>
    </row>
    <row r="155" spans="1:41" s="2624" customFormat="1" ht="15.75" customHeight="1" thickBot="1">
      <c r="A155" s="2732"/>
      <c r="B155" s="2733"/>
      <c r="C155" s="2734" t="s">
        <v>693</v>
      </c>
      <c r="D155" s="2735" t="s">
        <v>652</v>
      </c>
      <c r="E155" s="2736">
        <f t="shared" si="40"/>
        <v>2358</v>
      </c>
      <c r="F155" s="2737">
        <v>0</v>
      </c>
      <c r="G155" s="2738">
        <v>0</v>
      </c>
      <c r="H155" s="2739"/>
      <c r="I155" s="1881">
        <f t="shared" si="33"/>
        <v>2358</v>
      </c>
      <c r="J155" s="2740"/>
      <c r="K155" s="2740"/>
      <c r="L155" s="2740"/>
      <c r="M155" s="2740"/>
      <c r="N155" s="2740"/>
      <c r="O155" s="2740"/>
      <c r="P155" s="1939">
        <v>2358</v>
      </c>
      <c r="Q155" s="2741"/>
      <c r="R155" s="2741"/>
      <c r="S155" s="2741"/>
      <c r="T155" s="2252"/>
      <c r="U155" s="2741"/>
      <c r="V155" s="2741"/>
      <c r="W155" s="2741"/>
      <c r="X155" s="2741"/>
      <c r="Y155" s="2741"/>
      <c r="Z155" s="2741"/>
      <c r="AA155" s="2741"/>
      <c r="AB155" s="2741"/>
      <c r="AC155" s="2741"/>
      <c r="AD155" s="2741"/>
      <c r="AE155" s="2742"/>
      <c r="AF155" s="2742"/>
      <c r="AG155" s="2741"/>
      <c r="AH155" s="2741"/>
      <c r="AI155" s="2252"/>
      <c r="AJ155" s="2743"/>
      <c r="AK155" s="2743"/>
      <c r="AL155" s="2743"/>
      <c r="AM155" s="2743"/>
      <c r="AN155" s="2744"/>
      <c r="AO155" s="2744"/>
    </row>
    <row r="156" spans="1:41" s="2624" customFormat="1" ht="15.75" customHeight="1">
      <c r="A156" s="2629"/>
      <c r="B156" s="2631"/>
      <c r="C156" s="2745" t="s">
        <v>734</v>
      </c>
      <c r="D156" s="2746" t="s">
        <v>656</v>
      </c>
      <c r="E156" s="2233">
        <f t="shared" si="40"/>
        <v>249000</v>
      </c>
      <c r="F156" s="2234">
        <v>109000</v>
      </c>
      <c r="G156" s="2235">
        <v>98552.43</v>
      </c>
      <c r="H156" s="2127">
        <f t="shared" si="39"/>
        <v>0.90415073394495404</v>
      </c>
      <c r="I156" s="1881">
        <f t="shared" si="33"/>
        <v>249000</v>
      </c>
      <c r="J156" s="2740"/>
      <c r="K156" s="2740"/>
      <c r="L156" s="2740"/>
      <c r="M156" s="2740"/>
      <c r="N156" s="2740"/>
      <c r="O156" s="2740"/>
      <c r="P156" s="1939"/>
      <c r="Q156" s="2741">
        <v>249000</v>
      </c>
      <c r="R156" s="2741"/>
      <c r="S156" s="2741"/>
      <c r="T156" s="2252"/>
      <c r="U156" s="2741"/>
      <c r="V156" s="2741"/>
      <c r="W156" s="2741"/>
      <c r="X156" s="2741"/>
      <c r="Y156" s="2741"/>
      <c r="Z156" s="2741"/>
      <c r="AA156" s="2741"/>
      <c r="AB156" s="2741"/>
      <c r="AC156" s="2741"/>
      <c r="AD156" s="2741"/>
      <c r="AE156" s="2742"/>
      <c r="AF156" s="2742"/>
      <c r="AG156" s="2741"/>
      <c r="AH156" s="2741"/>
      <c r="AI156" s="2252"/>
      <c r="AJ156" s="2743"/>
      <c r="AK156" s="2743"/>
      <c r="AL156" s="2743"/>
      <c r="AM156" s="2743"/>
      <c r="AN156" s="2744"/>
      <c r="AO156" s="2744"/>
    </row>
    <row r="157" spans="1:41" s="2624" customFormat="1" ht="17.100000000000001" customHeight="1">
      <c r="A157" s="2629"/>
      <c r="B157" s="2631"/>
      <c r="C157" s="2747" t="s">
        <v>697</v>
      </c>
      <c r="D157" s="2748" t="s">
        <v>656</v>
      </c>
      <c r="E157" s="2749">
        <f t="shared" si="40"/>
        <v>17997</v>
      </c>
      <c r="F157" s="2302">
        <v>0</v>
      </c>
      <c r="G157" s="2271">
        <v>0</v>
      </c>
      <c r="H157" s="2203"/>
      <c r="I157" s="1881">
        <f t="shared" si="33"/>
        <v>17997</v>
      </c>
      <c r="J157" s="2750"/>
      <c r="K157" s="2750"/>
      <c r="L157" s="2750"/>
      <c r="M157" s="2750"/>
      <c r="N157" s="2750"/>
      <c r="O157" s="2750"/>
      <c r="P157" s="1939">
        <v>17997</v>
      </c>
      <c r="Q157" s="2751"/>
      <c r="R157" s="2751"/>
      <c r="S157" s="2751"/>
      <c r="T157" s="2252"/>
      <c r="U157" s="2751"/>
      <c r="V157" s="2751"/>
      <c r="W157" s="2751"/>
      <c r="X157" s="2751"/>
      <c r="Y157" s="2751"/>
      <c r="Z157" s="2751"/>
      <c r="AA157" s="2751"/>
      <c r="AB157" s="2751"/>
      <c r="AC157" s="2751"/>
      <c r="AD157" s="2751"/>
      <c r="AE157" s="2752"/>
      <c r="AF157" s="2752"/>
      <c r="AG157" s="2751"/>
      <c r="AH157" s="2751"/>
      <c r="AI157" s="2252"/>
      <c r="AJ157" s="2753"/>
      <c r="AK157" s="2753"/>
      <c r="AL157" s="2753"/>
      <c r="AM157" s="2753"/>
      <c r="AN157" s="2754"/>
      <c r="AO157" s="2754"/>
    </row>
    <row r="158" spans="1:41" s="2624" customFormat="1" ht="17.100000000000001" customHeight="1">
      <c r="A158" s="2629"/>
      <c r="B158" s="2631"/>
      <c r="C158" s="2755" t="s">
        <v>698</v>
      </c>
      <c r="D158" s="2756" t="s">
        <v>656</v>
      </c>
      <c r="E158" s="2757">
        <f t="shared" si="40"/>
        <v>4499</v>
      </c>
      <c r="F158" s="2302">
        <v>0</v>
      </c>
      <c r="G158" s="2271">
        <v>0</v>
      </c>
      <c r="H158" s="2203"/>
      <c r="I158" s="1881">
        <f t="shared" si="33"/>
        <v>4499</v>
      </c>
      <c r="J158" s="2758"/>
      <c r="K158" s="2758"/>
      <c r="L158" s="2758"/>
      <c r="M158" s="2758"/>
      <c r="N158" s="2758"/>
      <c r="O158" s="2758"/>
      <c r="P158" s="1939">
        <v>4499</v>
      </c>
      <c r="Q158" s="2759"/>
      <c r="R158" s="2759"/>
      <c r="S158" s="2759"/>
      <c r="T158" s="2252"/>
      <c r="U158" s="2759"/>
      <c r="V158" s="2759"/>
      <c r="W158" s="2759"/>
      <c r="X158" s="2759"/>
      <c r="Y158" s="2759"/>
      <c r="Z158" s="2759"/>
      <c r="AA158" s="2759"/>
      <c r="AB158" s="2759"/>
      <c r="AC158" s="2759"/>
      <c r="AD158" s="2759"/>
      <c r="AE158" s="2760"/>
      <c r="AF158" s="2760"/>
      <c r="AG158" s="2759"/>
      <c r="AH158" s="2759"/>
      <c r="AI158" s="2252"/>
      <c r="AJ158" s="2761"/>
      <c r="AK158" s="2761"/>
      <c r="AL158" s="2761"/>
      <c r="AM158" s="2761"/>
      <c r="AN158" s="2762"/>
      <c r="AO158" s="2762"/>
    </row>
    <row r="159" spans="1:41" s="2624" customFormat="1" ht="17.100000000000001" customHeight="1">
      <c r="A159" s="2629"/>
      <c r="B159" s="2631"/>
      <c r="C159" s="2763" t="s">
        <v>735</v>
      </c>
      <c r="D159" s="2764" t="s">
        <v>658</v>
      </c>
      <c r="E159" s="2765">
        <f t="shared" si="40"/>
        <v>30000</v>
      </c>
      <c r="F159" s="2302">
        <v>16200</v>
      </c>
      <c r="G159" s="2271">
        <v>7237.2</v>
      </c>
      <c r="H159" s="2203">
        <f t="shared" si="39"/>
        <v>0.44674074074074072</v>
      </c>
      <c r="I159" s="1881">
        <f t="shared" si="33"/>
        <v>30000</v>
      </c>
      <c r="J159" s="2766"/>
      <c r="K159" s="2766"/>
      <c r="L159" s="2766"/>
      <c r="M159" s="2766"/>
      <c r="N159" s="2766"/>
      <c r="O159" s="2766"/>
      <c r="P159" s="1939"/>
      <c r="Q159" s="2767">
        <v>30000</v>
      </c>
      <c r="R159" s="2767"/>
      <c r="S159" s="2767"/>
      <c r="T159" s="2252"/>
      <c r="U159" s="2767"/>
      <c r="V159" s="2767"/>
      <c r="W159" s="2767"/>
      <c r="X159" s="2767"/>
      <c r="Y159" s="2767"/>
      <c r="Z159" s="2767"/>
      <c r="AA159" s="2767"/>
      <c r="AB159" s="2767"/>
      <c r="AC159" s="2767"/>
      <c r="AD159" s="2767"/>
      <c r="AE159" s="2768"/>
      <c r="AF159" s="2768"/>
      <c r="AG159" s="2767"/>
      <c r="AH159" s="2767"/>
      <c r="AI159" s="2252"/>
      <c r="AJ159" s="2769"/>
      <c r="AK159" s="2769"/>
      <c r="AL159" s="2769"/>
      <c r="AM159" s="2769"/>
      <c r="AN159" s="2770"/>
      <c r="AO159" s="2770"/>
    </row>
    <row r="160" spans="1:41" s="2624" customFormat="1" ht="17.100000000000001" customHeight="1">
      <c r="A160" s="2629"/>
      <c r="B160" s="2631"/>
      <c r="C160" s="2771" t="s">
        <v>736</v>
      </c>
      <c r="D160" s="2772" t="s">
        <v>659</v>
      </c>
      <c r="E160" s="2773">
        <f t="shared" si="40"/>
        <v>2760</v>
      </c>
      <c r="F160" s="2302">
        <v>2760</v>
      </c>
      <c r="G160" s="2271">
        <v>0</v>
      </c>
      <c r="H160" s="2203">
        <f t="shared" si="39"/>
        <v>0</v>
      </c>
      <c r="I160" s="1881">
        <f t="shared" si="33"/>
        <v>2760</v>
      </c>
      <c r="J160" s="2774"/>
      <c r="K160" s="2774"/>
      <c r="L160" s="2774"/>
      <c r="M160" s="2774"/>
      <c r="N160" s="2774"/>
      <c r="O160" s="2774"/>
      <c r="P160" s="1939"/>
      <c r="Q160" s="2775">
        <v>2760</v>
      </c>
      <c r="R160" s="2775"/>
      <c r="S160" s="2775"/>
      <c r="T160" s="2252"/>
      <c r="U160" s="2775"/>
      <c r="V160" s="2775"/>
      <c r="W160" s="2775"/>
      <c r="X160" s="2775"/>
      <c r="Y160" s="2775"/>
      <c r="Z160" s="2775"/>
      <c r="AA160" s="2775"/>
      <c r="AB160" s="2775"/>
      <c r="AC160" s="2775"/>
      <c r="AD160" s="2775"/>
      <c r="AE160" s="2776"/>
      <c r="AF160" s="2776"/>
      <c r="AG160" s="2775"/>
      <c r="AH160" s="2775"/>
      <c r="AI160" s="2252"/>
      <c r="AJ160" s="2777"/>
      <c r="AK160" s="2777"/>
      <c r="AL160" s="2777"/>
      <c r="AM160" s="2777"/>
      <c r="AN160" s="2778"/>
      <c r="AO160" s="2778"/>
    </row>
    <row r="161" spans="1:41" s="2624" customFormat="1" ht="17.100000000000001" customHeight="1">
      <c r="A161" s="2629"/>
      <c r="B161" s="2631"/>
      <c r="C161" s="2779" t="s">
        <v>737</v>
      </c>
      <c r="D161" s="2780" t="s">
        <v>661</v>
      </c>
      <c r="E161" s="2781">
        <f t="shared" si="40"/>
        <v>930095</v>
      </c>
      <c r="F161" s="2302">
        <v>425734</v>
      </c>
      <c r="G161" s="2271">
        <v>171587.89</v>
      </c>
      <c r="H161" s="2203">
        <f t="shared" si="39"/>
        <v>0.40304013773858799</v>
      </c>
      <c r="I161" s="1881">
        <f t="shared" si="33"/>
        <v>930095</v>
      </c>
      <c r="J161" s="2782"/>
      <c r="K161" s="2782"/>
      <c r="L161" s="2782"/>
      <c r="M161" s="2782"/>
      <c r="N161" s="2782"/>
      <c r="O161" s="2782"/>
      <c r="P161" s="1939"/>
      <c r="Q161" s="2783">
        <v>930095</v>
      </c>
      <c r="R161" s="2783"/>
      <c r="S161" s="2783"/>
      <c r="T161" s="2252"/>
      <c r="U161" s="2783"/>
      <c r="V161" s="2783"/>
      <c r="W161" s="2783"/>
      <c r="X161" s="2783"/>
      <c r="Y161" s="2783"/>
      <c r="Z161" s="2783"/>
      <c r="AA161" s="2783"/>
      <c r="AB161" s="2783"/>
      <c r="AC161" s="2783"/>
      <c r="AD161" s="2783"/>
      <c r="AE161" s="2784"/>
      <c r="AF161" s="2784"/>
      <c r="AG161" s="2783"/>
      <c r="AH161" s="2783"/>
      <c r="AI161" s="2252"/>
      <c r="AJ161" s="2785"/>
      <c r="AK161" s="2785"/>
      <c r="AL161" s="2785"/>
      <c r="AM161" s="2785"/>
      <c r="AN161" s="2786"/>
      <c r="AO161" s="2786"/>
    </row>
    <row r="162" spans="1:41" s="2624" customFormat="1" ht="17.25" customHeight="1">
      <c r="A162" s="2629"/>
      <c r="B162" s="2631"/>
      <c r="C162" s="2787" t="s">
        <v>701</v>
      </c>
      <c r="D162" s="2788" t="s">
        <v>661</v>
      </c>
      <c r="E162" s="2789">
        <f t="shared" si="40"/>
        <v>48822</v>
      </c>
      <c r="F162" s="2302">
        <v>64822</v>
      </c>
      <c r="G162" s="2271">
        <v>48005.9</v>
      </c>
      <c r="H162" s="2203">
        <f t="shared" si="39"/>
        <v>0.7405803585202555</v>
      </c>
      <c r="I162" s="1881">
        <f t="shared" si="33"/>
        <v>48822</v>
      </c>
      <c r="J162" s="2790"/>
      <c r="K162" s="2790"/>
      <c r="L162" s="2790"/>
      <c r="M162" s="2790"/>
      <c r="N162" s="2790"/>
      <c r="O162" s="2790"/>
      <c r="P162" s="1939">
        <v>48822</v>
      </c>
      <c r="Q162" s="2791"/>
      <c r="R162" s="2791"/>
      <c r="S162" s="2791"/>
      <c r="T162" s="2252"/>
      <c r="U162" s="2791"/>
      <c r="V162" s="2791"/>
      <c r="W162" s="2791"/>
      <c r="X162" s="2791"/>
      <c r="Y162" s="2791"/>
      <c r="Z162" s="2791"/>
      <c r="AA162" s="2791"/>
      <c r="AB162" s="2791"/>
      <c r="AC162" s="2791"/>
      <c r="AD162" s="2791"/>
      <c r="AE162" s="2792"/>
      <c r="AF162" s="2792"/>
      <c r="AG162" s="2791"/>
      <c r="AH162" s="2791"/>
      <c r="AI162" s="2252"/>
      <c r="AJ162" s="2793"/>
      <c r="AK162" s="2793"/>
      <c r="AL162" s="2793"/>
      <c r="AM162" s="2793"/>
      <c r="AN162" s="2794"/>
      <c r="AO162" s="2794"/>
    </row>
    <row r="163" spans="1:41" s="2624" customFormat="1" ht="17.25" customHeight="1">
      <c r="A163" s="2629"/>
      <c r="B163" s="2631"/>
      <c r="C163" s="2795" t="s">
        <v>702</v>
      </c>
      <c r="D163" s="2796" t="s">
        <v>661</v>
      </c>
      <c r="E163" s="2797">
        <f t="shared" si="40"/>
        <v>12206</v>
      </c>
      <c r="F163" s="2302">
        <v>16206</v>
      </c>
      <c r="G163" s="2271">
        <v>12001.47</v>
      </c>
      <c r="H163" s="2203">
        <f t="shared" si="39"/>
        <v>0.74055720103665301</v>
      </c>
      <c r="I163" s="1881">
        <f t="shared" si="33"/>
        <v>12206</v>
      </c>
      <c r="J163" s="2798"/>
      <c r="K163" s="2798"/>
      <c r="L163" s="2798"/>
      <c r="M163" s="2798"/>
      <c r="N163" s="2798"/>
      <c r="O163" s="2798"/>
      <c r="P163" s="1939">
        <v>12206</v>
      </c>
      <c r="Q163" s="2799"/>
      <c r="R163" s="2799"/>
      <c r="S163" s="2799"/>
      <c r="T163" s="2252"/>
      <c r="U163" s="2799"/>
      <c r="V163" s="2799"/>
      <c r="W163" s="2799"/>
      <c r="X163" s="2799"/>
      <c r="Y163" s="2799"/>
      <c r="Z163" s="2799"/>
      <c r="AA163" s="2799"/>
      <c r="AB163" s="2799"/>
      <c r="AC163" s="2799"/>
      <c r="AD163" s="2799"/>
      <c r="AE163" s="2800"/>
      <c r="AF163" s="2800"/>
      <c r="AG163" s="2799"/>
      <c r="AH163" s="2799"/>
      <c r="AI163" s="2252"/>
      <c r="AJ163" s="2801"/>
      <c r="AK163" s="2801"/>
      <c r="AL163" s="2801"/>
      <c r="AM163" s="2801"/>
      <c r="AN163" s="2802"/>
      <c r="AO163" s="2802"/>
    </row>
    <row r="164" spans="1:41" s="2624" customFormat="1" ht="17.25" customHeight="1">
      <c r="A164" s="2629"/>
      <c r="B164" s="2631"/>
      <c r="C164" s="2803" t="s">
        <v>738</v>
      </c>
      <c r="D164" s="2804" t="s">
        <v>662</v>
      </c>
      <c r="E164" s="2805">
        <f t="shared" si="40"/>
        <v>39600</v>
      </c>
      <c r="F164" s="2302">
        <v>26600</v>
      </c>
      <c r="G164" s="2271">
        <v>0</v>
      </c>
      <c r="H164" s="2203">
        <f t="shared" si="39"/>
        <v>0</v>
      </c>
      <c r="I164" s="1881">
        <f t="shared" si="33"/>
        <v>39600</v>
      </c>
      <c r="J164" s="2806"/>
      <c r="K164" s="2806"/>
      <c r="L164" s="2806"/>
      <c r="M164" s="2806"/>
      <c r="N164" s="2806"/>
      <c r="O164" s="2806"/>
      <c r="P164" s="1939"/>
      <c r="Q164" s="2807">
        <v>39600</v>
      </c>
      <c r="R164" s="2807"/>
      <c r="S164" s="2807"/>
      <c r="T164" s="2252"/>
      <c r="U164" s="2807"/>
      <c r="V164" s="2807"/>
      <c r="W164" s="2807"/>
      <c r="X164" s="2807"/>
      <c r="Y164" s="2807"/>
      <c r="Z164" s="2807"/>
      <c r="AA164" s="2807"/>
      <c r="AB164" s="2807"/>
      <c r="AC164" s="2807"/>
      <c r="AD164" s="2807"/>
      <c r="AE164" s="2808"/>
      <c r="AF164" s="2808"/>
      <c r="AG164" s="2807"/>
      <c r="AH164" s="2807"/>
      <c r="AI164" s="2252"/>
      <c r="AJ164" s="2809"/>
      <c r="AK164" s="2809"/>
      <c r="AL164" s="2809"/>
      <c r="AM164" s="2809"/>
      <c r="AN164" s="2810"/>
      <c r="AO164" s="2810"/>
    </row>
    <row r="165" spans="1:41" s="2624" customFormat="1" ht="26.25" customHeight="1">
      <c r="A165" s="2629"/>
      <c r="B165" s="2631"/>
      <c r="C165" s="2811" t="s">
        <v>739</v>
      </c>
      <c r="D165" s="2812" t="s">
        <v>665</v>
      </c>
      <c r="E165" s="2813">
        <f t="shared" si="40"/>
        <v>528283</v>
      </c>
      <c r="F165" s="2302">
        <v>120000</v>
      </c>
      <c r="G165" s="2271">
        <v>109023.47</v>
      </c>
      <c r="H165" s="2203">
        <f t="shared" si="39"/>
        <v>0.90852891666666669</v>
      </c>
      <c r="I165" s="1881">
        <f t="shared" si="33"/>
        <v>528283</v>
      </c>
      <c r="J165" s="2814"/>
      <c r="K165" s="2814"/>
      <c r="L165" s="2814"/>
      <c r="M165" s="2814"/>
      <c r="N165" s="2814"/>
      <c r="O165" s="2814"/>
      <c r="P165" s="1939"/>
      <c r="Q165" s="2815">
        <v>528283</v>
      </c>
      <c r="R165" s="2815"/>
      <c r="S165" s="2815"/>
      <c r="T165" s="2252"/>
      <c r="U165" s="2815"/>
      <c r="V165" s="2815"/>
      <c r="W165" s="2815"/>
      <c r="X165" s="2815"/>
      <c r="Y165" s="2815"/>
      <c r="Z165" s="2815"/>
      <c r="AA165" s="2815"/>
      <c r="AB165" s="2815"/>
      <c r="AC165" s="2815"/>
      <c r="AD165" s="2815"/>
      <c r="AE165" s="2816"/>
      <c r="AF165" s="2816"/>
      <c r="AG165" s="2815"/>
      <c r="AH165" s="2815"/>
      <c r="AI165" s="2252"/>
      <c r="AJ165" s="2817"/>
      <c r="AK165" s="2817"/>
      <c r="AL165" s="2817"/>
      <c r="AM165" s="2817"/>
      <c r="AN165" s="2818"/>
      <c r="AO165" s="2818"/>
    </row>
    <row r="166" spans="1:41" s="2624" customFormat="1" ht="17.25" customHeight="1">
      <c r="A166" s="2629"/>
      <c r="B166" s="2631"/>
      <c r="C166" s="2819" t="s">
        <v>740</v>
      </c>
      <c r="D166" s="2820" t="s">
        <v>666</v>
      </c>
      <c r="E166" s="2821">
        <f t="shared" si="40"/>
        <v>10000</v>
      </c>
      <c r="F166" s="2302">
        <v>7000</v>
      </c>
      <c r="G166" s="2271">
        <v>4392.8500000000004</v>
      </c>
      <c r="H166" s="2203">
        <f t="shared" si="39"/>
        <v>0.62755000000000005</v>
      </c>
      <c r="I166" s="1881">
        <f t="shared" si="33"/>
        <v>10000</v>
      </c>
      <c r="J166" s="2822"/>
      <c r="K166" s="2822"/>
      <c r="L166" s="2822"/>
      <c r="M166" s="2822"/>
      <c r="N166" s="2822"/>
      <c r="O166" s="2822"/>
      <c r="P166" s="1939"/>
      <c r="Q166" s="2823">
        <v>10000</v>
      </c>
      <c r="R166" s="2823"/>
      <c r="S166" s="2823"/>
      <c r="T166" s="2252"/>
      <c r="U166" s="2823"/>
      <c r="V166" s="2823"/>
      <c r="W166" s="2823"/>
      <c r="X166" s="2823"/>
      <c r="Y166" s="2823"/>
      <c r="Z166" s="2823"/>
      <c r="AA166" s="2823"/>
      <c r="AB166" s="2823"/>
      <c r="AC166" s="2823"/>
      <c r="AD166" s="2823"/>
      <c r="AE166" s="2824"/>
      <c r="AF166" s="2824"/>
      <c r="AG166" s="2823"/>
      <c r="AH166" s="2823"/>
      <c r="AI166" s="2252"/>
      <c r="AJ166" s="2825"/>
      <c r="AK166" s="2825"/>
      <c r="AL166" s="2825"/>
      <c r="AM166" s="2825"/>
      <c r="AN166" s="2826"/>
      <c r="AO166" s="2826"/>
    </row>
    <row r="167" spans="1:41" s="2624" customFormat="1" ht="17.100000000000001" customHeight="1">
      <c r="A167" s="2629"/>
      <c r="B167" s="2827"/>
      <c r="C167" s="2828" t="s">
        <v>741</v>
      </c>
      <c r="D167" s="2829" t="s">
        <v>668</v>
      </c>
      <c r="E167" s="2830">
        <f t="shared" si="40"/>
        <v>17997</v>
      </c>
      <c r="F167" s="2302">
        <v>17997</v>
      </c>
      <c r="G167" s="2271">
        <v>9478.8700000000008</v>
      </c>
      <c r="H167" s="2203">
        <f t="shared" si="39"/>
        <v>0.5266916708340279</v>
      </c>
      <c r="I167" s="1881">
        <f t="shared" si="33"/>
        <v>17997</v>
      </c>
      <c r="J167" s="2831"/>
      <c r="K167" s="2831"/>
      <c r="L167" s="2831"/>
      <c r="M167" s="2831"/>
      <c r="N167" s="2831"/>
      <c r="O167" s="2831"/>
      <c r="P167" s="1939">
        <v>17997</v>
      </c>
      <c r="Q167" s="2832"/>
      <c r="R167" s="2832"/>
      <c r="S167" s="2832"/>
      <c r="T167" s="2252"/>
      <c r="U167" s="2832"/>
      <c r="V167" s="2832"/>
      <c r="W167" s="2832"/>
      <c r="X167" s="2832"/>
      <c r="Y167" s="2832"/>
      <c r="Z167" s="2832"/>
      <c r="AA167" s="2832"/>
      <c r="AB167" s="2832"/>
      <c r="AC167" s="2832"/>
      <c r="AD167" s="2832"/>
      <c r="AE167" s="2833"/>
      <c r="AF167" s="2833"/>
      <c r="AG167" s="2832"/>
      <c r="AH167" s="2832"/>
      <c r="AI167" s="2252"/>
      <c r="AJ167" s="2834"/>
      <c r="AK167" s="2834"/>
      <c r="AL167" s="2834"/>
      <c r="AM167" s="2834"/>
      <c r="AN167" s="2835"/>
      <c r="AO167" s="2835"/>
    </row>
    <row r="168" spans="1:41" s="2624" customFormat="1" ht="17.100000000000001" customHeight="1">
      <c r="A168" s="2629"/>
      <c r="B168" s="2827"/>
      <c r="C168" s="2836" t="s">
        <v>742</v>
      </c>
      <c r="D168" s="2837" t="s">
        <v>668</v>
      </c>
      <c r="E168" s="2838">
        <f t="shared" si="40"/>
        <v>4499</v>
      </c>
      <c r="F168" s="2302">
        <v>4499</v>
      </c>
      <c r="G168" s="2271">
        <v>2369.73</v>
      </c>
      <c r="H168" s="2203">
        <f t="shared" si="39"/>
        <v>0.52672371638141813</v>
      </c>
      <c r="I168" s="1881">
        <f t="shared" si="33"/>
        <v>4499</v>
      </c>
      <c r="J168" s="2839"/>
      <c r="K168" s="2839"/>
      <c r="L168" s="2839"/>
      <c r="M168" s="2839"/>
      <c r="N168" s="2839"/>
      <c r="O168" s="2839"/>
      <c r="P168" s="1939">
        <v>4499</v>
      </c>
      <c r="Q168" s="2840"/>
      <c r="R168" s="2840"/>
      <c r="S168" s="2840"/>
      <c r="T168" s="2252"/>
      <c r="U168" s="2840"/>
      <c r="V168" s="2840"/>
      <c r="W168" s="2840"/>
      <c r="X168" s="2840"/>
      <c r="Y168" s="2840"/>
      <c r="Z168" s="2840"/>
      <c r="AA168" s="2840"/>
      <c r="AB168" s="2840"/>
      <c r="AC168" s="2840"/>
      <c r="AD168" s="2840"/>
      <c r="AE168" s="2841"/>
      <c r="AF168" s="2841"/>
      <c r="AG168" s="2840"/>
      <c r="AH168" s="2840"/>
      <c r="AI168" s="2252"/>
      <c r="AJ168" s="2842"/>
      <c r="AK168" s="2842"/>
      <c r="AL168" s="2842"/>
      <c r="AM168" s="2842"/>
      <c r="AN168" s="2843"/>
      <c r="AO168" s="2843"/>
    </row>
    <row r="169" spans="1:41" s="2624" customFormat="1" ht="17.100000000000001" customHeight="1">
      <c r="A169" s="2629"/>
      <c r="B169" s="2827"/>
      <c r="C169" s="2844" t="s">
        <v>743</v>
      </c>
      <c r="D169" s="2845" t="s">
        <v>744</v>
      </c>
      <c r="E169" s="2846">
        <f t="shared" si="40"/>
        <v>25000</v>
      </c>
      <c r="F169" s="2302">
        <v>25000</v>
      </c>
      <c r="G169" s="2271">
        <v>25000</v>
      </c>
      <c r="H169" s="2203">
        <f t="shared" si="39"/>
        <v>1</v>
      </c>
      <c r="I169" s="1881">
        <f t="shared" si="33"/>
        <v>25000</v>
      </c>
      <c r="J169" s="2847"/>
      <c r="K169" s="2847"/>
      <c r="L169" s="2847"/>
      <c r="M169" s="2847"/>
      <c r="N169" s="2847"/>
      <c r="O169" s="2847"/>
      <c r="P169" s="1939"/>
      <c r="Q169" s="2848">
        <v>25000</v>
      </c>
      <c r="R169" s="2848"/>
      <c r="S169" s="2848"/>
      <c r="T169" s="2252"/>
      <c r="U169" s="2848"/>
      <c r="V169" s="2848"/>
      <c r="W169" s="2848"/>
      <c r="X169" s="2848"/>
      <c r="Y169" s="2848"/>
      <c r="Z169" s="2848"/>
      <c r="AA169" s="2848"/>
      <c r="AB169" s="2848"/>
      <c r="AC169" s="2848"/>
      <c r="AD169" s="2848"/>
      <c r="AE169" s="2849"/>
      <c r="AF169" s="2849"/>
      <c r="AG169" s="2848"/>
      <c r="AH169" s="2848"/>
      <c r="AI169" s="2252"/>
      <c r="AJ169" s="2850"/>
      <c r="AK169" s="2850"/>
      <c r="AL169" s="2850"/>
      <c r="AM169" s="2850"/>
      <c r="AN169" s="2851"/>
      <c r="AO169" s="2851"/>
    </row>
    <row r="170" spans="1:41" s="2624" customFormat="1" ht="17.100000000000001" customHeight="1">
      <c r="A170" s="2629"/>
      <c r="B170" s="2827"/>
      <c r="C170" s="2852" t="s">
        <v>745</v>
      </c>
      <c r="D170" s="2853" t="s">
        <v>676</v>
      </c>
      <c r="E170" s="2854">
        <f t="shared" si="40"/>
        <v>5000</v>
      </c>
      <c r="F170" s="2302">
        <v>35000</v>
      </c>
      <c r="G170" s="2271">
        <v>31550</v>
      </c>
      <c r="H170" s="2203">
        <f t="shared" si="39"/>
        <v>0.90142857142857147</v>
      </c>
      <c r="I170" s="1881">
        <f t="shared" si="33"/>
        <v>5000</v>
      </c>
      <c r="J170" s="2855"/>
      <c r="K170" s="2855"/>
      <c r="L170" s="2855"/>
      <c r="M170" s="2855"/>
      <c r="N170" s="2855"/>
      <c r="O170" s="2855"/>
      <c r="P170" s="1939"/>
      <c r="Q170" s="2856">
        <v>5000</v>
      </c>
      <c r="R170" s="2856"/>
      <c r="S170" s="2856"/>
      <c r="T170" s="2252"/>
      <c r="U170" s="2856"/>
      <c r="V170" s="2856"/>
      <c r="W170" s="2856"/>
      <c r="X170" s="2856"/>
      <c r="Y170" s="2856"/>
      <c r="Z170" s="2856"/>
      <c r="AA170" s="2856"/>
      <c r="AB170" s="2856"/>
      <c r="AC170" s="2856"/>
      <c r="AD170" s="2856"/>
      <c r="AE170" s="2857"/>
      <c r="AF170" s="2857"/>
      <c r="AG170" s="2856"/>
      <c r="AH170" s="2856"/>
      <c r="AI170" s="2252"/>
      <c r="AJ170" s="2858"/>
      <c r="AK170" s="2858"/>
      <c r="AL170" s="2858"/>
      <c r="AM170" s="2858"/>
      <c r="AN170" s="2859"/>
      <c r="AO170" s="2859"/>
    </row>
    <row r="171" spans="1:41" s="2624" customFormat="1" ht="17.100000000000001" customHeight="1">
      <c r="A171" s="2629"/>
      <c r="B171" s="2827"/>
      <c r="C171" s="2860" t="s">
        <v>746</v>
      </c>
      <c r="D171" s="2861" t="s">
        <v>653</v>
      </c>
      <c r="E171" s="2862">
        <f t="shared" si="40"/>
        <v>21414</v>
      </c>
      <c r="F171" s="2302">
        <v>21414</v>
      </c>
      <c r="G171" s="2271">
        <v>2652.25</v>
      </c>
      <c r="H171" s="2203">
        <f t="shared" si="39"/>
        <v>0.12385588867096292</v>
      </c>
      <c r="I171" s="1881">
        <f t="shared" si="33"/>
        <v>21414</v>
      </c>
      <c r="J171" s="2863"/>
      <c r="K171" s="2863"/>
      <c r="L171" s="2863"/>
      <c r="M171" s="2863"/>
      <c r="N171" s="2863"/>
      <c r="O171" s="2863"/>
      <c r="P171" s="1939"/>
      <c r="Q171" s="2864">
        <v>21414</v>
      </c>
      <c r="R171" s="2864"/>
      <c r="S171" s="2864"/>
      <c r="T171" s="2252"/>
      <c r="U171" s="2864"/>
      <c r="V171" s="2864"/>
      <c r="W171" s="2864"/>
      <c r="X171" s="2864"/>
      <c r="Y171" s="2864"/>
      <c r="Z171" s="2864"/>
      <c r="AA171" s="2864"/>
      <c r="AB171" s="2864"/>
      <c r="AC171" s="2864"/>
      <c r="AD171" s="2864"/>
      <c r="AE171" s="2865"/>
      <c r="AF171" s="2865"/>
      <c r="AG171" s="2864"/>
      <c r="AH171" s="2864"/>
      <c r="AI171" s="2252"/>
      <c r="AJ171" s="2866"/>
      <c r="AK171" s="2866"/>
      <c r="AL171" s="2866"/>
      <c r="AM171" s="2866"/>
      <c r="AN171" s="2867"/>
      <c r="AO171" s="2867"/>
    </row>
    <row r="172" spans="1:41" s="2624" customFormat="1" ht="17.100000000000001" customHeight="1">
      <c r="A172" s="2629"/>
      <c r="B172" s="2827"/>
      <c r="C172" s="2868" t="s">
        <v>711</v>
      </c>
      <c r="D172" s="2869" t="s">
        <v>653</v>
      </c>
      <c r="E172" s="2870">
        <f t="shared" si="40"/>
        <v>480</v>
      </c>
      <c r="F172" s="2302">
        <v>480</v>
      </c>
      <c r="G172" s="2271">
        <v>447.09</v>
      </c>
      <c r="H172" s="2203">
        <f t="shared" si="39"/>
        <v>0.93143749999999992</v>
      </c>
      <c r="I172" s="1881">
        <f t="shared" si="33"/>
        <v>480</v>
      </c>
      <c r="J172" s="2871"/>
      <c r="K172" s="2871"/>
      <c r="L172" s="2871"/>
      <c r="M172" s="2871"/>
      <c r="N172" s="2871"/>
      <c r="O172" s="2871"/>
      <c r="P172" s="1939">
        <v>480</v>
      </c>
      <c r="Q172" s="2872"/>
      <c r="R172" s="2872"/>
      <c r="S172" s="2872"/>
      <c r="T172" s="2252"/>
      <c r="U172" s="2872"/>
      <c r="V172" s="2872"/>
      <c r="W172" s="2872"/>
      <c r="X172" s="2872"/>
      <c r="Y172" s="2872"/>
      <c r="Z172" s="2872"/>
      <c r="AA172" s="2872"/>
      <c r="AB172" s="2872"/>
      <c r="AC172" s="2872"/>
      <c r="AD172" s="2872"/>
      <c r="AE172" s="2873"/>
      <c r="AF172" s="2873"/>
      <c r="AG172" s="2872"/>
      <c r="AH172" s="2872"/>
      <c r="AI172" s="2252"/>
      <c r="AJ172" s="2874"/>
      <c r="AK172" s="2874"/>
      <c r="AL172" s="2874"/>
      <c r="AM172" s="2874"/>
      <c r="AN172" s="2875"/>
      <c r="AO172" s="2875"/>
    </row>
    <row r="173" spans="1:41" s="2624" customFormat="1" ht="17.100000000000001" customHeight="1">
      <c r="A173" s="2629"/>
      <c r="B173" s="2827"/>
      <c r="C173" s="2876" t="s">
        <v>712</v>
      </c>
      <c r="D173" s="2877" t="s">
        <v>653</v>
      </c>
      <c r="E173" s="2878">
        <f t="shared" si="40"/>
        <v>120</v>
      </c>
      <c r="F173" s="2302">
        <v>120</v>
      </c>
      <c r="G173" s="2271">
        <v>111.79</v>
      </c>
      <c r="H173" s="2203">
        <f t="shared" si="39"/>
        <v>0.93158333333333343</v>
      </c>
      <c r="I173" s="1881">
        <f t="shared" si="33"/>
        <v>120</v>
      </c>
      <c r="J173" s="2879"/>
      <c r="K173" s="2879"/>
      <c r="L173" s="2879"/>
      <c r="M173" s="2879"/>
      <c r="N173" s="2879"/>
      <c r="O173" s="2879"/>
      <c r="P173" s="1939">
        <v>120</v>
      </c>
      <c r="Q173" s="2880"/>
      <c r="R173" s="2880"/>
      <c r="S173" s="2880"/>
      <c r="T173" s="2252"/>
      <c r="U173" s="2880"/>
      <c r="V173" s="2880"/>
      <c r="W173" s="2880"/>
      <c r="X173" s="2880"/>
      <c r="Y173" s="2880"/>
      <c r="Z173" s="2880"/>
      <c r="AA173" s="2880"/>
      <c r="AB173" s="2880"/>
      <c r="AC173" s="2880"/>
      <c r="AD173" s="2880"/>
      <c r="AE173" s="2881"/>
      <c r="AF173" s="2881"/>
      <c r="AG173" s="2880"/>
      <c r="AH173" s="2880"/>
      <c r="AI173" s="2252"/>
      <c r="AJ173" s="2882"/>
      <c r="AK173" s="2882"/>
      <c r="AL173" s="2882"/>
      <c r="AM173" s="2882"/>
      <c r="AN173" s="2883"/>
      <c r="AO173" s="2883"/>
    </row>
    <row r="174" spans="1:41" s="2624" customFormat="1" ht="12" customHeight="1">
      <c r="A174" s="2629"/>
      <c r="B174" s="2827"/>
      <c r="C174" s="10853"/>
      <c r="D174" s="10854"/>
      <c r="E174" s="2884"/>
      <c r="F174" s="2302"/>
      <c r="G174" s="2271"/>
      <c r="H174" s="2203"/>
      <c r="I174" s="1881">
        <f t="shared" si="33"/>
        <v>0</v>
      </c>
      <c r="J174" s="2885"/>
      <c r="K174" s="2885"/>
      <c r="L174" s="2885"/>
      <c r="M174" s="2885"/>
      <c r="N174" s="2885"/>
      <c r="O174" s="2885"/>
      <c r="P174" s="1939"/>
      <c r="Q174" s="2886"/>
      <c r="R174" s="2886"/>
      <c r="S174" s="2886"/>
      <c r="T174" s="2252"/>
      <c r="U174" s="2886"/>
      <c r="V174" s="2886"/>
      <c r="W174" s="2886"/>
      <c r="X174" s="2886"/>
      <c r="Y174" s="2886"/>
      <c r="Z174" s="2886"/>
      <c r="AA174" s="2886"/>
      <c r="AB174" s="2886"/>
      <c r="AC174" s="2886"/>
      <c r="AD174" s="2886"/>
      <c r="AE174" s="2887"/>
      <c r="AF174" s="2887"/>
      <c r="AG174" s="2886"/>
      <c r="AH174" s="2886"/>
      <c r="AI174" s="2252"/>
      <c r="AJ174" s="2888"/>
      <c r="AK174" s="2888"/>
      <c r="AL174" s="2888"/>
      <c r="AM174" s="2888"/>
      <c r="AN174" s="2889"/>
      <c r="AO174" s="2889"/>
    </row>
    <row r="175" spans="1:41" s="2624" customFormat="1" ht="17.100000000000001" customHeight="1">
      <c r="A175" s="2629"/>
      <c r="B175" s="2827"/>
      <c r="C175" s="10855" t="s">
        <v>679</v>
      </c>
      <c r="D175" s="10855"/>
      <c r="E175" s="2220">
        <f t="shared" ref="E175:G175" si="41">SUM(E176)</f>
        <v>20000</v>
      </c>
      <c r="F175" s="2220">
        <f t="shared" si="41"/>
        <v>1077373</v>
      </c>
      <c r="G175" s="2221">
        <f t="shared" si="41"/>
        <v>976338.45000000007</v>
      </c>
      <c r="H175" s="2203">
        <f t="shared" si="39"/>
        <v>0.90622138293794263</v>
      </c>
      <c r="I175" s="1881">
        <f t="shared" si="33"/>
        <v>0</v>
      </c>
      <c r="J175" s="2885"/>
      <c r="K175" s="2885"/>
      <c r="L175" s="2885"/>
      <c r="M175" s="2885"/>
      <c r="N175" s="2885"/>
      <c r="O175" s="2885"/>
      <c r="P175" s="1939"/>
      <c r="Q175" s="2886"/>
      <c r="R175" s="2886"/>
      <c r="S175" s="2886"/>
      <c r="T175" s="2252"/>
      <c r="U175" s="2886"/>
      <c r="V175" s="2886"/>
      <c r="W175" s="2886"/>
      <c r="X175" s="2886"/>
      <c r="Y175" s="2886"/>
      <c r="Z175" s="2886"/>
      <c r="AA175" s="2886"/>
      <c r="AB175" s="2886"/>
      <c r="AC175" s="2886"/>
      <c r="AD175" s="2886"/>
      <c r="AE175" s="2887"/>
      <c r="AF175" s="2887"/>
      <c r="AG175" s="2886"/>
      <c r="AH175" s="2886"/>
      <c r="AI175" s="2252"/>
      <c r="AJ175" s="2888"/>
      <c r="AK175" s="2888"/>
      <c r="AL175" s="2888"/>
      <c r="AM175" s="2888"/>
      <c r="AN175" s="2889"/>
      <c r="AO175" s="2889"/>
    </row>
    <row r="176" spans="1:41" s="2624" customFormat="1" ht="17.100000000000001" customHeight="1">
      <c r="A176" s="2629"/>
      <c r="B176" s="2827"/>
      <c r="C176" s="10841" t="s">
        <v>680</v>
      </c>
      <c r="D176" s="10842"/>
      <c r="E176" s="2890">
        <f>SUM(E177:E179)</f>
        <v>20000</v>
      </c>
      <c r="F176" s="2890">
        <f>SUM(F177:F179)</f>
        <v>1077373</v>
      </c>
      <c r="G176" s="2891">
        <f>SUM(G177:G179)</f>
        <v>976338.45000000007</v>
      </c>
      <c r="H176" s="2203">
        <f t="shared" si="39"/>
        <v>0.90622138293794263</v>
      </c>
      <c r="I176" s="1881">
        <f t="shared" si="33"/>
        <v>0</v>
      </c>
      <c r="J176" s="2892"/>
      <c r="K176" s="2892"/>
      <c r="L176" s="2892"/>
      <c r="M176" s="2892"/>
      <c r="N176" s="2892"/>
      <c r="O176" s="2892"/>
      <c r="P176" s="1939"/>
      <c r="Q176" s="2893"/>
      <c r="R176" s="2893"/>
      <c r="S176" s="2893"/>
      <c r="T176" s="2252"/>
      <c r="U176" s="2893"/>
      <c r="V176" s="2893"/>
      <c r="W176" s="2893"/>
      <c r="X176" s="2893"/>
      <c r="Y176" s="2893"/>
      <c r="Z176" s="2893"/>
      <c r="AA176" s="2893"/>
      <c r="AB176" s="2893"/>
      <c r="AC176" s="2893"/>
      <c r="AD176" s="2893"/>
      <c r="AE176" s="2894"/>
      <c r="AF176" s="2894"/>
      <c r="AG176" s="2893"/>
      <c r="AH176" s="2893"/>
      <c r="AI176" s="2252"/>
      <c r="AJ176" s="2895"/>
      <c r="AK176" s="2895"/>
      <c r="AL176" s="2895"/>
      <c r="AM176" s="2895"/>
      <c r="AN176" s="2896"/>
      <c r="AO176" s="2896"/>
    </row>
    <row r="177" spans="1:41" s="2624" customFormat="1" ht="16.5" customHeight="1">
      <c r="A177" s="2629"/>
      <c r="B177" s="2827"/>
      <c r="C177" s="2897" t="s">
        <v>747</v>
      </c>
      <c r="D177" s="2746" t="s">
        <v>681</v>
      </c>
      <c r="E177" s="2890">
        <f>I177</f>
        <v>20000</v>
      </c>
      <c r="F177" s="2302">
        <v>20000</v>
      </c>
      <c r="G177" s="2271">
        <v>12054</v>
      </c>
      <c r="H177" s="2203">
        <f t="shared" si="39"/>
        <v>0.60270000000000001</v>
      </c>
      <c r="I177" s="1881">
        <f t="shared" si="33"/>
        <v>20000</v>
      </c>
      <c r="J177" s="2892"/>
      <c r="K177" s="2892"/>
      <c r="L177" s="2892"/>
      <c r="M177" s="2892"/>
      <c r="N177" s="2892"/>
      <c r="O177" s="2892"/>
      <c r="P177" s="1939"/>
      <c r="Q177" s="2893">
        <v>20000</v>
      </c>
      <c r="R177" s="2893"/>
      <c r="S177" s="2893"/>
      <c r="T177" s="2252"/>
      <c r="U177" s="2893"/>
      <c r="V177" s="2893"/>
      <c r="W177" s="2893"/>
      <c r="X177" s="2893"/>
      <c r="Y177" s="2893"/>
      <c r="Z177" s="2893"/>
      <c r="AA177" s="2893"/>
      <c r="AB177" s="2893"/>
      <c r="AC177" s="2893"/>
      <c r="AD177" s="2893"/>
      <c r="AE177" s="2894"/>
      <c r="AF177" s="2894"/>
      <c r="AG177" s="2893"/>
      <c r="AH177" s="2893"/>
      <c r="AI177" s="2252"/>
      <c r="AJ177" s="2895"/>
      <c r="AK177" s="2895"/>
      <c r="AL177" s="2895"/>
      <c r="AM177" s="2895"/>
      <c r="AN177" s="2896"/>
      <c r="AO177" s="2896"/>
    </row>
    <row r="178" spans="1:41" s="2624" customFormat="1" ht="65.25" customHeight="1">
      <c r="A178" s="2629"/>
      <c r="B178" s="2827"/>
      <c r="C178" s="2898" t="s">
        <v>748</v>
      </c>
      <c r="D178" s="2899" t="s">
        <v>749</v>
      </c>
      <c r="E178" s="2900">
        <v>0</v>
      </c>
      <c r="F178" s="2302">
        <v>987079</v>
      </c>
      <c r="G178" s="2271">
        <v>893991.28</v>
      </c>
      <c r="H178" s="2203">
        <f t="shared" si="39"/>
        <v>0.9056937489299236</v>
      </c>
      <c r="I178" s="1881">
        <f t="shared" si="33"/>
        <v>0</v>
      </c>
      <c r="J178" s="2901"/>
      <c r="K178" s="2901"/>
      <c r="L178" s="2901"/>
      <c r="M178" s="2901"/>
      <c r="N178" s="2901"/>
      <c r="O178" s="2901"/>
      <c r="P178" s="1939"/>
      <c r="Q178" s="2902"/>
      <c r="R178" s="2902"/>
      <c r="S178" s="2902"/>
      <c r="T178" s="2252"/>
      <c r="U178" s="2902"/>
      <c r="V178" s="2902"/>
      <c r="W178" s="2902"/>
      <c r="X178" s="2902"/>
      <c r="Y178" s="2902"/>
      <c r="Z178" s="2902"/>
      <c r="AA178" s="2902"/>
      <c r="AB178" s="2902"/>
      <c r="AC178" s="2902"/>
      <c r="AD178" s="2902"/>
      <c r="AE178" s="2903"/>
      <c r="AF178" s="2903"/>
      <c r="AG178" s="2902"/>
      <c r="AH178" s="2902"/>
      <c r="AI178" s="2252"/>
      <c r="AJ178" s="2904"/>
      <c r="AK178" s="2904"/>
      <c r="AL178" s="2904"/>
      <c r="AM178" s="2904"/>
      <c r="AN178" s="2905"/>
      <c r="AO178" s="2905"/>
    </row>
    <row r="179" spans="1:41" s="2624" customFormat="1" ht="54.75" customHeight="1" thickBot="1">
      <c r="A179" s="2906"/>
      <c r="B179" s="2906"/>
      <c r="C179" s="2907" t="s">
        <v>750</v>
      </c>
      <c r="D179" s="2908" t="s">
        <v>751</v>
      </c>
      <c r="E179" s="2909">
        <f>I179</f>
        <v>0</v>
      </c>
      <c r="F179" s="2910">
        <v>70294</v>
      </c>
      <c r="G179" s="2911">
        <v>70293.17</v>
      </c>
      <c r="H179" s="2912">
        <f t="shared" si="39"/>
        <v>0.99998819244885762</v>
      </c>
      <c r="I179" s="1881">
        <f t="shared" si="33"/>
        <v>0</v>
      </c>
      <c r="J179" s="2901"/>
      <c r="K179" s="2901"/>
      <c r="L179" s="2901"/>
      <c r="M179" s="2901"/>
      <c r="N179" s="2901"/>
      <c r="O179" s="2901"/>
      <c r="P179" s="1939"/>
      <c r="Q179" s="2902"/>
      <c r="R179" s="2902"/>
      <c r="S179" s="2902"/>
      <c r="T179" s="2252"/>
      <c r="U179" s="2902"/>
      <c r="V179" s="2902"/>
      <c r="W179" s="2902"/>
      <c r="X179" s="2902"/>
      <c r="Y179" s="2902"/>
      <c r="Z179" s="2902"/>
      <c r="AA179" s="2902"/>
      <c r="AB179" s="2902"/>
      <c r="AC179" s="2902"/>
      <c r="AD179" s="2902"/>
      <c r="AE179" s="2903"/>
      <c r="AF179" s="2903"/>
      <c r="AG179" s="2902"/>
      <c r="AH179" s="2902"/>
      <c r="AI179" s="2252"/>
      <c r="AJ179" s="2904"/>
      <c r="AK179" s="2904"/>
      <c r="AL179" s="2904"/>
      <c r="AM179" s="2904"/>
      <c r="AN179" s="2905"/>
      <c r="AO179" s="2905"/>
    </row>
    <row r="180" spans="1:41" ht="16.5" customHeight="1">
      <c r="A180" s="2913"/>
      <c r="B180" s="2914"/>
      <c r="C180" s="10843" t="s">
        <v>752</v>
      </c>
      <c r="D180" s="10844"/>
      <c r="E180" s="2233">
        <f>SUM(E181:E183)</f>
        <v>20000</v>
      </c>
      <c r="F180" s="2233">
        <f>SUM(F181:F183)</f>
        <v>1077373</v>
      </c>
      <c r="G180" s="2445">
        <f>SUM(G181:G183)</f>
        <v>976338.45000000007</v>
      </c>
      <c r="H180" s="2247">
        <f t="shared" si="39"/>
        <v>0.90622138293794263</v>
      </c>
      <c r="I180" s="1881">
        <f t="shared" si="33"/>
        <v>0</v>
      </c>
      <c r="J180" s="2901"/>
      <c r="K180" s="2901"/>
      <c r="L180" s="2901"/>
      <c r="M180" s="2901"/>
      <c r="N180" s="2901"/>
      <c r="O180" s="2901"/>
      <c r="P180" s="1939"/>
      <c r="Q180" s="2902"/>
      <c r="R180" s="2902"/>
      <c r="S180" s="2902"/>
      <c r="T180" s="2252"/>
      <c r="U180" s="2902"/>
      <c r="V180" s="2902"/>
      <c r="W180" s="2902"/>
      <c r="X180" s="2902"/>
      <c r="Y180" s="2902"/>
      <c r="Z180" s="2902"/>
      <c r="AA180" s="2902"/>
      <c r="AB180" s="2902"/>
      <c r="AC180" s="2902"/>
      <c r="AD180" s="2902"/>
      <c r="AE180" s="2903"/>
      <c r="AF180" s="2903"/>
      <c r="AG180" s="2902"/>
      <c r="AH180" s="2902"/>
      <c r="AI180" s="2252"/>
      <c r="AJ180" s="2904"/>
      <c r="AK180" s="2904"/>
      <c r="AL180" s="2904"/>
      <c r="AM180" s="2904"/>
      <c r="AN180" s="2915"/>
      <c r="AO180" s="2915"/>
    </row>
    <row r="181" spans="1:41" ht="16.5" customHeight="1">
      <c r="A181" s="2916"/>
      <c r="B181" s="2914"/>
      <c r="C181" s="2917" t="s">
        <v>747</v>
      </c>
      <c r="D181" s="2918" t="s">
        <v>681</v>
      </c>
      <c r="E181" s="2900">
        <v>20000</v>
      </c>
      <c r="F181" s="2302">
        <v>20000</v>
      </c>
      <c r="G181" s="2271">
        <v>12054</v>
      </c>
      <c r="H181" s="2203">
        <f t="shared" si="39"/>
        <v>0.60270000000000001</v>
      </c>
      <c r="I181" s="1881">
        <f t="shared" si="33"/>
        <v>0</v>
      </c>
      <c r="J181" s="2901"/>
      <c r="K181" s="2901"/>
      <c r="L181" s="2901"/>
      <c r="M181" s="2901"/>
      <c r="N181" s="2901"/>
      <c r="O181" s="2901"/>
      <c r="P181" s="1939"/>
      <c r="Q181" s="2902"/>
      <c r="R181" s="2902"/>
      <c r="S181" s="2902"/>
      <c r="T181" s="2252"/>
      <c r="U181" s="2902"/>
      <c r="V181" s="2902"/>
      <c r="W181" s="2902"/>
      <c r="X181" s="2902"/>
      <c r="Y181" s="2902"/>
      <c r="Z181" s="2902"/>
      <c r="AA181" s="2902"/>
      <c r="AB181" s="2902"/>
      <c r="AC181" s="2902"/>
      <c r="AD181" s="2902"/>
      <c r="AE181" s="2903"/>
      <c r="AF181" s="2903"/>
      <c r="AG181" s="2902"/>
      <c r="AH181" s="2902"/>
      <c r="AI181" s="2252"/>
      <c r="AJ181" s="2904"/>
      <c r="AK181" s="2904"/>
      <c r="AL181" s="2904"/>
      <c r="AM181" s="2904"/>
      <c r="AN181" s="2915"/>
      <c r="AO181" s="2915"/>
    </row>
    <row r="182" spans="1:41" ht="66.75" customHeight="1">
      <c r="A182" s="2913"/>
      <c r="B182" s="2914"/>
      <c r="C182" s="2919" t="s">
        <v>748</v>
      </c>
      <c r="D182" s="2920" t="s">
        <v>749</v>
      </c>
      <c r="E182" s="2233">
        <v>0</v>
      </c>
      <c r="F182" s="2245">
        <v>987079</v>
      </c>
      <c r="G182" s="2246">
        <v>893991.28</v>
      </c>
      <c r="H182" s="2247">
        <f t="shared" si="39"/>
        <v>0.9056937489299236</v>
      </c>
      <c r="J182" s="2901"/>
      <c r="K182" s="2901"/>
      <c r="L182" s="2901"/>
      <c r="M182" s="2901"/>
      <c r="N182" s="2901"/>
      <c r="O182" s="2901"/>
      <c r="P182" s="1939"/>
      <c r="Q182" s="2902"/>
      <c r="R182" s="2902"/>
      <c r="S182" s="2902"/>
      <c r="T182" s="2252"/>
      <c r="U182" s="2902"/>
      <c r="V182" s="2902"/>
      <c r="W182" s="2902"/>
      <c r="X182" s="2902"/>
      <c r="Y182" s="2902"/>
      <c r="Z182" s="2902"/>
      <c r="AA182" s="2902"/>
      <c r="AB182" s="2902"/>
      <c r="AC182" s="2902"/>
      <c r="AD182" s="2902"/>
      <c r="AE182" s="2903"/>
      <c r="AF182" s="2903"/>
      <c r="AG182" s="2902"/>
      <c r="AH182" s="2902"/>
      <c r="AI182" s="2252"/>
      <c r="AJ182" s="2904"/>
      <c r="AK182" s="2904"/>
      <c r="AL182" s="2904"/>
      <c r="AM182" s="2904"/>
      <c r="AN182" s="2915"/>
      <c r="AO182" s="2915"/>
    </row>
    <row r="183" spans="1:41" ht="63" customHeight="1" thickBot="1">
      <c r="A183" s="2913"/>
      <c r="B183" s="2914"/>
      <c r="C183" s="2921" t="s">
        <v>750</v>
      </c>
      <c r="D183" s="2922" t="s">
        <v>751</v>
      </c>
      <c r="E183" s="2280">
        <v>0</v>
      </c>
      <c r="F183" s="2281">
        <v>70294</v>
      </c>
      <c r="G183" s="2282">
        <v>70293.17</v>
      </c>
      <c r="H183" s="2923">
        <f t="shared" si="39"/>
        <v>0.99998819244885762</v>
      </c>
      <c r="J183" s="2901"/>
      <c r="K183" s="2901"/>
      <c r="L183" s="2901"/>
      <c r="M183" s="2901"/>
      <c r="N183" s="2901"/>
      <c r="O183" s="2901"/>
      <c r="P183" s="1939"/>
      <c r="Q183" s="2902"/>
      <c r="R183" s="2902"/>
      <c r="S183" s="2902"/>
      <c r="T183" s="2252"/>
      <c r="U183" s="2902"/>
      <c r="V183" s="2902"/>
      <c r="W183" s="2902"/>
      <c r="X183" s="2902"/>
      <c r="Y183" s="2902"/>
      <c r="Z183" s="2902"/>
      <c r="AA183" s="2902"/>
      <c r="AB183" s="2902"/>
      <c r="AC183" s="2902"/>
      <c r="AD183" s="2902"/>
      <c r="AE183" s="2903"/>
      <c r="AF183" s="2903"/>
      <c r="AG183" s="2902"/>
      <c r="AH183" s="2902"/>
      <c r="AI183" s="2252"/>
      <c r="AJ183" s="2904"/>
      <c r="AK183" s="2904"/>
      <c r="AL183" s="2904"/>
      <c r="AM183" s="2904"/>
      <c r="AN183" s="2915"/>
      <c r="AO183" s="2915"/>
    </row>
    <row r="184" spans="1:41" s="2624" customFormat="1" ht="17.100000000000001" customHeight="1" thickBot="1">
      <c r="A184" s="2629"/>
      <c r="B184" s="2626" t="s">
        <v>753</v>
      </c>
      <c r="C184" s="2627"/>
      <c r="D184" s="2628" t="s">
        <v>754</v>
      </c>
      <c r="E184" s="2924">
        <f>E185+E190</f>
        <v>344537</v>
      </c>
      <c r="F184" s="2924">
        <f t="shared" ref="F184:G184" si="42">F185+F190</f>
        <v>3692152</v>
      </c>
      <c r="G184" s="2925">
        <f t="shared" si="42"/>
        <v>3508920.3</v>
      </c>
      <c r="H184" s="2926">
        <f>G184/F184</f>
        <v>0.95037265529696502</v>
      </c>
      <c r="I184" s="1881">
        <f t="shared" si="33"/>
        <v>0</v>
      </c>
      <c r="J184" s="2901"/>
      <c r="K184" s="2901"/>
      <c r="L184" s="2901"/>
      <c r="M184" s="2901"/>
      <c r="N184" s="2901"/>
      <c r="O184" s="2901"/>
      <c r="P184" s="1939"/>
      <c r="Q184" s="2902"/>
      <c r="R184" s="2902"/>
      <c r="S184" s="2902"/>
      <c r="T184" s="2252"/>
      <c r="U184" s="2902"/>
      <c r="V184" s="2902"/>
      <c r="W184" s="2902"/>
      <c r="X184" s="2902"/>
      <c r="Y184" s="2902"/>
      <c r="Z184" s="2902"/>
      <c r="AA184" s="2902"/>
      <c r="AB184" s="2902"/>
      <c r="AC184" s="2902"/>
      <c r="AD184" s="2902"/>
      <c r="AE184" s="2903"/>
      <c r="AF184" s="2903"/>
      <c r="AG184" s="2902"/>
      <c r="AH184" s="2902"/>
      <c r="AI184" s="2252"/>
      <c r="AJ184" s="2904"/>
      <c r="AK184" s="2904"/>
      <c r="AL184" s="2904"/>
      <c r="AM184" s="2904"/>
      <c r="AN184" s="2905"/>
      <c r="AO184" s="2905"/>
    </row>
    <row r="185" spans="1:41" s="2624" customFormat="1" ht="17.100000000000001" customHeight="1">
      <c r="A185" s="2629"/>
      <c r="B185" s="2630"/>
      <c r="C185" s="10845" t="s">
        <v>645</v>
      </c>
      <c r="D185" s="10845"/>
      <c r="E185" s="2927">
        <f>E186</f>
        <v>344537</v>
      </c>
      <c r="F185" s="2927">
        <f t="shared" ref="F185:G185" si="43">F186</f>
        <v>3636258</v>
      </c>
      <c r="G185" s="2928">
        <f t="shared" si="43"/>
        <v>3453026.61</v>
      </c>
      <c r="H185" s="2247">
        <f>G185/F185</f>
        <v>0.94960990391770872</v>
      </c>
      <c r="I185" s="1881">
        <f t="shared" si="33"/>
        <v>0</v>
      </c>
      <c r="J185" s="2901"/>
      <c r="K185" s="2901"/>
      <c r="L185" s="2901"/>
      <c r="M185" s="2901"/>
      <c r="N185" s="2901"/>
      <c r="O185" s="2901"/>
      <c r="P185" s="1939"/>
      <c r="Q185" s="2902"/>
      <c r="R185" s="2902"/>
      <c r="S185" s="2902"/>
      <c r="T185" s="2252"/>
      <c r="U185" s="2902"/>
      <c r="V185" s="2902"/>
      <c r="W185" s="2902"/>
      <c r="X185" s="2902"/>
      <c r="Y185" s="2902"/>
      <c r="Z185" s="2902"/>
      <c r="AA185" s="2902"/>
      <c r="AB185" s="2902"/>
      <c r="AC185" s="2902"/>
      <c r="AD185" s="2902"/>
      <c r="AE185" s="2903"/>
      <c r="AF185" s="2903"/>
      <c r="AG185" s="2902"/>
      <c r="AH185" s="2902"/>
      <c r="AI185" s="2252"/>
      <c r="AJ185" s="2904"/>
      <c r="AK185" s="2904"/>
      <c r="AL185" s="2904"/>
      <c r="AM185" s="2904"/>
      <c r="AN185" s="2905"/>
      <c r="AO185" s="2905"/>
    </row>
    <row r="186" spans="1:41" s="2624" customFormat="1" ht="17.100000000000001" customHeight="1">
      <c r="A186" s="2629"/>
      <c r="B186" s="2631"/>
      <c r="C186" s="10846" t="s">
        <v>683</v>
      </c>
      <c r="D186" s="10846"/>
      <c r="E186" s="2632">
        <f>SUM(E187:E188)</f>
        <v>344537</v>
      </c>
      <c r="F186" s="2632">
        <f t="shared" ref="F186:G186" si="44">SUM(F187:F188)</f>
        <v>3636258</v>
      </c>
      <c r="G186" s="2633">
        <f t="shared" si="44"/>
        <v>3453026.61</v>
      </c>
      <c r="H186" s="2203">
        <f>G186/F186</f>
        <v>0.94960990391770872</v>
      </c>
      <c r="I186" s="1881">
        <f t="shared" si="33"/>
        <v>0</v>
      </c>
      <c r="J186" s="2901"/>
      <c r="K186" s="2901"/>
      <c r="L186" s="2901"/>
      <c r="M186" s="2901"/>
      <c r="N186" s="2901"/>
      <c r="O186" s="2901"/>
      <c r="P186" s="1939"/>
      <c r="Q186" s="2902"/>
      <c r="R186" s="2902"/>
      <c r="S186" s="2902"/>
      <c r="T186" s="2252"/>
      <c r="U186" s="2902"/>
      <c r="V186" s="2902"/>
      <c r="W186" s="2902"/>
      <c r="X186" s="2902"/>
      <c r="Y186" s="2902"/>
      <c r="Z186" s="2902"/>
      <c r="AA186" s="2902"/>
      <c r="AB186" s="2902"/>
      <c r="AC186" s="2902"/>
      <c r="AD186" s="2902"/>
      <c r="AE186" s="2903"/>
      <c r="AF186" s="2903"/>
      <c r="AG186" s="2902"/>
      <c r="AH186" s="2902"/>
      <c r="AI186" s="2252"/>
      <c r="AJ186" s="2904"/>
      <c r="AK186" s="2904"/>
      <c r="AL186" s="2904"/>
      <c r="AM186" s="2904"/>
      <c r="AN186" s="2905"/>
      <c r="AO186" s="2905"/>
    </row>
    <row r="187" spans="1:41" s="2624" customFormat="1" ht="65.25" customHeight="1">
      <c r="A187" s="2629"/>
      <c r="B187" s="2631"/>
      <c r="C187" s="2929" t="s">
        <v>755</v>
      </c>
      <c r="D187" s="2930" t="s">
        <v>726</v>
      </c>
      <c r="E187" s="2632">
        <v>0</v>
      </c>
      <c r="F187" s="2632">
        <v>3636258</v>
      </c>
      <c r="G187" s="2633">
        <v>3453026.61</v>
      </c>
      <c r="H187" s="2203">
        <f>G187/F187</f>
        <v>0.94960990391770872</v>
      </c>
      <c r="I187" s="1881"/>
      <c r="J187" s="2901"/>
      <c r="K187" s="2901"/>
      <c r="L187" s="2901"/>
      <c r="M187" s="2901"/>
      <c r="N187" s="2901"/>
      <c r="O187" s="2901"/>
      <c r="P187" s="1939"/>
      <c r="Q187" s="2902"/>
      <c r="R187" s="2902"/>
      <c r="S187" s="2902"/>
      <c r="T187" s="2252"/>
      <c r="U187" s="2902"/>
      <c r="V187" s="2902"/>
      <c r="W187" s="2902"/>
      <c r="X187" s="2902"/>
      <c r="Y187" s="2902"/>
      <c r="Z187" s="2902"/>
      <c r="AA187" s="2902"/>
      <c r="AB187" s="2902"/>
      <c r="AC187" s="2902"/>
      <c r="AD187" s="2902"/>
      <c r="AE187" s="2903"/>
      <c r="AF187" s="2903"/>
      <c r="AG187" s="2902"/>
      <c r="AH187" s="2902"/>
      <c r="AI187" s="2252"/>
      <c r="AJ187" s="2904"/>
      <c r="AK187" s="2904"/>
      <c r="AL187" s="2904"/>
      <c r="AM187" s="2904"/>
      <c r="AN187" s="2905"/>
      <c r="AO187" s="2905"/>
    </row>
    <row r="188" spans="1:41" s="2624" customFormat="1" ht="63.75" customHeight="1">
      <c r="A188" s="2629"/>
      <c r="B188" s="2631"/>
      <c r="C188" s="2931" t="s">
        <v>119</v>
      </c>
      <c r="D188" s="2932" t="s">
        <v>727</v>
      </c>
      <c r="E188" s="2933">
        <f>I188</f>
        <v>344537</v>
      </c>
      <c r="F188" s="2933">
        <f t="shared" ref="F188:G188" si="45">J188</f>
        <v>0</v>
      </c>
      <c r="G188" s="2934">
        <f t="shared" si="45"/>
        <v>0</v>
      </c>
      <c r="H188" s="2203"/>
      <c r="I188" s="1881">
        <f t="shared" si="33"/>
        <v>344537</v>
      </c>
      <c r="J188" s="2935"/>
      <c r="K188" s="2935"/>
      <c r="L188" s="2935"/>
      <c r="M188" s="2935"/>
      <c r="N188" s="2935"/>
      <c r="O188" s="2935">
        <v>344537</v>
      </c>
      <c r="P188" s="1939"/>
      <c r="Q188" s="2936"/>
      <c r="R188" s="2936"/>
      <c r="S188" s="2936"/>
      <c r="T188" s="2252"/>
      <c r="U188" s="2936"/>
      <c r="V188" s="2936"/>
      <c r="W188" s="2936"/>
      <c r="X188" s="2936"/>
      <c r="Y188" s="2936"/>
      <c r="Z188" s="2936"/>
      <c r="AA188" s="2936"/>
      <c r="AB188" s="2936"/>
      <c r="AC188" s="2936"/>
      <c r="AD188" s="2936"/>
      <c r="AE188" s="2937"/>
      <c r="AF188" s="2937"/>
      <c r="AG188" s="2936"/>
      <c r="AH188" s="2936"/>
      <c r="AI188" s="2252"/>
      <c r="AJ188" s="2938"/>
      <c r="AK188" s="2938"/>
      <c r="AL188" s="2938"/>
      <c r="AM188" s="2938"/>
      <c r="AN188" s="2939"/>
      <c r="AO188" s="2939"/>
    </row>
    <row r="189" spans="1:41" s="2624" customFormat="1" ht="14.25" customHeight="1">
      <c r="A189" s="2629"/>
      <c r="B189" s="2827"/>
      <c r="C189" s="2940"/>
      <c r="D189" s="2940"/>
      <c r="E189" s="2941"/>
      <c r="F189" s="2302"/>
      <c r="G189" s="2271"/>
      <c r="H189" s="2203"/>
      <c r="I189" s="1881">
        <f t="shared" si="33"/>
        <v>0</v>
      </c>
      <c r="J189" s="2942"/>
      <c r="K189" s="2942"/>
      <c r="L189" s="2942"/>
      <c r="M189" s="2942"/>
      <c r="N189" s="2942"/>
      <c r="O189" s="2942"/>
      <c r="P189" s="1939"/>
      <c r="Q189" s="2943"/>
      <c r="R189" s="2943"/>
      <c r="S189" s="2943"/>
      <c r="T189" s="2252"/>
      <c r="U189" s="2943"/>
      <c r="V189" s="2943"/>
      <c r="W189" s="2943"/>
      <c r="X189" s="2943"/>
      <c r="Y189" s="2943"/>
      <c r="Z189" s="2943"/>
      <c r="AA189" s="2943"/>
      <c r="AB189" s="2943"/>
      <c r="AC189" s="2943"/>
      <c r="AD189" s="2943"/>
      <c r="AE189" s="2944"/>
      <c r="AF189" s="2944"/>
      <c r="AG189" s="2943"/>
      <c r="AH189" s="2943"/>
      <c r="AI189" s="2252"/>
      <c r="AJ189" s="2945"/>
      <c r="AK189" s="2945"/>
      <c r="AL189" s="2945"/>
      <c r="AM189" s="2945"/>
      <c r="AN189" s="2946"/>
      <c r="AO189" s="2946"/>
    </row>
    <row r="190" spans="1:41" s="2624" customFormat="1" ht="17.100000000000001" customHeight="1">
      <c r="A190" s="2629"/>
      <c r="B190" s="2947"/>
      <c r="C190" s="10847" t="s">
        <v>679</v>
      </c>
      <c r="D190" s="10848"/>
      <c r="E190" s="2220">
        <f>E191</f>
        <v>0</v>
      </c>
      <c r="F190" s="2220">
        <f t="shared" ref="F190:G191" si="46">F191</f>
        <v>55894</v>
      </c>
      <c r="G190" s="2221">
        <f t="shared" si="46"/>
        <v>55893.69</v>
      </c>
      <c r="H190" s="2195">
        <f t="shared" ref="H190:H194" si="47">G190/F190</f>
        <v>0.99999445378752638</v>
      </c>
      <c r="I190" s="1881">
        <f t="shared" ref="I190:I253" si="48">SUM(J190:AM190)</f>
        <v>0</v>
      </c>
      <c r="J190" s="2942"/>
      <c r="K190" s="2942"/>
      <c r="L190" s="2942"/>
      <c r="M190" s="2942"/>
      <c r="N190" s="2942"/>
      <c r="O190" s="2942"/>
      <c r="P190" s="1939"/>
      <c r="Q190" s="2943"/>
      <c r="R190" s="2943"/>
      <c r="S190" s="2943"/>
      <c r="T190" s="2252"/>
      <c r="U190" s="2943"/>
      <c r="V190" s="2943"/>
      <c r="W190" s="2943"/>
      <c r="X190" s="2943"/>
      <c r="Y190" s="2943"/>
      <c r="Z190" s="2943"/>
      <c r="AA190" s="2943"/>
      <c r="AB190" s="2943"/>
      <c r="AC190" s="2943"/>
      <c r="AD190" s="2943"/>
      <c r="AE190" s="2944"/>
      <c r="AF190" s="2944"/>
      <c r="AG190" s="2943"/>
      <c r="AH190" s="2943"/>
      <c r="AI190" s="2252"/>
      <c r="AJ190" s="2945"/>
      <c r="AK190" s="2945"/>
      <c r="AL190" s="2945"/>
      <c r="AM190" s="2945"/>
      <c r="AN190" s="2946"/>
      <c r="AO190" s="2946"/>
    </row>
    <row r="191" spans="1:41" s="2624" customFormat="1" ht="17.100000000000001" customHeight="1">
      <c r="A191" s="2629"/>
      <c r="B191" s="2947"/>
      <c r="C191" s="10849" t="s">
        <v>680</v>
      </c>
      <c r="D191" s="10850"/>
      <c r="E191" s="2948">
        <f>E192</f>
        <v>0</v>
      </c>
      <c r="F191" s="2948">
        <f t="shared" si="46"/>
        <v>55894</v>
      </c>
      <c r="G191" s="2949">
        <f t="shared" si="46"/>
        <v>55893.69</v>
      </c>
      <c r="H191" s="2203">
        <f t="shared" si="47"/>
        <v>0.99999445378752638</v>
      </c>
      <c r="I191" s="1881">
        <f t="shared" si="48"/>
        <v>0</v>
      </c>
      <c r="J191" s="2950"/>
      <c r="K191" s="2950"/>
      <c r="L191" s="2950"/>
      <c r="M191" s="2950"/>
      <c r="N191" s="2950"/>
      <c r="O191" s="2950"/>
      <c r="P191" s="1939"/>
      <c r="Q191" s="2951"/>
      <c r="R191" s="2951"/>
      <c r="S191" s="2951"/>
      <c r="T191" s="2252"/>
      <c r="U191" s="2951"/>
      <c r="V191" s="2951"/>
      <c r="W191" s="2951"/>
      <c r="X191" s="2951"/>
      <c r="Y191" s="2951"/>
      <c r="Z191" s="2951"/>
      <c r="AA191" s="2951"/>
      <c r="AB191" s="2951"/>
      <c r="AC191" s="2951"/>
      <c r="AD191" s="2951"/>
      <c r="AE191" s="2952"/>
      <c r="AF191" s="2952"/>
      <c r="AG191" s="2951"/>
      <c r="AH191" s="2951"/>
      <c r="AI191" s="2252"/>
      <c r="AJ191" s="2953"/>
      <c r="AK191" s="2953"/>
      <c r="AL191" s="2953"/>
      <c r="AM191" s="2953"/>
      <c r="AN191" s="2954"/>
      <c r="AO191" s="2954"/>
    </row>
    <row r="192" spans="1:41" s="2624" customFormat="1" ht="72" customHeight="1" thickBot="1">
      <c r="A192" s="2732"/>
      <c r="B192" s="2955"/>
      <c r="C192" s="2956" t="s">
        <v>756</v>
      </c>
      <c r="D192" s="2957" t="s">
        <v>749</v>
      </c>
      <c r="E192" s="2958">
        <v>0</v>
      </c>
      <c r="F192" s="2959">
        <v>55894</v>
      </c>
      <c r="G192" s="2960">
        <v>55893.69</v>
      </c>
      <c r="H192" s="2961">
        <f t="shared" si="47"/>
        <v>0.99999445378752638</v>
      </c>
      <c r="I192" s="1881">
        <f t="shared" si="48"/>
        <v>2800000</v>
      </c>
      <c r="J192" s="2962"/>
      <c r="K192" s="2962"/>
      <c r="L192" s="2962"/>
      <c r="M192" s="2962"/>
      <c r="N192" s="2962">
        <v>2800000</v>
      </c>
      <c r="O192" s="2962"/>
      <c r="P192" s="1939"/>
      <c r="Q192" s="2963"/>
      <c r="R192" s="2963"/>
      <c r="S192" s="2963"/>
      <c r="T192" s="2252"/>
      <c r="U192" s="2963"/>
      <c r="V192" s="2963"/>
      <c r="W192" s="2963"/>
      <c r="X192" s="2963"/>
      <c r="Y192" s="2963"/>
      <c r="Z192" s="2963"/>
      <c r="AA192" s="2963"/>
      <c r="AB192" s="2963"/>
      <c r="AC192" s="2963"/>
      <c r="AD192" s="2963"/>
      <c r="AE192" s="2964"/>
      <c r="AF192" s="2964"/>
      <c r="AG192" s="2963"/>
      <c r="AH192" s="2963"/>
      <c r="AI192" s="2252"/>
      <c r="AJ192" s="2965"/>
      <c r="AK192" s="2965"/>
      <c r="AL192" s="2965"/>
      <c r="AM192" s="2965"/>
      <c r="AN192" s="2966"/>
      <c r="AO192" s="2966"/>
    </row>
    <row r="193" spans="1:41" ht="16.5" customHeight="1">
      <c r="A193" s="2913"/>
      <c r="B193" s="2914"/>
      <c r="C193" s="10843" t="s">
        <v>752</v>
      </c>
      <c r="D193" s="10844"/>
      <c r="E193" s="2233">
        <f>E194</f>
        <v>0</v>
      </c>
      <c r="F193" s="2233">
        <f>F194</f>
        <v>55894</v>
      </c>
      <c r="G193" s="2445">
        <f>G194</f>
        <v>55893.69</v>
      </c>
      <c r="H193" s="2247">
        <f t="shared" si="47"/>
        <v>0.99999445378752638</v>
      </c>
      <c r="I193" s="1881">
        <f t="shared" si="48"/>
        <v>0</v>
      </c>
      <c r="J193" s="2962"/>
      <c r="K193" s="2962"/>
      <c r="L193" s="2962"/>
      <c r="M193" s="2962"/>
      <c r="N193" s="2962"/>
      <c r="O193" s="2962"/>
      <c r="P193" s="1939"/>
      <c r="Q193" s="2963"/>
      <c r="R193" s="2963"/>
      <c r="S193" s="2963"/>
      <c r="T193" s="2252"/>
      <c r="U193" s="2963"/>
      <c r="V193" s="2963"/>
      <c r="W193" s="2963"/>
      <c r="X193" s="2963"/>
      <c r="Y193" s="2963"/>
      <c r="Z193" s="2963"/>
      <c r="AA193" s="2963"/>
      <c r="AB193" s="2963"/>
      <c r="AC193" s="2963"/>
      <c r="AD193" s="2963"/>
      <c r="AE193" s="2964"/>
      <c r="AF193" s="2964"/>
      <c r="AG193" s="2963"/>
      <c r="AH193" s="2963"/>
      <c r="AI193" s="2252"/>
      <c r="AJ193" s="2965"/>
      <c r="AK193" s="2965"/>
      <c r="AL193" s="2965"/>
      <c r="AM193" s="2965"/>
      <c r="AN193" s="2967"/>
      <c r="AO193" s="2967"/>
    </row>
    <row r="194" spans="1:41" ht="81" customHeight="1" thickBot="1">
      <c r="A194" s="2913"/>
      <c r="B194" s="2914"/>
      <c r="C194" s="2968" t="s">
        <v>756</v>
      </c>
      <c r="D194" s="2969" t="s">
        <v>749</v>
      </c>
      <c r="E194" s="2280">
        <v>0</v>
      </c>
      <c r="F194" s="2280">
        <v>55894</v>
      </c>
      <c r="G194" s="2970">
        <v>55893.69</v>
      </c>
      <c r="H194" s="2203">
        <f t="shared" si="47"/>
        <v>0.99999445378752638</v>
      </c>
      <c r="J194" s="2962"/>
      <c r="K194" s="2962"/>
      <c r="L194" s="2962"/>
      <c r="M194" s="2962"/>
      <c r="N194" s="2962"/>
      <c r="O194" s="2962"/>
      <c r="P194" s="1939"/>
      <c r="Q194" s="2963"/>
      <c r="R194" s="2963"/>
      <c r="S194" s="2963"/>
      <c r="T194" s="2252"/>
      <c r="U194" s="2963"/>
      <c r="V194" s="2963"/>
      <c r="W194" s="2963"/>
      <c r="X194" s="2963"/>
      <c r="Y194" s="2963"/>
      <c r="Z194" s="2963"/>
      <c r="AA194" s="2963"/>
      <c r="AB194" s="2963"/>
      <c r="AC194" s="2963"/>
      <c r="AD194" s="2963"/>
      <c r="AE194" s="2964"/>
      <c r="AF194" s="2964"/>
      <c r="AG194" s="2963"/>
      <c r="AH194" s="2963"/>
      <c r="AI194" s="2252"/>
      <c r="AJ194" s="2965"/>
      <c r="AK194" s="2965"/>
      <c r="AL194" s="2965"/>
      <c r="AM194" s="2965"/>
      <c r="AN194" s="2967"/>
      <c r="AO194" s="2967"/>
    </row>
    <row r="195" spans="1:41" ht="17.100000000000001" customHeight="1" thickBot="1">
      <c r="A195" s="1920" t="s">
        <v>259</v>
      </c>
      <c r="B195" s="2469"/>
      <c r="C195" s="2470"/>
      <c r="D195" s="2471" t="s">
        <v>757</v>
      </c>
      <c r="E195" s="2472">
        <f>SUM(E196,E217,E235,E247,E252,E297,E301,E305,E309,E313)</f>
        <v>1103793271</v>
      </c>
      <c r="F195" s="2472">
        <f>SUM(F196,F217,F235,F247,F252,F297,F301,F305,F309,F313)</f>
        <v>1031870026</v>
      </c>
      <c r="G195" s="2473">
        <f>SUM(G196,G217,G235,G247,G252,G297,G301,G305,G309,G313)</f>
        <v>929302303.50999999</v>
      </c>
      <c r="H195" s="2474">
        <f>G195/F195</f>
        <v>0.90060015321154407</v>
      </c>
      <c r="I195" s="1881">
        <f t="shared" si="48"/>
        <v>0</v>
      </c>
      <c r="J195" s="2962"/>
      <c r="K195" s="2962"/>
      <c r="L195" s="2962"/>
      <c r="M195" s="2962"/>
      <c r="N195" s="2962"/>
      <c r="O195" s="2962"/>
      <c r="P195" s="1939"/>
      <c r="Q195" s="2963"/>
      <c r="R195" s="2963"/>
      <c r="S195" s="2963"/>
      <c r="T195" s="2252"/>
      <c r="U195" s="2963"/>
      <c r="V195" s="2963"/>
      <c r="W195" s="2963"/>
      <c r="X195" s="2963"/>
      <c r="Y195" s="2963"/>
      <c r="Z195" s="2963"/>
      <c r="AA195" s="2963"/>
      <c r="AB195" s="2963"/>
      <c r="AC195" s="2963"/>
      <c r="AD195" s="2963"/>
      <c r="AE195" s="2964"/>
      <c r="AF195" s="2964"/>
      <c r="AG195" s="2963"/>
      <c r="AH195" s="2963"/>
      <c r="AI195" s="2252"/>
      <c r="AJ195" s="2965"/>
      <c r="AK195" s="2965"/>
      <c r="AL195" s="2965"/>
      <c r="AM195" s="2965"/>
      <c r="AN195" s="2967"/>
      <c r="AO195" s="2967"/>
    </row>
    <row r="196" spans="1:41" ht="17.100000000000001" customHeight="1" thickBot="1">
      <c r="A196" s="2971"/>
      <c r="B196" s="2214" t="s">
        <v>258</v>
      </c>
      <c r="C196" s="2215"/>
      <c r="D196" s="2216" t="s">
        <v>65</v>
      </c>
      <c r="E196" s="2217">
        <f>SUM(E197,E208)</f>
        <v>162462925</v>
      </c>
      <c r="F196" s="2217">
        <f t="shared" ref="F196:G196" si="49">SUM(F197,F208)</f>
        <v>185033852</v>
      </c>
      <c r="G196" s="2218">
        <f t="shared" si="49"/>
        <v>176968371.75</v>
      </c>
      <c r="H196" s="1935">
        <f>G196/F196</f>
        <v>0.9564107855788464</v>
      </c>
      <c r="I196" s="1881">
        <f t="shared" si="48"/>
        <v>0</v>
      </c>
      <c r="J196" s="2962"/>
      <c r="K196" s="2962"/>
      <c r="L196" s="2962"/>
      <c r="M196" s="2962"/>
      <c r="N196" s="2962"/>
      <c r="O196" s="2962"/>
      <c r="P196" s="1939"/>
      <c r="Q196" s="2963"/>
      <c r="R196" s="2963"/>
      <c r="S196" s="2963"/>
      <c r="T196" s="2252"/>
      <c r="U196" s="2963"/>
      <c r="V196" s="2963"/>
      <c r="W196" s="2963"/>
      <c r="X196" s="2963"/>
      <c r="Y196" s="2963"/>
      <c r="Z196" s="2963"/>
      <c r="AA196" s="2963"/>
      <c r="AB196" s="2963"/>
      <c r="AC196" s="2963"/>
      <c r="AD196" s="2963"/>
      <c r="AE196" s="2964"/>
      <c r="AF196" s="2964"/>
      <c r="AG196" s="2963"/>
      <c r="AH196" s="2963"/>
      <c r="AI196" s="2252"/>
      <c r="AJ196" s="2965"/>
      <c r="AK196" s="2965"/>
      <c r="AL196" s="2965"/>
      <c r="AM196" s="2965"/>
      <c r="AN196" s="2967"/>
      <c r="AO196" s="2967"/>
    </row>
    <row r="197" spans="1:41" ht="17.100000000000001" customHeight="1">
      <c r="A197" s="2913"/>
      <c r="B197" s="2972"/>
      <c r="C197" s="10865" t="s">
        <v>645</v>
      </c>
      <c r="D197" s="10828"/>
      <c r="E197" s="2220">
        <f>SUM(E198,E205)</f>
        <v>160962925</v>
      </c>
      <c r="F197" s="2220">
        <f>SUM(F198,F205)</f>
        <v>184610732</v>
      </c>
      <c r="G197" s="2221">
        <f>SUM(G198,G205)</f>
        <v>176617011.75</v>
      </c>
      <c r="H197" s="2247">
        <f>G197/F197</f>
        <v>0.95669959073668587</v>
      </c>
      <c r="I197" s="1881">
        <f t="shared" si="48"/>
        <v>0</v>
      </c>
      <c r="J197" s="2962"/>
      <c r="K197" s="2962"/>
      <c r="L197" s="2962"/>
      <c r="M197" s="2962"/>
      <c r="N197" s="2962"/>
      <c r="O197" s="2962"/>
      <c r="P197" s="1939"/>
      <c r="Q197" s="2963"/>
      <c r="R197" s="2963"/>
      <c r="S197" s="2963"/>
      <c r="T197" s="2252"/>
      <c r="U197" s="2963"/>
      <c r="V197" s="2963"/>
      <c r="W197" s="2963"/>
      <c r="X197" s="2963"/>
      <c r="Y197" s="2963"/>
      <c r="Z197" s="2963"/>
      <c r="AA197" s="2963"/>
      <c r="AB197" s="2963"/>
      <c r="AC197" s="2963"/>
      <c r="AD197" s="2963"/>
      <c r="AE197" s="2964"/>
      <c r="AF197" s="2964"/>
      <c r="AG197" s="2963"/>
      <c r="AH197" s="2963"/>
      <c r="AI197" s="2252"/>
      <c r="AJ197" s="2965"/>
      <c r="AK197" s="2965"/>
      <c r="AL197" s="2965"/>
      <c r="AM197" s="2965"/>
      <c r="AN197" s="2967"/>
      <c r="AO197" s="2967"/>
    </row>
    <row r="198" spans="1:41" ht="17.100000000000001" customHeight="1">
      <c r="A198" s="2913"/>
      <c r="B198" s="2914"/>
      <c r="C198" s="10866" t="s">
        <v>646</v>
      </c>
      <c r="D198" s="10867"/>
      <c r="E198" s="2973">
        <f t="shared" ref="E198:G198" si="50">SUM(E199)</f>
        <v>21184425</v>
      </c>
      <c r="F198" s="2973">
        <f t="shared" si="50"/>
        <v>18470269</v>
      </c>
      <c r="G198" s="2974">
        <f t="shared" si="50"/>
        <v>10476549.550000001</v>
      </c>
      <c r="H198" s="2247">
        <f t="shared" ref="H198:H216" si="51">G198/F198</f>
        <v>0.5672115305954667</v>
      </c>
      <c r="I198" s="1881">
        <f t="shared" si="48"/>
        <v>0</v>
      </c>
      <c r="J198" s="2975"/>
      <c r="K198" s="2975"/>
      <c r="L198" s="2975"/>
      <c r="M198" s="2975"/>
      <c r="N198" s="2975"/>
      <c r="O198" s="2975"/>
      <c r="P198" s="1939"/>
      <c r="Q198" s="2976"/>
      <c r="R198" s="2976"/>
      <c r="S198" s="2976"/>
      <c r="T198" s="2252"/>
      <c r="U198" s="2976"/>
      <c r="V198" s="2976"/>
      <c r="W198" s="2976"/>
      <c r="X198" s="2976"/>
      <c r="Y198" s="2976"/>
      <c r="Z198" s="2976"/>
      <c r="AA198" s="2976"/>
      <c r="AB198" s="2976"/>
      <c r="AC198" s="2976"/>
      <c r="AD198" s="2976"/>
      <c r="AE198" s="2977"/>
      <c r="AF198" s="2977"/>
      <c r="AG198" s="2976"/>
      <c r="AH198" s="2976"/>
      <c r="AI198" s="2252"/>
      <c r="AJ198" s="2978"/>
      <c r="AK198" s="2978"/>
      <c r="AL198" s="2978"/>
      <c r="AM198" s="2978"/>
      <c r="AN198" s="2979"/>
      <c r="AO198" s="2979"/>
    </row>
    <row r="199" spans="1:41" ht="17.100000000000001" customHeight="1">
      <c r="A199" s="2913"/>
      <c r="B199" s="2914"/>
      <c r="C199" s="10868" t="s">
        <v>654</v>
      </c>
      <c r="D199" s="10869"/>
      <c r="E199" s="2401">
        <f>SUM(E200:E203)</f>
        <v>21184425</v>
      </c>
      <c r="F199" s="2401">
        <f>SUM(F200:F203)</f>
        <v>18470269</v>
      </c>
      <c r="G199" s="2402">
        <f>SUM(G200:G203)</f>
        <v>10476549.550000001</v>
      </c>
      <c r="H199" s="2247">
        <f t="shared" si="51"/>
        <v>0.5672115305954667</v>
      </c>
      <c r="I199" s="1881">
        <f t="shared" si="48"/>
        <v>0</v>
      </c>
      <c r="J199" s="2975"/>
      <c r="K199" s="2975"/>
      <c r="L199" s="2975"/>
      <c r="M199" s="2975"/>
      <c r="N199" s="2975"/>
      <c r="O199" s="2975"/>
      <c r="P199" s="1939"/>
      <c r="Q199" s="2976"/>
      <c r="R199" s="2976"/>
      <c r="S199" s="2976"/>
      <c r="T199" s="2252"/>
      <c r="U199" s="2976"/>
      <c r="V199" s="2976"/>
      <c r="W199" s="2976"/>
      <c r="X199" s="2976"/>
      <c r="Y199" s="2976"/>
      <c r="Z199" s="2976"/>
      <c r="AA199" s="2976"/>
      <c r="AB199" s="2976"/>
      <c r="AC199" s="2976"/>
      <c r="AD199" s="2976"/>
      <c r="AE199" s="2977"/>
      <c r="AF199" s="2977"/>
      <c r="AG199" s="2976"/>
      <c r="AH199" s="2976"/>
      <c r="AI199" s="2252"/>
      <c r="AJ199" s="2978"/>
      <c r="AK199" s="2978"/>
      <c r="AL199" s="2978"/>
      <c r="AM199" s="2978"/>
      <c r="AN199" s="2979"/>
      <c r="AO199" s="2979"/>
    </row>
    <row r="200" spans="1:41" ht="17.100000000000001" customHeight="1">
      <c r="A200" s="2913"/>
      <c r="B200" s="2914"/>
      <c r="C200" s="2980" t="s">
        <v>604</v>
      </c>
      <c r="D200" s="2981" t="s">
        <v>658</v>
      </c>
      <c r="E200" s="2233">
        <f>I200</f>
        <v>10000</v>
      </c>
      <c r="F200" s="2245">
        <v>10000</v>
      </c>
      <c r="G200" s="2246">
        <v>0</v>
      </c>
      <c r="H200" s="2247">
        <f t="shared" si="51"/>
        <v>0</v>
      </c>
      <c r="I200" s="1881">
        <f t="shared" si="48"/>
        <v>10000</v>
      </c>
      <c r="J200" s="2975"/>
      <c r="K200" s="2975"/>
      <c r="L200" s="2975"/>
      <c r="M200" s="2975"/>
      <c r="N200" s="2975"/>
      <c r="O200" s="2975"/>
      <c r="P200" s="2982"/>
      <c r="Q200" s="2976"/>
      <c r="R200" s="2976"/>
      <c r="S200" s="2976"/>
      <c r="T200" s="2983"/>
      <c r="U200" s="2976"/>
      <c r="V200" s="2976"/>
      <c r="W200" s="2976"/>
      <c r="X200" s="2976"/>
      <c r="Y200" s="2976"/>
      <c r="Z200" s="2976"/>
      <c r="AA200" s="2976"/>
      <c r="AB200" s="2976">
        <v>10000</v>
      </c>
      <c r="AC200" s="2976"/>
      <c r="AD200" s="2976"/>
      <c r="AE200" s="2977"/>
      <c r="AF200" s="2977"/>
      <c r="AG200" s="2976"/>
      <c r="AH200" s="2976"/>
      <c r="AI200" s="2983"/>
      <c r="AJ200" s="2978"/>
      <c r="AK200" s="2978"/>
      <c r="AL200" s="2978"/>
      <c r="AM200" s="2978"/>
      <c r="AN200" s="2979"/>
      <c r="AO200" s="2979"/>
    </row>
    <row r="201" spans="1:41" ht="16.5" customHeight="1">
      <c r="A201" s="2913"/>
      <c r="B201" s="2914"/>
      <c r="C201" s="2984" t="s">
        <v>244</v>
      </c>
      <c r="D201" s="2985" t="s">
        <v>659</v>
      </c>
      <c r="E201" s="2986">
        <f>I201</f>
        <v>21133425</v>
      </c>
      <c r="F201" s="2302">
        <v>18419665</v>
      </c>
      <c r="G201" s="2271">
        <v>10438713.550000001</v>
      </c>
      <c r="H201" s="2247">
        <f t="shared" si="51"/>
        <v>0.5667157111706429</v>
      </c>
      <c r="I201" s="1881">
        <f t="shared" si="48"/>
        <v>21133425</v>
      </c>
      <c r="J201" s="2987"/>
      <c r="K201" s="2987"/>
      <c r="L201" s="2987"/>
      <c r="M201" s="2987"/>
      <c r="N201" s="2987"/>
      <c r="O201" s="2987"/>
      <c r="P201" s="1939"/>
      <c r="Q201" s="2988"/>
      <c r="R201" s="2988"/>
      <c r="S201" s="2988"/>
      <c r="T201" s="2252"/>
      <c r="U201" s="2988"/>
      <c r="V201" s="2988"/>
      <c r="W201" s="2988"/>
      <c r="X201" s="2988"/>
      <c r="Y201" s="2988"/>
      <c r="Z201" s="2988"/>
      <c r="AA201" s="2988"/>
      <c r="AB201" s="2988">
        <v>21133425</v>
      </c>
      <c r="AC201" s="2988"/>
      <c r="AD201" s="2988"/>
      <c r="AE201" s="2989"/>
      <c r="AF201" s="2989"/>
      <c r="AG201" s="2988"/>
      <c r="AH201" s="2988"/>
      <c r="AI201" s="2252"/>
      <c r="AJ201" s="2990"/>
      <c r="AK201" s="2990"/>
      <c r="AL201" s="2990"/>
      <c r="AM201" s="2990"/>
      <c r="AN201" s="2991"/>
      <c r="AO201" s="2991"/>
    </row>
    <row r="202" spans="1:41" ht="17.100000000000001" customHeight="1">
      <c r="A202" s="2913"/>
      <c r="B202" s="2914"/>
      <c r="C202" s="2992" t="s">
        <v>598</v>
      </c>
      <c r="D202" s="2993" t="s">
        <v>663</v>
      </c>
      <c r="E202" s="2986">
        <f t="shared" ref="E202:E203" si="52">I202</f>
        <v>30000</v>
      </c>
      <c r="F202" s="2302">
        <v>14574</v>
      </c>
      <c r="G202" s="2271">
        <v>11808</v>
      </c>
      <c r="H202" s="2247">
        <f t="shared" si="51"/>
        <v>0.81020996294771508</v>
      </c>
      <c r="I202" s="1881">
        <f t="shared" si="48"/>
        <v>30000</v>
      </c>
      <c r="J202" s="2987"/>
      <c r="K202" s="2987"/>
      <c r="L202" s="2987"/>
      <c r="M202" s="2987"/>
      <c r="N202" s="2987"/>
      <c r="O202" s="2987"/>
      <c r="P202" s="1939"/>
      <c r="Q202" s="2988"/>
      <c r="R202" s="2988"/>
      <c r="S202" s="2988"/>
      <c r="T202" s="2252"/>
      <c r="U202" s="2988"/>
      <c r="V202" s="2988"/>
      <c r="W202" s="2988"/>
      <c r="X202" s="2988"/>
      <c r="Y202" s="2988"/>
      <c r="Z202" s="2988"/>
      <c r="AA202" s="2988"/>
      <c r="AB202" s="2988">
        <v>30000</v>
      </c>
      <c r="AC202" s="2988"/>
      <c r="AD202" s="2988"/>
      <c r="AE202" s="2989"/>
      <c r="AF202" s="2989"/>
      <c r="AG202" s="2988"/>
      <c r="AH202" s="2988"/>
      <c r="AI202" s="2252"/>
      <c r="AJ202" s="2990"/>
      <c r="AK202" s="2990"/>
      <c r="AL202" s="2990"/>
      <c r="AM202" s="2990"/>
      <c r="AN202" s="2991"/>
      <c r="AO202" s="2991"/>
    </row>
    <row r="203" spans="1:41" ht="18" customHeight="1">
      <c r="A203" s="2913"/>
      <c r="B203" s="2914"/>
      <c r="C203" s="2994" t="s">
        <v>611</v>
      </c>
      <c r="D203" s="2995" t="s">
        <v>719</v>
      </c>
      <c r="E203" s="2996">
        <f t="shared" si="52"/>
        <v>11000</v>
      </c>
      <c r="F203" s="2302">
        <v>26030</v>
      </c>
      <c r="G203" s="2271">
        <v>26028</v>
      </c>
      <c r="H203" s="2247">
        <f t="shared" si="51"/>
        <v>0.99992316557817906</v>
      </c>
      <c r="I203" s="1881">
        <f t="shared" si="48"/>
        <v>11000</v>
      </c>
      <c r="J203" s="2997"/>
      <c r="K203" s="2997"/>
      <c r="L203" s="2997"/>
      <c r="M203" s="2997"/>
      <c r="N203" s="2997"/>
      <c r="O203" s="2997"/>
      <c r="P203" s="1939"/>
      <c r="Q203" s="2998"/>
      <c r="R203" s="2998"/>
      <c r="S203" s="2998"/>
      <c r="T203" s="2252"/>
      <c r="U203" s="2998"/>
      <c r="V203" s="2998"/>
      <c r="W203" s="2998"/>
      <c r="X203" s="2998"/>
      <c r="Y203" s="2998"/>
      <c r="Z203" s="2998"/>
      <c r="AA203" s="2998"/>
      <c r="AB203" s="2998">
        <v>11000</v>
      </c>
      <c r="AC203" s="2998"/>
      <c r="AD203" s="2998"/>
      <c r="AE203" s="2999"/>
      <c r="AF203" s="2999"/>
      <c r="AG203" s="2998"/>
      <c r="AH203" s="2998"/>
      <c r="AI203" s="2252"/>
      <c r="AJ203" s="3000"/>
      <c r="AK203" s="3000"/>
      <c r="AL203" s="3000"/>
      <c r="AM203" s="3000"/>
      <c r="AN203" s="3001"/>
      <c r="AO203" s="3001"/>
    </row>
    <row r="204" spans="1:41" ht="12.75" customHeight="1">
      <c r="A204" s="2913"/>
      <c r="B204" s="2914"/>
      <c r="C204" s="3002"/>
      <c r="D204" s="3003"/>
      <c r="E204" s="2996"/>
      <c r="F204" s="2302"/>
      <c r="G204" s="2271"/>
      <c r="H204" s="3004"/>
      <c r="I204" s="1881">
        <f t="shared" si="48"/>
        <v>0</v>
      </c>
      <c r="J204" s="2997"/>
      <c r="K204" s="2997"/>
      <c r="L204" s="2997"/>
      <c r="M204" s="2997"/>
      <c r="N204" s="2997"/>
      <c r="O204" s="2997"/>
      <c r="P204" s="1939"/>
      <c r="Q204" s="2998"/>
      <c r="R204" s="2998"/>
      <c r="S204" s="2998"/>
      <c r="T204" s="2252"/>
      <c r="U204" s="2998"/>
      <c r="V204" s="2998"/>
      <c r="W204" s="2998"/>
      <c r="X204" s="2998"/>
      <c r="Y204" s="2998"/>
      <c r="Z204" s="2998"/>
      <c r="AA204" s="2998"/>
      <c r="AB204" s="2998"/>
      <c r="AC204" s="2998"/>
      <c r="AD204" s="2998"/>
      <c r="AE204" s="2999"/>
      <c r="AF204" s="2999"/>
      <c r="AG204" s="2998"/>
      <c r="AH204" s="2998"/>
      <c r="AI204" s="2252"/>
      <c r="AJ204" s="3000"/>
      <c r="AK204" s="3000"/>
      <c r="AL204" s="3000"/>
      <c r="AM204" s="3000"/>
      <c r="AN204" s="3001"/>
      <c r="AO204" s="3001"/>
    </row>
    <row r="205" spans="1:41" ht="17.100000000000001" customHeight="1">
      <c r="A205" s="2913"/>
      <c r="B205" s="2914"/>
      <c r="C205" s="10870" t="s">
        <v>713</v>
      </c>
      <c r="D205" s="10871"/>
      <c r="E205" s="2233">
        <f>SUM(E206:E206)</f>
        <v>139778500</v>
      </c>
      <c r="F205" s="2233">
        <f>SUM(F206:F206)</f>
        <v>166140463</v>
      </c>
      <c r="G205" s="2445">
        <f>SUM(G206:G206)</f>
        <v>166140462.19999999</v>
      </c>
      <c r="H205" s="3004">
        <f t="shared" si="51"/>
        <v>0.99999999518479732</v>
      </c>
      <c r="I205" s="1881">
        <f t="shared" si="48"/>
        <v>0</v>
      </c>
      <c r="J205" s="2997"/>
      <c r="K205" s="2997"/>
      <c r="L205" s="2997"/>
      <c r="M205" s="2997"/>
      <c r="N205" s="2997"/>
      <c r="O205" s="2997"/>
      <c r="P205" s="1939"/>
      <c r="Q205" s="2998"/>
      <c r="R205" s="2998"/>
      <c r="S205" s="2998"/>
      <c r="T205" s="2252"/>
      <c r="U205" s="2998"/>
      <c r="V205" s="2998"/>
      <c r="W205" s="2998"/>
      <c r="X205" s="2998"/>
      <c r="Y205" s="2998"/>
      <c r="Z205" s="2998"/>
      <c r="AA205" s="2998"/>
      <c r="AB205" s="2998"/>
      <c r="AC205" s="2998"/>
      <c r="AD205" s="2998"/>
      <c r="AE205" s="2999"/>
      <c r="AF205" s="2999"/>
      <c r="AG205" s="2998"/>
      <c r="AH205" s="2998"/>
      <c r="AI205" s="2252"/>
      <c r="AJ205" s="3000"/>
      <c r="AK205" s="3000"/>
      <c r="AL205" s="3000"/>
      <c r="AM205" s="3000"/>
      <c r="AN205" s="3001"/>
      <c r="AO205" s="3001"/>
    </row>
    <row r="206" spans="1:41" ht="40.5" customHeight="1">
      <c r="A206" s="2913"/>
      <c r="B206" s="2914"/>
      <c r="C206" s="3005" t="s">
        <v>255</v>
      </c>
      <c r="D206" s="3006" t="s">
        <v>758</v>
      </c>
      <c r="E206" s="2233">
        <f t="shared" ref="E206" si="53">I206</f>
        <v>139778500</v>
      </c>
      <c r="F206" s="3007">
        <v>166140463</v>
      </c>
      <c r="G206" s="3008">
        <v>166140462.19999999</v>
      </c>
      <c r="H206" s="3004">
        <f t="shared" si="51"/>
        <v>0.99999999518479732</v>
      </c>
      <c r="I206" s="1881">
        <f t="shared" si="48"/>
        <v>139778500</v>
      </c>
      <c r="J206" s="2997"/>
      <c r="K206" s="2997"/>
      <c r="L206" s="2997"/>
      <c r="M206" s="2997"/>
      <c r="N206" s="2997"/>
      <c r="O206" s="2997"/>
      <c r="P206" s="3009"/>
      <c r="Q206" s="2998"/>
      <c r="R206" s="2998"/>
      <c r="S206" s="2998"/>
      <c r="T206" s="3010"/>
      <c r="U206" s="2998"/>
      <c r="V206" s="2998"/>
      <c r="W206" s="2998"/>
      <c r="X206" s="2998"/>
      <c r="Y206" s="2998"/>
      <c r="Z206" s="2998"/>
      <c r="AA206" s="2998"/>
      <c r="AB206" s="2998">
        <v>139778500</v>
      </c>
      <c r="AC206" s="2998"/>
      <c r="AD206" s="2998"/>
      <c r="AE206" s="2999"/>
      <c r="AF206" s="2999"/>
      <c r="AG206" s="2998"/>
      <c r="AH206" s="2998"/>
      <c r="AI206" s="3010"/>
      <c r="AJ206" s="3000"/>
      <c r="AK206" s="3000"/>
      <c r="AL206" s="3000"/>
      <c r="AM206" s="3000"/>
      <c r="AN206" s="3001"/>
      <c r="AO206" s="3001"/>
    </row>
    <row r="207" spans="1:41" ht="12.75" customHeight="1">
      <c r="A207" s="2913"/>
      <c r="B207" s="2914"/>
      <c r="C207" s="3011"/>
      <c r="D207" s="3012"/>
      <c r="E207" s="3013"/>
      <c r="F207" s="2302"/>
      <c r="G207" s="2271"/>
      <c r="H207" s="3004"/>
      <c r="I207" s="1881">
        <f t="shared" si="48"/>
        <v>0</v>
      </c>
      <c r="J207" s="3014"/>
      <c r="K207" s="3014"/>
      <c r="L207" s="3014"/>
      <c r="M207" s="3014"/>
      <c r="N207" s="3014"/>
      <c r="O207" s="3014"/>
      <c r="P207" s="1939"/>
      <c r="Q207" s="3015"/>
      <c r="R207" s="3015"/>
      <c r="S207" s="3015"/>
      <c r="T207" s="2252"/>
      <c r="U207" s="3015"/>
      <c r="V207" s="3015"/>
      <c r="W207" s="3015"/>
      <c r="X207" s="3015"/>
      <c r="Y207" s="3015"/>
      <c r="Z207" s="3015"/>
      <c r="AA207" s="3015"/>
      <c r="AB207" s="3015"/>
      <c r="AC207" s="3015"/>
      <c r="AD207" s="3015"/>
      <c r="AE207" s="3016"/>
      <c r="AF207" s="3016"/>
      <c r="AG207" s="3015"/>
      <c r="AH207" s="3015"/>
      <c r="AI207" s="2252"/>
      <c r="AJ207" s="3017"/>
      <c r="AK207" s="3017"/>
      <c r="AL207" s="3017"/>
      <c r="AM207" s="3017"/>
      <c r="AN207" s="3018"/>
      <c r="AO207" s="3018"/>
    </row>
    <row r="208" spans="1:41" ht="17.100000000000001" customHeight="1">
      <c r="A208" s="2913"/>
      <c r="B208" s="2914"/>
      <c r="C208" s="10872" t="s">
        <v>679</v>
      </c>
      <c r="D208" s="10873"/>
      <c r="E208" s="3019">
        <f t="shared" ref="E208:G208" si="54">SUM(E209)</f>
        <v>1500000</v>
      </c>
      <c r="F208" s="3019">
        <f t="shared" si="54"/>
        <v>423120</v>
      </c>
      <c r="G208" s="3020">
        <f t="shared" si="54"/>
        <v>351360</v>
      </c>
      <c r="H208" s="3021">
        <f t="shared" si="51"/>
        <v>0.83040272263187753</v>
      </c>
      <c r="I208" s="1881">
        <f t="shared" si="48"/>
        <v>0</v>
      </c>
      <c r="J208" s="3022"/>
      <c r="K208" s="3022"/>
      <c r="L208" s="3022"/>
      <c r="M208" s="3022"/>
      <c r="N208" s="3022"/>
      <c r="O208" s="3022"/>
      <c r="P208" s="1939"/>
      <c r="Q208" s="3023"/>
      <c r="R208" s="3023"/>
      <c r="S208" s="3023"/>
      <c r="T208" s="2252"/>
      <c r="U208" s="3023"/>
      <c r="V208" s="3023"/>
      <c r="W208" s="3023"/>
      <c r="X208" s="3023"/>
      <c r="Y208" s="3023"/>
      <c r="Z208" s="3023"/>
      <c r="AA208" s="3023"/>
      <c r="AB208" s="3023"/>
      <c r="AC208" s="3023"/>
      <c r="AD208" s="3023"/>
      <c r="AE208" s="3024"/>
      <c r="AF208" s="3024"/>
      <c r="AG208" s="3023"/>
      <c r="AH208" s="3023"/>
      <c r="AI208" s="2252"/>
      <c r="AJ208" s="3025"/>
      <c r="AK208" s="3025"/>
      <c r="AL208" s="3025"/>
      <c r="AM208" s="3025"/>
      <c r="AN208" s="3026"/>
      <c r="AO208" s="3026"/>
    </row>
    <row r="209" spans="1:41" ht="17.100000000000001" customHeight="1">
      <c r="A209" s="2913"/>
      <c r="B209" s="2914"/>
      <c r="C209" s="10856" t="s">
        <v>680</v>
      </c>
      <c r="D209" s="10857"/>
      <c r="E209" s="3027">
        <f t="shared" ref="E209:G209" si="55">SUM(E210:E212)</f>
        <v>1500000</v>
      </c>
      <c r="F209" s="3027">
        <f t="shared" si="55"/>
        <v>423120</v>
      </c>
      <c r="G209" s="3028">
        <f t="shared" si="55"/>
        <v>351360</v>
      </c>
      <c r="H209" s="3004">
        <f t="shared" si="51"/>
        <v>0.83040272263187753</v>
      </c>
      <c r="I209" s="1881">
        <f t="shared" si="48"/>
        <v>0</v>
      </c>
      <c r="J209" s="3029"/>
      <c r="K209" s="3029"/>
      <c r="L209" s="3029"/>
      <c r="M209" s="3029"/>
      <c r="N209" s="3029"/>
      <c r="O209" s="3029"/>
      <c r="P209" s="1939"/>
      <c r="Q209" s="3030"/>
      <c r="R209" s="3030"/>
      <c r="S209" s="3030"/>
      <c r="T209" s="2252"/>
      <c r="U209" s="3030"/>
      <c r="V209" s="3030"/>
      <c r="W209" s="3030"/>
      <c r="X209" s="3030"/>
      <c r="Y209" s="3030"/>
      <c r="Z209" s="3030"/>
      <c r="AA209" s="3030"/>
      <c r="AB209" s="3030"/>
      <c r="AC209" s="3030"/>
      <c r="AD209" s="3030"/>
      <c r="AE209" s="3031"/>
      <c r="AF209" s="3031"/>
      <c r="AG209" s="3030"/>
      <c r="AH209" s="3030"/>
      <c r="AI209" s="2252"/>
      <c r="AJ209" s="3032"/>
      <c r="AK209" s="3032"/>
      <c r="AL209" s="3032"/>
      <c r="AM209" s="3032"/>
      <c r="AN209" s="3033"/>
      <c r="AO209" s="3033"/>
    </row>
    <row r="210" spans="1:41" ht="17.100000000000001" customHeight="1">
      <c r="A210" s="2913"/>
      <c r="B210" s="2914"/>
      <c r="C210" s="3034" t="s">
        <v>377</v>
      </c>
      <c r="D210" s="3035" t="s">
        <v>681</v>
      </c>
      <c r="E210" s="3036">
        <f>I210</f>
        <v>1500000</v>
      </c>
      <c r="F210" s="2302">
        <v>383760</v>
      </c>
      <c r="G210" s="2271">
        <v>312000</v>
      </c>
      <c r="H210" s="3004">
        <f>G210/F210</f>
        <v>0.81300813008130079</v>
      </c>
      <c r="I210" s="1881">
        <f t="shared" si="48"/>
        <v>1500000</v>
      </c>
      <c r="J210" s="3037"/>
      <c r="K210" s="3037"/>
      <c r="L210" s="3037"/>
      <c r="M210" s="3037"/>
      <c r="N210" s="3037"/>
      <c r="O210" s="3037"/>
      <c r="P210" s="1939"/>
      <c r="Q210" s="3038"/>
      <c r="R210" s="3038"/>
      <c r="S210" s="3038"/>
      <c r="T210" s="2252"/>
      <c r="U210" s="3038"/>
      <c r="V210" s="3038"/>
      <c r="W210" s="3038"/>
      <c r="X210" s="3038"/>
      <c r="Y210" s="3038"/>
      <c r="Z210" s="3038"/>
      <c r="AA210" s="3038"/>
      <c r="AB210" s="3038">
        <v>1500000</v>
      </c>
      <c r="AC210" s="3038"/>
      <c r="AD210" s="3038"/>
      <c r="AE210" s="3039"/>
      <c r="AF210" s="3039"/>
      <c r="AG210" s="3038"/>
      <c r="AH210" s="3038"/>
      <c r="AI210" s="2252"/>
      <c r="AJ210" s="3040"/>
      <c r="AK210" s="3040"/>
      <c r="AL210" s="3040"/>
      <c r="AM210" s="3040"/>
      <c r="AN210" s="3041"/>
      <c r="AO210" s="3041"/>
    </row>
    <row r="211" spans="1:41" ht="17.100000000000001" customHeight="1">
      <c r="A211" s="2913"/>
      <c r="B211" s="2914"/>
      <c r="C211" s="3042" t="s">
        <v>747</v>
      </c>
      <c r="D211" s="3043" t="s">
        <v>681</v>
      </c>
      <c r="E211" s="3044">
        <f t="shared" ref="E211:E212" si="56">I211</f>
        <v>0</v>
      </c>
      <c r="F211" s="2302">
        <v>27200</v>
      </c>
      <c r="G211" s="2271">
        <v>27200</v>
      </c>
      <c r="H211" s="3004">
        <f t="shared" si="51"/>
        <v>1</v>
      </c>
      <c r="I211" s="1881">
        <f t="shared" si="48"/>
        <v>0</v>
      </c>
      <c r="J211" s="3045"/>
      <c r="K211" s="3045"/>
      <c r="L211" s="3045"/>
      <c r="M211" s="3045"/>
      <c r="N211" s="3045"/>
      <c r="O211" s="3045"/>
      <c r="P211" s="1939"/>
      <c r="Q211" s="3046"/>
      <c r="R211" s="3046"/>
      <c r="S211" s="3046"/>
      <c r="T211" s="2252"/>
      <c r="U211" s="3046"/>
      <c r="V211" s="3046"/>
      <c r="W211" s="3046"/>
      <c r="X211" s="3046"/>
      <c r="Y211" s="3046"/>
      <c r="Z211" s="3046"/>
      <c r="AA211" s="3046"/>
      <c r="AB211" s="3046"/>
      <c r="AC211" s="3046"/>
      <c r="AD211" s="3046"/>
      <c r="AE211" s="3047"/>
      <c r="AF211" s="3047"/>
      <c r="AG211" s="3046"/>
      <c r="AH211" s="3046"/>
      <c r="AI211" s="2252"/>
      <c r="AJ211" s="3048"/>
      <c r="AK211" s="3048"/>
      <c r="AL211" s="3048"/>
      <c r="AM211" s="3048"/>
      <c r="AN211" s="3049"/>
      <c r="AO211" s="3049"/>
    </row>
    <row r="212" spans="1:41" ht="17.100000000000001" customHeight="1">
      <c r="A212" s="2913"/>
      <c r="B212" s="2914"/>
      <c r="C212" s="3050" t="s">
        <v>759</v>
      </c>
      <c r="D212" s="3051" t="s">
        <v>681</v>
      </c>
      <c r="E212" s="3052">
        <f t="shared" si="56"/>
        <v>0</v>
      </c>
      <c r="F212" s="2302">
        <v>12160</v>
      </c>
      <c r="G212" s="2271">
        <v>12160</v>
      </c>
      <c r="H212" s="3004">
        <f t="shared" si="51"/>
        <v>1</v>
      </c>
      <c r="I212" s="1881">
        <f t="shared" si="48"/>
        <v>0</v>
      </c>
      <c r="J212" s="3053"/>
      <c r="K212" s="3053"/>
      <c r="L212" s="3053"/>
      <c r="M212" s="3053"/>
      <c r="N212" s="3053"/>
      <c r="O212" s="3053"/>
      <c r="P212" s="1939"/>
      <c r="Q212" s="3054"/>
      <c r="R212" s="3054"/>
      <c r="S212" s="3054"/>
      <c r="T212" s="2252"/>
      <c r="U212" s="3054"/>
      <c r="V212" s="3054"/>
      <c r="W212" s="3054"/>
      <c r="X212" s="3054"/>
      <c r="Y212" s="3054"/>
      <c r="Z212" s="3054"/>
      <c r="AA212" s="3054"/>
      <c r="AB212" s="3054"/>
      <c r="AC212" s="3054"/>
      <c r="AD212" s="3054"/>
      <c r="AE212" s="3055"/>
      <c r="AF212" s="3055"/>
      <c r="AG212" s="3054"/>
      <c r="AH212" s="3054"/>
      <c r="AI212" s="2252"/>
      <c r="AJ212" s="3056"/>
      <c r="AK212" s="3056"/>
      <c r="AL212" s="3056"/>
      <c r="AM212" s="3056"/>
      <c r="AN212" s="3057"/>
      <c r="AO212" s="3057"/>
    </row>
    <row r="213" spans="1:41" ht="17.100000000000001" customHeight="1">
      <c r="A213" s="2913"/>
      <c r="B213" s="2914"/>
      <c r="C213" s="3058"/>
      <c r="D213" s="3059"/>
      <c r="E213" s="3052"/>
      <c r="F213" s="2302"/>
      <c r="G213" s="2271"/>
      <c r="H213" s="3004"/>
      <c r="I213" s="1881">
        <f t="shared" si="48"/>
        <v>0</v>
      </c>
      <c r="J213" s="3053"/>
      <c r="K213" s="3053"/>
      <c r="L213" s="3053"/>
      <c r="M213" s="3053"/>
      <c r="N213" s="3053"/>
      <c r="O213" s="3053"/>
      <c r="P213" s="1939"/>
      <c r="Q213" s="3054"/>
      <c r="R213" s="3054"/>
      <c r="S213" s="3054"/>
      <c r="T213" s="2252"/>
      <c r="U213" s="3054"/>
      <c r="V213" s="3054"/>
      <c r="W213" s="3054"/>
      <c r="X213" s="3054"/>
      <c r="Y213" s="3054"/>
      <c r="Z213" s="3054"/>
      <c r="AA213" s="3054"/>
      <c r="AB213" s="3054"/>
      <c r="AC213" s="3054"/>
      <c r="AD213" s="3054"/>
      <c r="AE213" s="3055"/>
      <c r="AF213" s="3055"/>
      <c r="AG213" s="3054"/>
      <c r="AH213" s="3054"/>
      <c r="AI213" s="2252"/>
      <c r="AJ213" s="3056"/>
      <c r="AK213" s="3056"/>
      <c r="AL213" s="3056"/>
      <c r="AM213" s="3056"/>
      <c r="AN213" s="3057"/>
      <c r="AO213" s="3057"/>
    </row>
    <row r="214" spans="1:41" ht="16.5" customHeight="1">
      <c r="A214" s="2913"/>
      <c r="B214" s="2914"/>
      <c r="C214" s="10858" t="s">
        <v>752</v>
      </c>
      <c r="D214" s="10859"/>
      <c r="E214" s="3060">
        <f>SUM(E215:E216)</f>
        <v>0</v>
      </c>
      <c r="F214" s="3060">
        <f>SUM(F215:F216)</f>
        <v>39360</v>
      </c>
      <c r="G214" s="3061">
        <f>SUM(G215:G216)</f>
        <v>39360</v>
      </c>
      <c r="H214" s="3062">
        <f t="shared" si="51"/>
        <v>1</v>
      </c>
      <c r="I214" s="1881">
        <f t="shared" si="48"/>
        <v>0</v>
      </c>
      <c r="J214" s="3063"/>
      <c r="K214" s="3063"/>
      <c r="L214" s="3063"/>
      <c r="M214" s="3063"/>
      <c r="N214" s="3063"/>
      <c r="O214" s="3063"/>
      <c r="P214" s="1939"/>
      <c r="Q214" s="3064"/>
      <c r="R214" s="3064"/>
      <c r="S214" s="3064"/>
      <c r="T214" s="2252"/>
      <c r="U214" s="3064"/>
      <c r="V214" s="3064"/>
      <c r="W214" s="3064"/>
      <c r="X214" s="3064"/>
      <c r="Y214" s="3064"/>
      <c r="Z214" s="3064"/>
      <c r="AA214" s="3064"/>
      <c r="AB214" s="3064"/>
      <c r="AC214" s="3064"/>
      <c r="AD214" s="3064"/>
      <c r="AE214" s="3065"/>
      <c r="AF214" s="3065"/>
      <c r="AG214" s="3064"/>
      <c r="AH214" s="3064"/>
      <c r="AI214" s="2252"/>
      <c r="AJ214" s="3066"/>
      <c r="AK214" s="3066"/>
      <c r="AL214" s="3066"/>
      <c r="AM214" s="3066"/>
      <c r="AN214" s="3067"/>
      <c r="AO214" s="3067"/>
    </row>
    <row r="215" spans="1:41" s="1928" customFormat="1" ht="17.100000000000001" customHeight="1">
      <c r="A215" s="1929"/>
      <c r="B215" s="3068"/>
      <c r="C215" s="3069" t="s">
        <v>747</v>
      </c>
      <c r="D215" s="3070" t="s">
        <v>681</v>
      </c>
      <c r="E215" s="3071">
        <f t="shared" ref="E215:E216" si="57">I215</f>
        <v>0</v>
      </c>
      <c r="F215" s="3072">
        <v>27200</v>
      </c>
      <c r="G215" s="3073">
        <v>27200</v>
      </c>
      <c r="H215" s="3062">
        <f>G215/F215</f>
        <v>1</v>
      </c>
      <c r="I215" s="1881">
        <f t="shared" si="48"/>
        <v>0</v>
      </c>
      <c r="J215" s="3074"/>
      <c r="K215" s="3074"/>
      <c r="L215" s="3074"/>
      <c r="M215" s="3074"/>
      <c r="N215" s="3074"/>
      <c r="O215" s="3074"/>
      <c r="P215" s="1939"/>
      <c r="Q215" s="3075"/>
      <c r="R215" s="3075"/>
      <c r="S215" s="3075"/>
      <c r="T215" s="2252"/>
      <c r="U215" s="3075"/>
      <c r="V215" s="3075"/>
      <c r="W215" s="3075"/>
      <c r="X215" s="3075"/>
      <c r="Y215" s="3075"/>
      <c r="Z215" s="3075"/>
      <c r="AA215" s="3075"/>
      <c r="AB215" s="3075"/>
      <c r="AC215" s="3075"/>
      <c r="AD215" s="3075"/>
      <c r="AE215" s="3076"/>
      <c r="AF215" s="3076"/>
      <c r="AG215" s="3075"/>
      <c r="AH215" s="3075"/>
      <c r="AI215" s="2252"/>
      <c r="AJ215" s="3077"/>
      <c r="AK215" s="3077"/>
      <c r="AL215" s="3077"/>
      <c r="AM215" s="3077"/>
      <c r="AN215" s="3077"/>
      <c r="AO215" s="3077"/>
    </row>
    <row r="216" spans="1:41" s="1928" customFormat="1" ht="17.100000000000001" customHeight="1" thickBot="1">
      <c r="A216" s="2113"/>
      <c r="B216" s="3078"/>
      <c r="C216" s="3079" t="s">
        <v>759</v>
      </c>
      <c r="D216" s="3080" t="s">
        <v>681</v>
      </c>
      <c r="E216" s="3081">
        <f t="shared" si="57"/>
        <v>0</v>
      </c>
      <c r="F216" s="3082">
        <v>12160</v>
      </c>
      <c r="G216" s="3083">
        <v>12160</v>
      </c>
      <c r="H216" s="3084">
        <f t="shared" si="51"/>
        <v>1</v>
      </c>
      <c r="I216" s="1881">
        <f t="shared" si="48"/>
        <v>0</v>
      </c>
      <c r="J216" s="3085"/>
      <c r="K216" s="3085"/>
      <c r="L216" s="3085"/>
      <c r="M216" s="3085"/>
      <c r="N216" s="3085"/>
      <c r="O216" s="3085"/>
      <c r="P216" s="1939"/>
      <c r="Q216" s="3086"/>
      <c r="R216" s="3086"/>
      <c r="S216" s="3086"/>
      <c r="T216" s="2252"/>
      <c r="U216" s="3086"/>
      <c r="V216" s="3086"/>
      <c r="W216" s="3086"/>
      <c r="X216" s="3086"/>
      <c r="Y216" s="3086"/>
      <c r="Z216" s="3086"/>
      <c r="AA216" s="3086"/>
      <c r="AB216" s="3086"/>
      <c r="AC216" s="3086"/>
      <c r="AD216" s="3086"/>
      <c r="AE216" s="3087"/>
      <c r="AF216" s="3087"/>
      <c r="AG216" s="3086"/>
      <c r="AH216" s="3086"/>
      <c r="AI216" s="2252"/>
      <c r="AJ216" s="3088"/>
      <c r="AK216" s="3088"/>
      <c r="AL216" s="3088"/>
      <c r="AM216" s="3088"/>
      <c r="AN216" s="3088"/>
      <c r="AO216" s="3088"/>
    </row>
    <row r="217" spans="1:41" ht="17.100000000000001" customHeight="1" thickBot="1">
      <c r="A217" s="2913"/>
      <c r="B217" s="2603" t="s">
        <v>760</v>
      </c>
      <c r="C217" s="2604"/>
      <c r="D217" s="2605" t="s">
        <v>74</v>
      </c>
      <c r="E217" s="2606">
        <f>SUM(E218,E226)</f>
        <v>600000</v>
      </c>
      <c r="F217" s="2606">
        <f>SUM(F218,F226)</f>
        <v>5882412</v>
      </c>
      <c r="G217" s="2607">
        <f>SUM(G218,G226)</f>
        <v>784288.55999999994</v>
      </c>
      <c r="H217" s="2608">
        <f>G217/F217</f>
        <v>0.13332771658972542</v>
      </c>
      <c r="I217" s="1881">
        <f t="shared" si="48"/>
        <v>0</v>
      </c>
      <c r="J217" s="3085"/>
      <c r="K217" s="3085"/>
      <c r="L217" s="3085"/>
      <c r="M217" s="3085"/>
      <c r="N217" s="3085"/>
      <c r="O217" s="3085"/>
      <c r="P217" s="1939"/>
      <c r="Q217" s="3086"/>
      <c r="R217" s="3086"/>
      <c r="S217" s="3086"/>
      <c r="T217" s="2252"/>
      <c r="U217" s="3086"/>
      <c r="V217" s="3086"/>
      <c r="W217" s="3086"/>
      <c r="X217" s="3086"/>
      <c r="Y217" s="3086"/>
      <c r="Z217" s="3086"/>
      <c r="AA217" s="3086"/>
      <c r="AB217" s="3086"/>
      <c r="AC217" s="3086"/>
      <c r="AD217" s="3086"/>
      <c r="AE217" s="3087"/>
      <c r="AF217" s="3087"/>
      <c r="AG217" s="3086"/>
      <c r="AH217" s="3086"/>
      <c r="AI217" s="2252"/>
      <c r="AJ217" s="3088"/>
      <c r="AK217" s="3088"/>
      <c r="AL217" s="3088"/>
      <c r="AM217" s="3088"/>
      <c r="AN217" s="3089"/>
      <c r="AO217" s="3089"/>
    </row>
    <row r="218" spans="1:41" ht="17.100000000000001" customHeight="1">
      <c r="A218" s="2913"/>
      <c r="B218" s="3090"/>
      <c r="C218" s="10860" t="s">
        <v>645</v>
      </c>
      <c r="D218" s="10860"/>
      <c r="E218" s="2284">
        <f t="shared" ref="E218:G219" si="58">E219</f>
        <v>600000</v>
      </c>
      <c r="F218" s="2284">
        <f t="shared" si="58"/>
        <v>417704</v>
      </c>
      <c r="G218" s="2285">
        <f t="shared" si="58"/>
        <v>35644.49</v>
      </c>
      <c r="H218" s="3021">
        <f>G218/F218</f>
        <v>8.5334327657862974E-2</v>
      </c>
      <c r="I218" s="1881">
        <f t="shared" si="48"/>
        <v>0</v>
      </c>
      <c r="J218" s="3085"/>
      <c r="K218" s="3085"/>
      <c r="L218" s="3085"/>
      <c r="M218" s="3085"/>
      <c r="N218" s="3085"/>
      <c r="O218" s="3085"/>
      <c r="P218" s="1939"/>
      <c r="Q218" s="3086"/>
      <c r="R218" s="3086"/>
      <c r="S218" s="3086"/>
      <c r="T218" s="2252"/>
      <c r="U218" s="3086"/>
      <c r="V218" s="3086"/>
      <c r="W218" s="3086"/>
      <c r="X218" s="3086"/>
      <c r="Y218" s="3086"/>
      <c r="Z218" s="3086"/>
      <c r="AA218" s="3086"/>
      <c r="AB218" s="3086"/>
      <c r="AC218" s="3086"/>
      <c r="AD218" s="3086"/>
      <c r="AE218" s="3087"/>
      <c r="AF218" s="3087"/>
      <c r="AG218" s="3086"/>
      <c r="AH218" s="3086"/>
      <c r="AI218" s="2252"/>
      <c r="AJ218" s="3088"/>
      <c r="AK218" s="3088"/>
      <c r="AL218" s="3088"/>
      <c r="AM218" s="3088"/>
      <c r="AN218" s="3089"/>
      <c r="AO218" s="3089"/>
    </row>
    <row r="219" spans="1:41" ht="17.100000000000001" customHeight="1">
      <c r="A219" s="2913"/>
      <c r="B219" s="3091"/>
      <c r="C219" s="10861" t="s">
        <v>646</v>
      </c>
      <c r="D219" s="10861"/>
      <c r="E219" s="3092">
        <f t="shared" si="58"/>
        <v>600000</v>
      </c>
      <c r="F219" s="3092">
        <f t="shared" si="58"/>
        <v>417704</v>
      </c>
      <c r="G219" s="3093">
        <f t="shared" si="58"/>
        <v>35644.49</v>
      </c>
      <c r="H219" s="3004">
        <f>G219/F219</f>
        <v>8.5334327657862974E-2</v>
      </c>
      <c r="I219" s="1881">
        <f t="shared" si="48"/>
        <v>0</v>
      </c>
      <c r="J219" s="3094"/>
      <c r="K219" s="3094"/>
      <c r="L219" s="3094"/>
      <c r="M219" s="3094"/>
      <c r="N219" s="3094"/>
      <c r="O219" s="3094"/>
      <c r="P219" s="1939"/>
      <c r="Q219" s="3095"/>
      <c r="R219" s="3095"/>
      <c r="S219" s="3095"/>
      <c r="T219" s="2252"/>
      <c r="U219" s="3095"/>
      <c r="V219" s="3095"/>
      <c r="W219" s="3095"/>
      <c r="X219" s="3095"/>
      <c r="Y219" s="3095"/>
      <c r="Z219" s="3095"/>
      <c r="AA219" s="3095"/>
      <c r="AB219" s="3095"/>
      <c r="AC219" s="3095"/>
      <c r="AD219" s="3095"/>
      <c r="AE219" s="3096"/>
      <c r="AF219" s="3096"/>
      <c r="AG219" s="3095"/>
      <c r="AH219" s="3095"/>
      <c r="AI219" s="2252"/>
      <c r="AJ219" s="3097"/>
      <c r="AK219" s="3097"/>
      <c r="AL219" s="3097"/>
      <c r="AM219" s="3097"/>
      <c r="AN219" s="3098"/>
      <c r="AO219" s="3098"/>
    </row>
    <row r="220" spans="1:41" ht="17.100000000000001" customHeight="1">
      <c r="A220" s="2913"/>
      <c r="B220" s="3091"/>
      <c r="C220" s="10862" t="s">
        <v>654</v>
      </c>
      <c r="D220" s="10862"/>
      <c r="E220" s="3099">
        <f>SUM(E221:E224)</f>
        <v>600000</v>
      </c>
      <c r="F220" s="3099">
        <f t="shared" ref="F220:G220" si="59">SUM(F221:F224)</f>
        <v>417704</v>
      </c>
      <c r="G220" s="3100">
        <f t="shared" si="59"/>
        <v>35644.49</v>
      </c>
      <c r="H220" s="3004">
        <f t="shared" ref="H220:H234" si="60">G220/F220</f>
        <v>8.5334327657862974E-2</v>
      </c>
      <c r="I220" s="1881">
        <f t="shared" si="48"/>
        <v>0</v>
      </c>
      <c r="J220" s="3101"/>
      <c r="K220" s="3101"/>
      <c r="L220" s="3101"/>
      <c r="M220" s="3101"/>
      <c r="N220" s="3101"/>
      <c r="O220" s="3101"/>
      <c r="P220" s="1939"/>
      <c r="Q220" s="3102"/>
      <c r="R220" s="3102"/>
      <c r="S220" s="3102"/>
      <c r="T220" s="2252"/>
      <c r="U220" s="3102"/>
      <c r="V220" s="3102"/>
      <c r="W220" s="3102"/>
      <c r="X220" s="3102"/>
      <c r="Y220" s="3102"/>
      <c r="Z220" s="3102"/>
      <c r="AA220" s="3102"/>
      <c r="AB220" s="3102"/>
      <c r="AC220" s="3102"/>
      <c r="AD220" s="3102"/>
      <c r="AE220" s="3103"/>
      <c r="AF220" s="3103"/>
      <c r="AG220" s="3102"/>
      <c r="AH220" s="3102"/>
      <c r="AI220" s="2252"/>
      <c r="AJ220" s="3104"/>
      <c r="AK220" s="3104"/>
      <c r="AL220" s="3104"/>
      <c r="AM220" s="3104"/>
      <c r="AN220" s="3105"/>
      <c r="AO220" s="3105"/>
    </row>
    <row r="221" spans="1:41" ht="17.100000000000001" customHeight="1">
      <c r="A221" s="2913"/>
      <c r="B221" s="3091"/>
      <c r="C221" s="3106" t="s">
        <v>604</v>
      </c>
      <c r="D221" s="3107" t="s">
        <v>658</v>
      </c>
      <c r="E221" s="3108">
        <f>I221</f>
        <v>400000</v>
      </c>
      <c r="F221" s="2302">
        <v>217656</v>
      </c>
      <c r="G221" s="2271">
        <v>11993.82</v>
      </c>
      <c r="H221" s="3004">
        <f t="shared" si="60"/>
        <v>5.5104476789061635E-2</v>
      </c>
      <c r="I221" s="1881">
        <f t="shared" si="48"/>
        <v>400000</v>
      </c>
      <c r="J221" s="3109"/>
      <c r="K221" s="3109"/>
      <c r="L221" s="3109"/>
      <c r="M221" s="3109"/>
      <c r="N221" s="3109"/>
      <c r="O221" s="3109"/>
      <c r="P221" s="1939"/>
      <c r="Q221" s="3110"/>
      <c r="R221" s="3110"/>
      <c r="S221" s="3110"/>
      <c r="T221" s="2252"/>
      <c r="U221" s="3110"/>
      <c r="V221" s="3110"/>
      <c r="W221" s="3110"/>
      <c r="X221" s="3110"/>
      <c r="Y221" s="3110"/>
      <c r="Z221" s="3110"/>
      <c r="AA221" s="3110"/>
      <c r="AB221" s="3110">
        <v>400000</v>
      </c>
      <c r="AC221" s="3110"/>
      <c r="AD221" s="3110"/>
      <c r="AE221" s="3111"/>
      <c r="AF221" s="3111"/>
      <c r="AG221" s="3110"/>
      <c r="AH221" s="3110"/>
      <c r="AI221" s="2252"/>
      <c r="AJ221" s="3112"/>
      <c r="AK221" s="3112"/>
      <c r="AL221" s="3112"/>
      <c r="AM221" s="3112"/>
      <c r="AN221" s="3113"/>
      <c r="AO221" s="3113"/>
    </row>
    <row r="222" spans="1:41" ht="17.100000000000001" customHeight="1">
      <c r="A222" s="2913"/>
      <c r="B222" s="3091"/>
      <c r="C222" s="3114" t="s">
        <v>376</v>
      </c>
      <c r="D222" s="3115" t="s">
        <v>661</v>
      </c>
      <c r="E222" s="3116">
        <f t="shared" ref="E222" si="61">I222</f>
        <v>100000</v>
      </c>
      <c r="F222" s="2302">
        <v>100000</v>
      </c>
      <c r="G222" s="2271">
        <v>15940.8</v>
      </c>
      <c r="H222" s="3004">
        <f t="shared" si="60"/>
        <v>0.15940799999999999</v>
      </c>
      <c r="I222" s="1881">
        <f t="shared" si="48"/>
        <v>100000</v>
      </c>
      <c r="J222" s="3117"/>
      <c r="K222" s="3117"/>
      <c r="L222" s="3117"/>
      <c r="M222" s="3117"/>
      <c r="N222" s="3117"/>
      <c r="O222" s="3117"/>
      <c r="P222" s="1939"/>
      <c r="Q222" s="3118"/>
      <c r="R222" s="3118"/>
      <c r="S222" s="3118"/>
      <c r="T222" s="2252"/>
      <c r="U222" s="3118"/>
      <c r="V222" s="3118"/>
      <c r="W222" s="3118"/>
      <c r="X222" s="3118"/>
      <c r="Y222" s="3118"/>
      <c r="Z222" s="3118"/>
      <c r="AA222" s="3118"/>
      <c r="AB222" s="3118">
        <v>100000</v>
      </c>
      <c r="AC222" s="3118"/>
      <c r="AD222" s="3118"/>
      <c r="AE222" s="3119"/>
      <c r="AF222" s="3119"/>
      <c r="AG222" s="3118"/>
      <c r="AH222" s="3118"/>
      <c r="AI222" s="2252"/>
      <c r="AJ222" s="3120"/>
      <c r="AK222" s="3120"/>
      <c r="AL222" s="3120"/>
      <c r="AM222" s="3120"/>
      <c r="AN222" s="3121"/>
      <c r="AO222" s="3121"/>
    </row>
    <row r="223" spans="1:41" ht="17.100000000000001" customHeight="1">
      <c r="A223" s="2916"/>
      <c r="B223" s="3091"/>
      <c r="C223" s="3122" t="s">
        <v>606</v>
      </c>
      <c r="D223" s="3123" t="s">
        <v>662</v>
      </c>
      <c r="E223" s="3124">
        <f>I223</f>
        <v>100000</v>
      </c>
      <c r="F223" s="2302">
        <v>100000</v>
      </c>
      <c r="G223" s="2271">
        <v>7662.85</v>
      </c>
      <c r="H223" s="3004">
        <f t="shared" si="60"/>
        <v>7.6628500000000002E-2</v>
      </c>
      <c r="I223" s="1881">
        <f t="shared" si="48"/>
        <v>100000</v>
      </c>
      <c r="J223" s="3125"/>
      <c r="K223" s="3125"/>
      <c r="L223" s="3125"/>
      <c r="M223" s="3125"/>
      <c r="N223" s="3125"/>
      <c r="O223" s="3125"/>
      <c r="P223" s="1939"/>
      <c r="Q223" s="3126"/>
      <c r="R223" s="3126"/>
      <c r="S223" s="3126"/>
      <c r="T223" s="2252"/>
      <c r="U223" s="3126"/>
      <c r="V223" s="3126"/>
      <c r="W223" s="3126"/>
      <c r="X223" s="3126"/>
      <c r="Y223" s="3126"/>
      <c r="Z223" s="3126"/>
      <c r="AA223" s="3126"/>
      <c r="AB223" s="3126">
        <v>100000</v>
      </c>
      <c r="AC223" s="3126"/>
      <c r="AD223" s="3126"/>
      <c r="AE223" s="3127"/>
      <c r="AF223" s="3127"/>
      <c r="AG223" s="3126"/>
      <c r="AH223" s="3126"/>
      <c r="AI223" s="2252"/>
      <c r="AJ223" s="3128"/>
      <c r="AK223" s="3128"/>
      <c r="AL223" s="3128"/>
      <c r="AM223" s="3128"/>
      <c r="AN223" s="3129"/>
      <c r="AO223" s="3129"/>
    </row>
    <row r="224" spans="1:41" ht="17.100000000000001" customHeight="1">
      <c r="A224" s="2916"/>
      <c r="B224" s="3091"/>
      <c r="C224" s="3130" t="s">
        <v>607</v>
      </c>
      <c r="D224" s="3131" t="s">
        <v>669</v>
      </c>
      <c r="E224" s="2233">
        <v>0</v>
      </c>
      <c r="F224" s="3007">
        <v>48</v>
      </c>
      <c r="G224" s="3008">
        <v>47.02</v>
      </c>
      <c r="H224" s="3004">
        <f t="shared" si="60"/>
        <v>0.97958333333333336</v>
      </c>
      <c r="J224" s="3125"/>
      <c r="K224" s="3125"/>
      <c r="L224" s="3125"/>
      <c r="M224" s="3125"/>
      <c r="N224" s="3125"/>
      <c r="O224" s="3125"/>
      <c r="P224" s="1939"/>
      <c r="Q224" s="3126"/>
      <c r="R224" s="3126"/>
      <c r="S224" s="3126"/>
      <c r="T224" s="2252"/>
      <c r="U224" s="3126"/>
      <c r="V224" s="3126"/>
      <c r="W224" s="3126"/>
      <c r="X224" s="3126"/>
      <c r="Y224" s="3126"/>
      <c r="Z224" s="3126"/>
      <c r="AA224" s="3126"/>
      <c r="AB224" s="3126"/>
      <c r="AC224" s="3126"/>
      <c r="AD224" s="3126"/>
      <c r="AE224" s="3127"/>
      <c r="AF224" s="3127"/>
      <c r="AG224" s="3126"/>
      <c r="AH224" s="3126"/>
      <c r="AI224" s="2252"/>
      <c r="AJ224" s="3128"/>
      <c r="AK224" s="3128"/>
      <c r="AL224" s="3128"/>
      <c r="AM224" s="3128"/>
      <c r="AN224" s="3129"/>
      <c r="AO224" s="3129"/>
    </row>
    <row r="225" spans="1:41" ht="17.25" customHeight="1">
      <c r="A225" s="2916"/>
      <c r="B225" s="3132"/>
      <c r="C225" s="3133"/>
      <c r="D225" s="3134"/>
      <c r="E225" s="3124"/>
      <c r="F225" s="2302"/>
      <c r="G225" s="2271"/>
      <c r="H225" s="3004"/>
      <c r="I225" s="1881">
        <f t="shared" si="48"/>
        <v>0</v>
      </c>
      <c r="J225" s="3125"/>
      <c r="K225" s="3125"/>
      <c r="L225" s="3125"/>
      <c r="M225" s="3125"/>
      <c r="N225" s="3125"/>
      <c r="O225" s="3125"/>
      <c r="P225" s="1939"/>
      <c r="Q225" s="3126"/>
      <c r="R225" s="3126"/>
      <c r="S225" s="3126"/>
      <c r="T225" s="2252"/>
      <c r="U225" s="3126"/>
      <c r="V225" s="3126"/>
      <c r="W225" s="3126"/>
      <c r="X225" s="3126"/>
      <c r="Y225" s="3126"/>
      <c r="Z225" s="3126"/>
      <c r="AA225" s="3126"/>
      <c r="AB225" s="3126"/>
      <c r="AC225" s="3126"/>
      <c r="AD225" s="3126"/>
      <c r="AE225" s="3127"/>
      <c r="AF225" s="3127"/>
      <c r="AG225" s="3126"/>
      <c r="AH225" s="3126"/>
      <c r="AI225" s="2252"/>
      <c r="AJ225" s="3128"/>
      <c r="AK225" s="3128"/>
      <c r="AL225" s="3128"/>
      <c r="AM225" s="3128"/>
      <c r="AN225" s="3129"/>
      <c r="AO225" s="3129"/>
    </row>
    <row r="226" spans="1:41" ht="17.100000000000001" customHeight="1">
      <c r="A226" s="2916"/>
      <c r="B226" s="3132"/>
      <c r="C226" s="10863" t="s">
        <v>679</v>
      </c>
      <c r="D226" s="10864"/>
      <c r="E226" s="2220">
        <f t="shared" ref="E226:G226" si="62">SUM(E227)</f>
        <v>0</v>
      </c>
      <c r="F226" s="2220">
        <f t="shared" si="62"/>
        <v>5464708</v>
      </c>
      <c r="G226" s="2221">
        <f t="shared" si="62"/>
        <v>748644.07</v>
      </c>
      <c r="H226" s="3021">
        <f t="shared" si="60"/>
        <v>0.13699617070116096</v>
      </c>
      <c r="I226" s="1881">
        <f t="shared" si="48"/>
        <v>0</v>
      </c>
      <c r="J226" s="3125"/>
      <c r="K226" s="3125"/>
      <c r="L226" s="3125"/>
      <c r="M226" s="3125"/>
      <c r="N226" s="3125"/>
      <c r="O226" s="3125"/>
      <c r="P226" s="1939"/>
      <c r="Q226" s="3126"/>
      <c r="R226" s="3126"/>
      <c r="S226" s="3126"/>
      <c r="T226" s="2252"/>
      <c r="U226" s="3126"/>
      <c r="V226" s="3126"/>
      <c r="W226" s="3126"/>
      <c r="X226" s="3126"/>
      <c r="Y226" s="3126"/>
      <c r="Z226" s="3126"/>
      <c r="AA226" s="3126"/>
      <c r="AB226" s="3126"/>
      <c r="AC226" s="3126"/>
      <c r="AD226" s="3126"/>
      <c r="AE226" s="3127"/>
      <c r="AF226" s="3127"/>
      <c r="AG226" s="3126"/>
      <c r="AH226" s="3126"/>
      <c r="AI226" s="2252"/>
      <c r="AJ226" s="3128"/>
      <c r="AK226" s="3128"/>
      <c r="AL226" s="3128"/>
      <c r="AM226" s="3128"/>
      <c r="AN226" s="3129"/>
      <c r="AO226" s="3129"/>
    </row>
    <row r="227" spans="1:41" ht="17.100000000000001" customHeight="1">
      <c r="A227" s="2916"/>
      <c r="B227" s="3132"/>
      <c r="C227" s="10880" t="s">
        <v>680</v>
      </c>
      <c r="D227" s="10881"/>
      <c r="E227" s="3135">
        <f>SUM(E228:E230)</f>
        <v>0</v>
      </c>
      <c r="F227" s="3135">
        <f t="shared" ref="F227:G227" si="63">SUM(F228:F230)</f>
        <v>5464708</v>
      </c>
      <c r="G227" s="3136">
        <f t="shared" si="63"/>
        <v>748644.07</v>
      </c>
      <c r="H227" s="3004">
        <f t="shared" si="60"/>
        <v>0.13699617070116096</v>
      </c>
      <c r="I227" s="1881">
        <f t="shared" si="48"/>
        <v>0</v>
      </c>
      <c r="J227" s="3137"/>
      <c r="K227" s="3137"/>
      <c r="L227" s="3137"/>
      <c r="M227" s="3137"/>
      <c r="N227" s="3137"/>
      <c r="O227" s="3137"/>
      <c r="P227" s="1939"/>
      <c r="Q227" s="3138"/>
      <c r="R227" s="3138"/>
      <c r="S227" s="3138"/>
      <c r="T227" s="2252"/>
      <c r="U227" s="3138"/>
      <c r="V227" s="3138"/>
      <c r="W227" s="3138"/>
      <c r="X227" s="3138"/>
      <c r="Y227" s="3138"/>
      <c r="Z227" s="3138"/>
      <c r="AA227" s="3138"/>
      <c r="AB227" s="3138"/>
      <c r="AC227" s="3138"/>
      <c r="AD227" s="3138"/>
      <c r="AE227" s="3139"/>
      <c r="AF227" s="3139"/>
      <c r="AG227" s="3138"/>
      <c r="AH227" s="3138"/>
      <c r="AI227" s="2252"/>
      <c r="AJ227" s="3140"/>
      <c r="AK227" s="3140"/>
      <c r="AL227" s="3140"/>
      <c r="AM227" s="3140"/>
      <c r="AN227" s="3141"/>
      <c r="AO227" s="3141"/>
    </row>
    <row r="228" spans="1:41" ht="17.100000000000001" customHeight="1">
      <c r="A228" s="2916"/>
      <c r="B228" s="3132"/>
      <c r="C228" s="3142" t="s">
        <v>245</v>
      </c>
      <c r="D228" s="3143" t="s">
        <v>761</v>
      </c>
      <c r="E228" s="3144">
        <f>I228</f>
        <v>0</v>
      </c>
      <c r="F228" s="2302">
        <v>182296</v>
      </c>
      <c r="G228" s="2271">
        <v>31020.6</v>
      </c>
      <c r="H228" s="3004">
        <f t="shared" si="60"/>
        <v>0.1701661034800544</v>
      </c>
      <c r="I228" s="1881">
        <f t="shared" si="48"/>
        <v>0</v>
      </c>
      <c r="J228" s="3145"/>
      <c r="K228" s="3145"/>
      <c r="L228" s="3145"/>
      <c r="M228" s="3145"/>
      <c r="N228" s="3145"/>
      <c r="O228" s="3145"/>
      <c r="P228" s="1939"/>
      <c r="Q228" s="3146"/>
      <c r="R228" s="3146"/>
      <c r="S228" s="3146"/>
      <c r="T228" s="2252"/>
      <c r="U228" s="3146"/>
      <c r="V228" s="3146"/>
      <c r="W228" s="3146"/>
      <c r="X228" s="3146"/>
      <c r="Y228" s="3146"/>
      <c r="Z228" s="3146"/>
      <c r="AA228" s="3146"/>
      <c r="AB228" s="3146"/>
      <c r="AC228" s="3146"/>
      <c r="AD228" s="3146"/>
      <c r="AE228" s="3147"/>
      <c r="AF228" s="3147"/>
      <c r="AG228" s="3146"/>
      <c r="AH228" s="3146"/>
      <c r="AI228" s="2252"/>
      <c r="AJ228" s="3148"/>
      <c r="AK228" s="3148"/>
      <c r="AL228" s="3148"/>
      <c r="AM228" s="3148"/>
      <c r="AN228" s="3149"/>
      <c r="AO228" s="3149"/>
    </row>
    <row r="229" spans="1:41" ht="68.25" customHeight="1">
      <c r="A229" s="2916"/>
      <c r="B229" s="3132"/>
      <c r="C229" s="3150" t="s">
        <v>748</v>
      </c>
      <c r="D229" s="3151" t="s">
        <v>749</v>
      </c>
      <c r="E229" s="3144">
        <f t="shared" ref="E229:E230" si="64">I229</f>
        <v>0</v>
      </c>
      <c r="F229" s="2302">
        <v>28109</v>
      </c>
      <c r="G229" s="2271">
        <v>21939.85</v>
      </c>
      <c r="H229" s="3004">
        <f t="shared" si="60"/>
        <v>0.78052758902842501</v>
      </c>
      <c r="I229" s="1881">
        <f t="shared" si="48"/>
        <v>0</v>
      </c>
      <c r="J229" s="3145"/>
      <c r="K229" s="3145"/>
      <c r="L229" s="3145"/>
      <c r="M229" s="3145"/>
      <c r="N229" s="3145"/>
      <c r="O229" s="3145"/>
      <c r="P229" s="1939"/>
      <c r="Q229" s="3146"/>
      <c r="R229" s="3146"/>
      <c r="S229" s="3146"/>
      <c r="T229" s="2252"/>
      <c r="U229" s="3146"/>
      <c r="V229" s="3146"/>
      <c r="W229" s="3146"/>
      <c r="X229" s="3146"/>
      <c r="Y229" s="3146"/>
      <c r="Z229" s="3146"/>
      <c r="AA229" s="3146"/>
      <c r="AB229" s="3146"/>
      <c r="AC229" s="3146"/>
      <c r="AD229" s="3146"/>
      <c r="AE229" s="3147"/>
      <c r="AF229" s="3147"/>
      <c r="AG229" s="3146"/>
      <c r="AH229" s="3146"/>
      <c r="AI229" s="2252"/>
      <c r="AJ229" s="3148"/>
      <c r="AK229" s="3148"/>
      <c r="AL229" s="3148"/>
      <c r="AM229" s="3148"/>
      <c r="AN229" s="3149"/>
      <c r="AO229" s="3149"/>
    </row>
    <row r="230" spans="1:41" ht="54.75" customHeight="1">
      <c r="A230" s="2916"/>
      <c r="B230" s="3132"/>
      <c r="C230" s="3152" t="s">
        <v>90</v>
      </c>
      <c r="D230" s="3153" t="s">
        <v>762</v>
      </c>
      <c r="E230" s="3144">
        <f t="shared" si="64"/>
        <v>0</v>
      </c>
      <c r="F230" s="2302">
        <v>5254303</v>
      </c>
      <c r="G230" s="2271">
        <v>695683.62</v>
      </c>
      <c r="H230" s="3004">
        <f t="shared" si="60"/>
        <v>0.13240264598368232</v>
      </c>
      <c r="I230" s="1881">
        <f t="shared" si="48"/>
        <v>0</v>
      </c>
      <c r="J230" s="3145"/>
      <c r="K230" s="3145"/>
      <c r="L230" s="3145"/>
      <c r="M230" s="3145"/>
      <c r="N230" s="3145"/>
      <c r="O230" s="3145"/>
      <c r="P230" s="1939"/>
      <c r="Q230" s="3146"/>
      <c r="R230" s="3146"/>
      <c r="S230" s="3146"/>
      <c r="T230" s="2252"/>
      <c r="U230" s="3146"/>
      <c r="V230" s="3146"/>
      <c r="W230" s="3146"/>
      <c r="X230" s="3146"/>
      <c r="Y230" s="3146"/>
      <c r="Z230" s="3146"/>
      <c r="AA230" s="3146"/>
      <c r="AB230" s="3146"/>
      <c r="AC230" s="3146"/>
      <c r="AD230" s="3146"/>
      <c r="AE230" s="3147"/>
      <c r="AF230" s="3147"/>
      <c r="AG230" s="3146"/>
      <c r="AH230" s="3146"/>
      <c r="AI230" s="2252"/>
      <c r="AJ230" s="3148"/>
      <c r="AK230" s="3148"/>
      <c r="AL230" s="3148"/>
      <c r="AM230" s="3148"/>
      <c r="AN230" s="3149"/>
      <c r="AO230" s="3149"/>
    </row>
    <row r="231" spans="1:41" ht="15">
      <c r="A231" s="2916"/>
      <c r="B231" s="3132"/>
      <c r="C231" s="3154"/>
      <c r="D231" s="3059"/>
      <c r="E231" s="3144"/>
      <c r="F231" s="2302"/>
      <c r="G231" s="2271"/>
      <c r="H231" s="3004"/>
      <c r="I231" s="1881">
        <f t="shared" si="48"/>
        <v>0</v>
      </c>
      <c r="J231" s="3145"/>
      <c r="K231" s="3145"/>
      <c r="L231" s="3145"/>
      <c r="M231" s="3145"/>
      <c r="N231" s="3145"/>
      <c r="O231" s="3145"/>
      <c r="P231" s="1939"/>
      <c r="Q231" s="3146"/>
      <c r="R231" s="3146"/>
      <c r="S231" s="3146"/>
      <c r="T231" s="2252"/>
      <c r="U231" s="3146"/>
      <c r="V231" s="3146"/>
      <c r="W231" s="3146"/>
      <c r="X231" s="3146"/>
      <c r="Y231" s="3146"/>
      <c r="Z231" s="3146"/>
      <c r="AA231" s="3146"/>
      <c r="AB231" s="3146"/>
      <c r="AC231" s="3146"/>
      <c r="AD231" s="3146"/>
      <c r="AE231" s="3147"/>
      <c r="AF231" s="3147"/>
      <c r="AG231" s="3146"/>
      <c r="AH231" s="3146"/>
      <c r="AI231" s="2252"/>
      <c r="AJ231" s="3148"/>
      <c r="AK231" s="3148"/>
      <c r="AL231" s="3148"/>
      <c r="AM231" s="3148"/>
      <c r="AN231" s="3149"/>
      <c r="AO231" s="3149"/>
    </row>
    <row r="232" spans="1:41" ht="15">
      <c r="A232" s="2916"/>
      <c r="B232" s="3132"/>
      <c r="C232" s="10882" t="s">
        <v>752</v>
      </c>
      <c r="D232" s="10883"/>
      <c r="E232" s="3155">
        <f>SUM(E233:E234)</f>
        <v>0</v>
      </c>
      <c r="F232" s="3155">
        <f>SUM(F233:F234)</f>
        <v>5282412</v>
      </c>
      <c r="G232" s="3156">
        <f>SUM(G233:G234)</f>
        <v>717623.47</v>
      </c>
      <c r="H232" s="3062">
        <f t="shared" si="60"/>
        <v>0.13585147656032887</v>
      </c>
      <c r="I232" s="1881">
        <f t="shared" si="48"/>
        <v>0</v>
      </c>
      <c r="J232" s="3157"/>
      <c r="K232" s="3157"/>
      <c r="L232" s="3157"/>
      <c r="M232" s="3157"/>
      <c r="N232" s="3157"/>
      <c r="O232" s="3157"/>
      <c r="P232" s="1939"/>
      <c r="Q232" s="3158"/>
      <c r="R232" s="3158"/>
      <c r="S232" s="3158"/>
      <c r="T232" s="2252"/>
      <c r="U232" s="3158"/>
      <c r="V232" s="3158"/>
      <c r="W232" s="3158"/>
      <c r="X232" s="3158"/>
      <c r="Y232" s="3158"/>
      <c r="Z232" s="3158"/>
      <c r="AA232" s="3158"/>
      <c r="AB232" s="3158"/>
      <c r="AC232" s="3158"/>
      <c r="AD232" s="3158"/>
      <c r="AE232" s="3159"/>
      <c r="AF232" s="3159"/>
      <c r="AG232" s="3158"/>
      <c r="AH232" s="3158"/>
      <c r="AI232" s="2252"/>
      <c r="AJ232" s="3160"/>
      <c r="AK232" s="3160"/>
      <c r="AL232" s="3160"/>
      <c r="AM232" s="3160"/>
      <c r="AN232" s="3161"/>
      <c r="AO232" s="3161"/>
    </row>
    <row r="233" spans="1:41" ht="71.25" customHeight="1">
      <c r="A233" s="2916"/>
      <c r="B233" s="3132"/>
      <c r="C233" s="3162" t="s">
        <v>748</v>
      </c>
      <c r="D233" s="3163" t="s">
        <v>749</v>
      </c>
      <c r="E233" s="3164">
        <f t="shared" ref="E233:E234" si="65">I233</f>
        <v>0</v>
      </c>
      <c r="F233" s="3072">
        <v>28109</v>
      </c>
      <c r="G233" s="3073">
        <v>21939.85</v>
      </c>
      <c r="H233" s="3062">
        <f>G233/F233</f>
        <v>0.78052758902842501</v>
      </c>
      <c r="I233" s="1881">
        <f t="shared" si="48"/>
        <v>0</v>
      </c>
      <c r="J233" s="3157"/>
      <c r="K233" s="3157"/>
      <c r="L233" s="3157"/>
      <c r="M233" s="3157"/>
      <c r="N233" s="3157"/>
      <c r="O233" s="3157"/>
      <c r="P233" s="1939"/>
      <c r="Q233" s="3158"/>
      <c r="R233" s="3158"/>
      <c r="S233" s="3158"/>
      <c r="T233" s="2252"/>
      <c r="U233" s="3158"/>
      <c r="V233" s="3158"/>
      <c r="W233" s="3158"/>
      <c r="X233" s="3158"/>
      <c r="Y233" s="3158"/>
      <c r="Z233" s="3158"/>
      <c r="AA233" s="3158"/>
      <c r="AB233" s="3158"/>
      <c r="AC233" s="3158"/>
      <c r="AD233" s="3158"/>
      <c r="AE233" s="3159"/>
      <c r="AF233" s="3159"/>
      <c r="AG233" s="3158"/>
      <c r="AH233" s="3158"/>
      <c r="AI233" s="2252"/>
      <c r="AJ233" s="3160"/>
      <c r="AK233" s="3160"/>
      <c r="AL233" s="3160"/>
      <c r="AM233" s="3160"/>
      <c r="AN233" s="3161"/>
      <c r="AO233" s="3161"/>
    </row>
    <row r="234" spans="1:41" ht="55.5" customHeight="1" thickBot="1">
      <c r="A234" s="3165"/>
      <c r="B234" s="3166"/>
      <c r="C234" s="3167" t="s">
        <v>90</v>
      </c>
      <c r="D234" s="3168" t="s">
        <v>762</v>
      </c>
      <c r="E234" s="3081">
        <f t="shared" si="65"/>
        <v>0</v>
      </c>
      <c r="F234" s="3082">
        <v>5254303</v>
      </c>
      <c r="G234" s="3083">
        <v>695683.62</v>
      </c>
      <c r="H234" s="3084">
        <f t="shared" si="60"/>
        <v>0.13240264598368232</v>
      </c>
      <c r="I234" s="1881">
        <f t="shared" si="48"/>
        <v>0</v>
      </c>
      <c r="J234" s="3157"/>
      <c r="K234" s="3157"/>
      <c r="L234" s="3157"/>
      <c r="M234" s="3157"/>
      <c r="N234" s="3157"/>
      <c r="O234" s="3157"/>
      <c r="P234" s="1939"/>
      <c r="Q234" s="3158"/>
      <c r="R234" s="3158"/>
      <c r="S234" s="3158"/>
      <c r="T234" s="2252"/>
      <c r="U234" s="3158"/>
      <c r="V234" s="3158"/>
      <c r="W234" s="3158"/>
      <c r="X234" s="3158"/>
      <c r="Y234" s="3158"/>
      <c r="Z234" s="3158"/>
      <c r="AA234" s="3158"/>
      <c r="AB234" s="3158"/>
      <c r="AC234" s="3158"/>
      <c r="AD234" s="3158"/>
      <c r="AE234" s="3159"/>
      <c r="AF234" s="3159"/>
      <c r="AG234" s="3158"/>
      <c r="AH234" s="3158"/>
      <c r="AI234" s="2252"/>
      <c r="AJ234" s="3160"/>
      <c r="AK234" s="3160"/>
      <c r="AL234" s="3160"/>
      <c r="AM234" s="3160"/>
      <c r="AN234" s="3161"/>
      <c r="AO234" s="3161"/>
    </row>
    <row r="235" spans="1:41" ht="17.100000000000001" customHeight="1" thickBot="1">
      <c r="A235" s="2916"/>
      <c r="B235" s="2603" t="s">
        <v>421</v>
      </c>
      <c r="C235" s="2604"/>
      <c r="D235" s="2605" t="s">
        <v>77</v>
      </c>
      <c r="E235" s="3169">
        <f t="shared" ref="E235:G235" si="66">SUM(E236)</f>
        <v>61207000</v>
      </c>
      <c r="F235" s="3169">
        <f t="shared" si="66"/>
        <v>78735923</v>
      </c>
      <c r="G235" s="3170">
        <f t="shared" si="66"/>
        <v>78735820.980000004</v>
      </c>
      <c r="H235" s="2608">
        <f>G235/F235</f>
        <v>0.99999870427631876</v>
      </c>
      <c r="I235" s="1881">
        <f t="shared" si="48"/>
        <v>0</v>
      </c>
      <c r="J235" s="3157"/>
      <c r="K235" s="3157"/>
      <c r="L235" s="3157"/>
      <c r="M235" s="3157"/>
      <c r="N235" s="3157"/>
      <c r="O235" s="3157"/>
      <c r="P235" s="1939"/>
      <c r="Q235" s="3158"/>
      <c r="R235" s="3158"/>
      <c r="S235" s="3158"/>
      <c r="T235" s="2252"/>
      <c r="U235" s="3158"/>
      <c r="V235" s="3158"/>
      <c r="W235" s="3158"/>
      <c r="X235" s="3158"/>
      <c r="Y235" s="3158"/>
      <c r="Z235" s="3158"/>
      <c r="AA235" s="3158"/>
      <c r="AB235" s="3158"/>
      <c r="AC235" s="3158"/>
      <c r="AD235" s="3158"/>
      <c r="AE235" s="3159"/>
      <c r="AF235" s="3159"/>
      <c r="AG235" s="3158"/>
      <c r="AH235" s="3158"/>
      <c r="AI235" s="2252"/>
      <c r="AJ235" s="3160"/>
      <c r="AK235" s="3160"/>
      <c r="AL235" s="3160"/>
      <c r="AM235" s="3160"/>
      <c r="AN235" s="3161"/>
      <c r="AO235" s="3161"/>
    </row>
    <row r="236" spans="1:41" ht="17.100000000000001" customHeight="1">
      <c r="A236" s="2916"/>
      <c r="B236" s="3171"/>
      <c r="C236" s="10884" t="s">
        <v>645</v>
      </c>
      <c r="D236" s="10860"/>
      <c r="E236" s="2220">
        <f>SUM(E242,E237)</f>
        <v>61207000</v>
      </c>
      <c r="F236" s="2220">
        <f>SUM(F242,F237)</f>
        <v>78735923</v>
      </c>
      <c r="G236" s="2221">
        <f>SUM(G242,G237)</f>
        <v>78735820.980000004</v>
      </c>
      <c r="H236" s="3021">
        <f>G236/F236</f>
        <v>0.99999870427631876</v>
      </c>
      <c r="I236" s="1881">
        <f t="shared" si="48"/>
        <v>0</v>
      </c>
      <c r="J236" s="3157"/>
      <c r="K236" s="3157"/>
      <c r="L236" s="3157"/>
      <c r="M236" s="3157"/>
      <c r="N236" s="3157"/>
      <c r="O236" s="3157"/>
      <c r="P236" s="1939"/>
      <c r="Q236" s="3158"/>
      <c r="R236" s="3158"/>
      <c r="S236" s="3158"/>
      <c r="T236" s="2252"/>
      <c r="U236" s="3158"/>
      <c r="V236" s="3158"/>
      <c r="W236" s="3158"/>
      <c r="X236" s="3158"/>
      <c r="Y236" s="3158"/>
      <c r="Z236" s="3158"/>
      <c r="AA236" s="3158"/>
      <c r="AB236" s="3158"/>
      <c r="AC236" s="3158"/>
      <c r="AD236" s="3158"/>
      <c r="AE236" s="3159"/>
      <c r="AF236" s="3159"/>
      <c r="AG236" s="3158"/>
      <c r="AH236" s="3158"/>
      <c r="AI236" s="2252"/>
      <c r="AJ236" s="3160"/>
      <c r="AK236" s="3160"/>
      <c r="AL236" s="3160"/>
      <c r="AM236" s="3160"/>
      <c r="AN236" s="3161"/>
      <c r="AO236" s="3161"/>
    </row>
    <row r="237" spans="1:41" ht="17.100000000000001" customHeight="1">
      <c r="A237" s="2913"/>
      <c r="B237" s="2283"/>
      <c r="C237" s="10885" t="s">
        <v>646</v>
      </c>
      <c r="D237" s="10885"/>
      <c r="E237" s="2220">
        <f>E238</f>
        <v>0</v>
      </c>
      <c r="F237" s="2220">
        <f t="shared" ref="F237:G237" si="67">F238</f>
        <v>1174946</v>
      </c>
      <c r="G237" s="2221">
        <f t="shared" si="67"/>
        <v>1174844.06</v>
      </c>
      <c r="H237" s="2203">
        <f>G237/F237</f>
        <v>0.99991323856585757</v>
      </c>
      <c r="I237" s="1881">
        <f t="shared" si="48"/>
        <v>0</v>
      </c>
      <c r="J237" s="3157"/>
      <c r="K237" s="3157"/>
      <c r="L237" s="3157"/>
      <c r="M237" s="3157"/>
      <c r="N237" s="3157"/>
      <c r="O237" s="3157"/>
      <c r="P237" s="1939"/>
      <c r="Q237" s="3158"/>
      <c r="R237" s="3158"/>
      <c r="S237" s="3158"/>
      <c r="T237" s="2252"/>
      <c r="U237" s="3158"/>
      <c r="V237" s="3158"/>
      <c r="W237" s="3158"/>
      <c r="X237" s="3158"/>
      <c r="Y237" s="3158"/>
      <c r="Z237" s="3158"/>
      <c r="AA237" s="3158"/>
      <c r="AB237" s="3158"/>
      <c r="AC237" s="3158"/>
      <c r="AD237" s="3158"/>
      <c r="AE237" s="3159"/>
      <c r="AF237" s="3159"/>
      <c r="AG237" s="3158"/>
      <c r="AH237" s="3158"/>
      <c r="AI237" s="2252"/>
      <c r="AJ237" s="3160"/>
      <c r="AK237" s="3160"/>
      <c r="AL237" s="3160"/>
      <c r="AM237" s="3160"/>
      <c r="AN237" s="3161"/>
      <c r="AO237" s="3161"/>
    </row>
    <row r="238" spans="1:41" ht="17.100000000000001" customHeight="1">
      <c r="A238" s="2913"/>
      <c r="B238" s="2283"/>
      <c r="C238" s="10886" t="s">
        <v>654</v>
      </c>
      <c r="D238" s="10886"/>
      <c r="E238" s="3172">
        <f>SUM(E239:E240)</f>
        <v>0</v>
      </c>
      <c r="F238" s="3172">
        <f>SUM(F239:F240)</f>
        <v>1174946</v>
      </c>
      <c r="G238" s="3173">
        <f>SUM(G239:G240)</f>
        <v>1174844.06</v>
      </c>
      <c r="H238" s="2203">
        <f t="shared" ref="H238:H246" si="68">G238/F238</f>
        <v>0.99991323856585757</v>
      </c>
      <c r="I238" s="1881">
        <f t="shared" si="48"/>
        <v>0</v>
      </c>
      <c r="J238" s="3174"/>
      <c r="K238" s="3174"/>
      <c r="L238" s="3174"/>
      <c r="M238" s="3174"/>
      <c r="N238" s="3174"/>
      <c r="O238" s="3174"/>
      <c r="P238" s="1939"/>
      <c r="Q238" s="3175"/>
      <c r="R238" s="3175"/>
      <c r="S238" s="3175"/>
      <c r="T238" s="2252"/>
      <c r="U238" s="3175"/>
      <c r="V238" s="3175"/>
      <c r="W238" s="3175"/>
      <c r="X238" s="3175"/>
      <c r="Y238" s="3175"/>
      <c r="Z238" s="3175"/>
      <c r="AA238" s="3175"/>
      <c r="AB238" s="3175"/>
      <c r="AC238" s="3175"/>
      <c r="AD238" s="3175"/>
      <c r="AE238" s="3176"/>
      <c r="AF238" s="3176"/>
      <c r="AG238" s="3175"/>
      <c r="AH238" s="3175"/>
      <c r="AI238" s="2252"/>
      <c r="AJ238" s="3177"/>
      <c r="AK238" s="3177"/>
      <c r="AL238" s="3177"/>
      <c r="AM238" s="3177"/>
      <c r="AN238" s="3178"/>
      <c r="AO238" s="3178"/>
    </row>
    <row r="239" spans="1:41" ht="51" customHeight="1">
      <c r="A239" s="2913"/>
      <c r="B239" s="2283"/>
      <c r="C239" s="3179" t="s">
        <v>42</v>
      </c>
      <c r="D239" s="3180" t="s">
        <v>763</v>
      </c>
      <c r="E239" s="3172">
        <v>0</v>
      </c>
      <c r="F239" s="2302">
        <v>1174550</v>
      </c>
      <c r="G239" s="2271">
        <v>1174549.01</v>
      </c>
      <c r="H239" s="2203">
        <f t="shared" si="68"/>
        <v>0.999999157124005</v>
      </c>
      <c r="I239" s="1881">
        <f t="shared" si="48"/>
        <v>0</v>
      </c>
      <c r="J239" s="3174"/>
      <c r="K239" s="3174"/>
      <c r="L239" s="3174"/>
      <c r="M239" s="3174"/>
      <c r="N239" s="3174"/>
      <c r="O239" s="3174"/>
      <c r="P239" s="1939"/>
      <c r="Q239" s="3175"/>
      <c r="R239" s="3175"/>
      <c r="S239" s="3175"/>
      <c r="T239" s="2252"/>
      <c r="U239" s="3175"/>
      <c r="V239" s="3175"/>
      <c r="W239" s="3175"/>
      <c r="X239" s="3175"/>
      <c r="Y239" s="3175"/>
      <c r="Z239" s="3175"/>
      <c r="AA239" s="3175"/>
      <c r="AB239" s="3175"/>
      <c r="AC239" s="3175"/>
      <c r="AD239" s="3175"/>
      <c r="AE239" s="3176"/>
      <c r="AF239" s="3176"/>
      <c r="AG239" s="3175"/>
      <c r="AH239" s="3175"/>
      <c r="AI239" s="2252"/>
      <c r="AJ239" s="3177"/>
      <c r="AK239" s="3177"/>
      <c r="AL239" s="3177"/>
      <c r="AM239" s="3177"/>
      <c r="AN239" s="3178"/>
      <c r="AO239" s="3178"/>
    </row>
    <row r="240" spans="1:41" ht="24" customHeight="1">
      <c r="A240" s="2913"/>
      <c r="B240" s="2283"/>
      <c r="C240" s="3179" t="s">
        <v>611</v>
      </c>
      <c r="D240" s="3180" t="s">
        <v>675</v>
      </c>
      <c r="E240" s="3172">
        <f>I240</f>
        <v>0</v>
      </c>
      <c r="F240" s="2302">
        <v>396</v>
      </c>
      <c r="G240" s="2271">
        <v>295.05</v>
      </c>
      <c r="H240" s="2203">
        <f t="shared" si="68"/>
        <v>0.74507575757575761</v>
      </c>
      <c r="J240" s="3174"/>
      <c r="K240" s="3174"/>
      <c r="L240" s="3174"/>
      <c r="M240" s="3174"/>
      <c r="N240" s="3174"/>
      <c r="O240" s="3174"/>
      <c r="P240" s="1939"/>
      <c r="Q240" s="3175"/>
      <c r="R240" s="3175"/>
      <c r="S240" s="3175"/>
      <c r="T240" s="2252"/>
      <c r="U240" s="3175"/>
      <c r="V240" s="3175"/>
      <c r="W240" s="3175"/>
      <c r="X240" s="3175"/>
      <c r="Y240" s="3175"/>
      <c r="Z240" s="3175"/>
      <c r="AA240" s="3175"/>
      <c r="AB240" s="3175"/>
      <c r="AC240" s="3175"/>
      <c r="AD240" s="3175"/>
      <c r="AE240" s="3176"/>
      <c r="AF240" s="3176"/>
      <c r="AG240" s="3175"/>
      <c r="AH240" s="3175"/>
      <c r="AI240" s="2252"/>
      <c r="AJ240" s="3177"/>
      <c r="AK240" s="3177"/>
      <c r="AL240" s="3177"/>
      <c r="AM240" s="3177"/>
      <c r="AN240" s="3178"/>
      <c r="AO240" s="3178"/>
    </row>
    <row r="241" spans="1:41" ht="18.75" customHeight="1">
      <c r="A241" s="2913"/>
      <c r="B241" s="3181"/>
      <c r="C241" s="3182"/>
      <c r="D241" s="3183"/>
      <c r="E241" s="2280"/>
      <c r="F241" s="2281"/>
      <c r="G241" s="2282"/>
      <c r="H241" s="2203"/>
      <c r="J241" s="3174"/>
      <c r="K241" s="3174"/>
      <c r="L241" s="3174"/>
      <c r="M241" s="3174"/>
      <c r="N241" s="3174"/>
      <c r="O241" s="3174"/>
      <c r="P241" s="1939"/>
      <c r="Q241" s="3175"/>
      <c r="R241" s="3175"/>
      <c r="S241" s="3175"/>
      <c r="T241" s="2252"/>
      <c r="U241" s="3175"/>
      <c r="V241" s="3175"/>
      <c r="W241" s="3175"/>
      <c r="X241" s="3175"/>
      <c r="Y241" s="3175"/>
      <c r="Z241" s="3175"/>
      <c r="AA241" s="3175"/>
      <c r="AB241" s="3175"/>
      <c r="AC241" s="3175"/>
      <c r="AD241" s="3175"/>
      <c r="AE241" s="3176"/>
      <c r="AF241" s="3176"/>
      <c r="AG241" s="3175"/>
      <c r="AH241" s="3175"/>
      <c r="AI241" s="2252"/>
      <c r="AJ241" s="3177"/>
      <c r="AK241" s="3177"/>
      <c r="AL241" s="3177"/>
      <c r="AM241" s="3177"/>
      <c r="AN241" s="3178"/>
      <c r="AO241" s="3178"/>
    </row>
    <row r="242" spans="1:41" ht="17.100000000000001" customHeight="1">
      <c r="A242" s="2913"/>
      <c r="B242" s="2283"/>
      <c r="C242" s="10887" t="s">
        <v>713</v>
      </c>
      <c r="D242" s="10887"/>
      <c r="E242" s="3184">
        <f>SUM(E243:E246)</f>
        <v>61207000</v>
      </c>
      <c r="F242" s="3184">
        <f>SUM(F243:F246)</f>
        <v>77560977</v>
      </c>
      <c r="G242" s="3185">
        <f>SUM(G243:G246)</f>
        <v>77560976.920000002</v>
      </c>
      <c r="H242" s="3186">
        <f t="shared" si="68"/>
        <v>0.99999999896855352</v>
      </c>
      <c r="I242" s="1881">
        <f t="shared" si="48"/>
        <v>0</v>
      </c>
      <c r="J242" s="3174"/>
      <c r="K242" s="3174"/>
      <c r="L242" s="3174"/>
      <c r="M242" s="3174"/>
      <c r="N242" s="3174"/>
      <c r="O242" s="3174"/>
      <c r="P242" s="3187"/>
      <c r="Q242" s="3175"/>
      <c r="R242" s="3175"/>
      <c r="S242" s="3175"/>
      <c r="T242" s="3188"/>
      <c r="U242" s="3175"/>
      <c r="V242" s="3175"/>
      <c r="W242" s="3175"/>
      <c r="X242" s="3175"/>
      <c r="Y242" s="3175"/>
      <c r="Z242" s="3175"/>
      <c r="AA242" s="3175"/>
      <c r="AB242" s="3175"/>
      <c r="AC242" s="3175"/>
      <c r="AD242" s="3175"/>
      <c r="AE242" s="3176"/>
      <c r="AF242" s="3176"/>
      <c r="AG242" s="3175"/>
      <c r="AH242" s="3175"/>
      <c r="AI242" s="3188"/>
      <c r="AJ242" s="3177"/>
      <c r="AK242" s="3177"/>
      <c r="AL242" s="3177"/>
      <c r="AM242" s="3177"/>
      <c r="AN242" s="3178"/>
      <c r="AO242" s="3178"/>
    </row>
    <row r="243" spans="1:41" ht="45.75" customHeight="1">
      <c r="A243" s="2913"/>
      <c r="B243" s="2283"/>
      <c r="C243" s="3189" t="s">
        <v>374</v>
      </c>
      <c r="D243" s="3190" t="s">
        <v>714</v>
      </c>
      <c r="E243" s="3172">
        <f>I243</f>
        <v>700000</v>
      </c>
      <c r="F243" s="3191">
        <v>638344</v>
      </c>
      <c r="G243" s="3192">
        <v>638344.38</v>
      </c>
      <c r="H243" s="3186">
        <f t="shared" si="68"/>
        <v>1.0000005952903137</v>
      </c>
      <c r="I243" s="1881">
        <f t="shared" si="48"/>
        <v>700000</v>
      </c>
      <c r="J243" s="3174"/>
      <c r="K243" s="3174"/>
      <c r="L243" s="3174"/>
      <c r="M243" s="3174"/>
      <c r="N243" s="3174"/>
      <c r="O243" s="3174"/>
      <c r="P243" s="1939"/>
      <c r="Q243" s="3175"/>
      <c r="R243" s="3175"/>
      <c r="S243" s="3175"/>
      <c r="T243" s="3188"/>
      <c r="U243" s="3175"/>
      <c r="V243" s="3175"/>
      <c r="W243" s="3175"/>
      <c r="X243" s="3175"/>
      <c r="Y243" s="3175"/>
      <c r="Z243" s="3175"/>
      <c r="AA243" s="3175"/>
      <c r="AB243" s="3175">
        <v>700000</v>
      </c>
      <c r="AC243" s="3175"/>
      <c r="AD243" s="3175"/>
      <c r="AE243" s="3176"/>
      <c r="AF243" s="3176"/>
      <c r="AG243" s="3175"/>
      <c r="AH243" s="3175"/>
      <c r="AI243" s="3188"/>
      <c r="AJ243" s="3177"/>
      <c r="AK243" s="3177"/>
      <c r="AL243" s="3177"/>
      <c r="AM243" s="3177"/>
      <c r="AN243" s="3178"/>
      <c r="AO243" s="3178"/>
    </row>
    <row r="244" spans="1:41" ht="45.75" customHeight="1">
      <c r="A244" s="2916"/>
      <c r="B244" s="2283"/>
      <c r="C244" s="3189" t="s">
        <v>198</v>
      </c>
      <c r="D244" s="3190" t="s">
        <v>715</v>
      </c>
      <c r="E244" s="3172">
        <f t="shared" ref="E244:E246" si="69">I244</f>
        <v>5300000</v>
      </c>
      <c r="F244" s="3191">
        <v>3832695</v>
      </c>
      <c r="G244" s="3192">
        <v>3832694.82</v>
      </c>
      <c r="H244" s="3186">
        <f>G244/F244</f>
        <v>0.99999995303565758</v>
      </c>
      <c r="I244" s="1881">
        <f t="shared" si="48"/>
        <v>5300000</v>
      </c>
      <c r="J244" s="3174"/>
      <c r="K244" s="3174"/>
      <c r="L244" s="3174"/>
      <c r="M244" s="3174"/>
      <c r="N244" s="3174"/>
      <c r="O244" s="3174"/>
      <c r="P244" s="1939"/>
      <c r="Q244" s="3175"/>
      <c r="R244" s="3175"/>
      <c r="S244" s="3175"/>
      <c r="T244" s="3188"/>
      <c r="U244" s="3175"/>
      <c r="V244" s="3175"/>
      <c r="W244" s="3175"/>
      <c r="X244" s="3175"/>
      <c r="Y244" s="3175"/>
      <c r="Z244" s="3175"/>
      <c r="AA244" s="3175"/>
      <c r="AB244" s="3175">
        <v>5300000</v>
      </c>
      <c r="AC244" s="3175"/>
      <c r="AD244" s="3175"/>
      <c r="AE244" s="3176"/>
      <c r="AF244" s="3176"/>
      <c r="AG244" s="3175"/>
      <c r="AH244" s="3175"/>
      <c r="AI244" s="3188"/>
      <c r="AJ244" s="3177"/>
      <c r="AK244" s="3177"/>
      <c r="AL244" s="3177"/>
      <c r="AM244" s="3177"/>
      <c r="AN244" s="3178"/>
      <c r="AO244" s="3178"/>
    </row>
    <row r="245" spans="1:41" ht="29.25" customHeight="1">
      <c r="A245" s="2913"/>
      <c r="B245" s="2283"/>
      <c r="C245" s="3150" t="s">
        <v>594</v>
      </c>
      <c r="D245" s="3193" t="s">
        <v>764</v>
      </c>
      <c r="E245" s="3172">
        <f t="shared" si="69"/>
        <v>51207000</v>
      </c>
      <c r="F245" s="3191">
        <v>65195685</v>
      </c>
      <c r="G245" s="3192">
        <v>65195685.590000004</v>
      </c>
      <c r="H245" s="3186">
        <f t="shared" si="68"/>
        <v>1.0000000090496788</v>
      </c>
      <c r="I245" s="1881">
        <f t="shared" si="48"/>
        <v>51207000</v>
      </c>
      <c r="J245" s="3174"/>
      <c r="K245" s="3174"/>
      <c r="L245" s="3174"/>
      <c r="M245" s="3174"/>
      <c r="N245" s="3174"/>
      <c r="O245" s="3174"/>
      <c r="P245" s="1939"/>
      <c r="Q245" s="3175"/>
      <c r="R245" s="3175"/>
      <c r="S245" s="3175"/>
      <c r="T245" s="3188"/>
      <c r="U245" s="3175"/>
      <c r="V245" s="3175"/>
      <c r="W245" s="3175"/>
      <c r="X245" s="3175"/>
      <c r="Y245" s="3175"/>
      <c r="Z245" s="3175"/>
      <c r="AA245" s="3175"/>
      <c r="AB245" s="3175">
        <v>51207000</v>
      </c>
      <c r="AC245" s="3175"/>
      <c r="AD245" s="3175"/>
      <c r="AE245" s="3176"/>
      <c r="AF245" s="3176"/>
      <c r="AG245" s="3175"/>
      <c r="AH245" s="3175"/>
      <c r="AI245" s="3188"/>
      <c r="AJ245" s="3177"/>
      <c r="AK245" s="3177"/>
      <c r="AL245" s="3177"/>
      <c r="AM245" s="3177"/>
      <c r="AN245" s="3178"/>
      <c r="AO245" s="3178"/>
    </row>
    <row r="246" spans="1:41" ht="30" customHeight="1" thickBot="1">
      <c r="A246" s="2916"/>
      <c r="B246" s="2353"/>
      <c r="C246" s="3152" t="s">
        <v>247</v>
      </c>
      <c r="D246" s="3180" t="s">
        <v>765</v>
      </c>
      <c r="E246" s="3172">
        <f t="shared" si="69"/>
        <v>4000000</v>
      </c>
      <c r="F246" s="3191">
        <v>7894253</v>
      </c>
      <c r="G246" s="3192">
        <v>7894252.1299999999</v>
      </c>
      <c r="H246" s="3186">
        <f t="shared" si="68"/>
        <v>0.99999988979324583</v>
      </c>
      <c r="I246" s="1881">
        <f t="shared" si="48"/>
        <v>4000000</v>
      </c>
      <c r="J246" s="3174"/>
      <c r="K246" s="3174"/>
      <c r="L246" s="3174"/>
      <c r="M246" s="3174"/>
      <c r="N246" s="3174"/>
      <c r="O246" s="3174"/>
      <c r="P246" s="1939"/>
      <c r="Q246" s="3175"/>
      <c r="R246" s="3175"/>
      <c r="S246" s="3175"/>
      <c r="T246" s="3188"/>
      <c r="U246" s="3175"/>
      <c r="V246" s="3175"/>
      <c r="W246" s="3175"/>
      <c r="X246" s="3175"/>
      <c r="Y246" s="3175"/>
      <c r="Z246" s="3175"/>
      <c r="AA246" s="3175"/>
      <c r="AB246" s="3175">
        <v>4000000</v>
      </c>
      <c r="AC246" s="3175"/>
      <c r="AD246" s="3175"/>
      <c r="AE246" s="3176"/>
      <c r="AF246" s="3176"/>
      <c r="AG246" s="3175"/>
      <c r="AH246" s="3175"/>
      <c r="AI246" s="3188"/>
      <c r="AJ246" s="3177"/>
      <c r="AK246" s="3177"/>
      <c r="AL246" s="3177"/>
      <c r="AM246" s="3177"/>
      <c r="AN246" s="3178"/>
      <c r="AO246" s="3178"/>
    </row>
    <row r="247" spans="1:41" ht="17.100000000000001" customHeight="1" thickBot="1">
      <c r="A247" s="2916"/>
      <c r="B247" s="2214" t="s">
        <v>766</v>
      </c>
      <c r="C247" s="2215"/>
      <c r="D247" s="2216" t="s">
        <v>79</v>
      </c>
      <c r="E247" s="2217">
        <f t="shared" ref="E247:G247" si="70">SUM(E248)</f>
        <v>201000</v>
      </c>
      <c r="F247" s="2217">
        <f t="shared" si="70"/>
        <v>201000</v>
      </c>
      <c r="G247" s="2218">
        <f t="shared" si="70"/>
        <v>112053</v>
      </c>
      <c r="H247" s="3194">
        <f>G247/F247</f>
        <v>0.55747761194029855</v>
      </c>
      <c r="I247" s="1881">
        <f t="shared" si="48"/>
        <v>0</v>
      </c>
      <c r="J247" s="3174"/>
      <c r="K247" s="3174"/>
      <c r="L247" s="3174"/>
      <c r="M247" s="3174"/>
      <c r="N247" s="3174"/>
      <c r="O247" s="3174"/>
      <c r="P247" s="1939"/>
      <c r="Q247" s="3175"/>
      <c r="R247" s="3175"/>
      <c r="S247" s="3175"/>
      <c r="T247" s="3188"/>
      <c r="U247" s="3175"/>
      <c r="V247" s="3175"/>
      <c r="W247" s="3175"/>
      <c r="X247" s="3175"/>
      <c r="Y247" s="3175"/>
      <c r="Z247" s="3175"/>
      <c r="AA247" s="3175"/>
      <c r="AB247" s="3175"/>
      <c r="AC247" s="3175"/>
      <c r="AD247" s="3175"/>
      <c r="AE247" s="3176"/>
      <c r="AF247" s="3176"/>
      <c r="AG247" s="3175"/>
      <c r="AH247" s="3175"/>
      <c r="AI247" s="3188"/>
      <c r="AJ247" s="3177"/>
      <c r="AK247" s="3177"/>
      <c r="AL247" s="3177"/>
      <c r="AM247" s="3177"/>
      <c r="AN247" s="3178"/>
      <c r="AO247" s="3178"/>
    </row>
    <row r="248" spans="1:41" ht="17.100000000000001" customHeight="1">
      <c r="A248" s="2913"/>
      <c r="B248" s="2283"/>
      <c r="C248" s="10860" t="s">
        <v>645</v>
      </c>
      <c r="D248" s="10860"/>
      <c r="E248" s="2220">
        <f>SUM(E249,)</f>
        <v>201000</v>
      </c>
      <c r="F248" s="2220">
        <f t="shared" ref="F248:G248" si="71">SUM(F249,)</f>
        <v>201000</v>
      </c>
      <c r="G248" s="2221">
        <f t="shared" si="71"/>
        <v>112053</v>
      </c>
      <c r="H248" s="3195">
        <f>G248/F248</f>
        <v>0.55747761194029855</v>
      </c>
      <c r="I248" s="1881">
        <f t="shared" si="48"/>
        <v>0</v>
      </c>
      <c r="J248" s="3174"/>
      <c r="K248" s="3174"/>
      <c r="L248" s="3174"/>
      <c r="M248" s="3174"/>
      <c r="N248" s="3174"/>
      <c r="O248" s="3174"/>
      <c r="P248" s="1939"/>
      <c r="Q248" s="3175"/>
      <c r="R248" s="3175"/>
      <c r="S248" s="3175"/>
      <c r="T248" s="3188"/>
      <c r="U248" s="3175"/>
      <c r="V248" s="3175"/>
      <c r="W248" s="3175"/>
      <c r="X248" s="3175"/>
      <c r="Y248" s="3175"/>
      <c r="Z248" s="3175"/>
      <c r="AA248" s="3175"/>
      <c r="AB248" s="3175"/>
      <c r="AC248" s="3175"/>
      <c r="AD248" s="3175"/>
      <c r="AE248" s="3176"/>
      <c r="AF248" s="3176"/>
      <c r="AG248" s="3175"/>
      <c r="AH248" s="3175"/>
      <c r="AI248" s="3188"/>
      <c r="AJ248" s="3177"/>
      <c r="AK248" s="3177"/>
      <c r="AL248" s="3177"/>
      <c r="AM248" s="3177"/>
      <c r="AN248" s="3178"/>
      <c r="AO248" s="3178"/>
    </row>
    <row r="249" spans="1:41" ht="17.100000000000001" customHeight="1">
      <c r="A249" s="2913"/>
      <c r="B249" s="2283"/>
      <c r="C249" s="10874" t="s">
        <v>646</v>
      </c>
      <c r="D249" s="10874"/>
      <c r="E249" s="3196">
        <f t="shared" ref="E249:G250" si="72">SUM(E250)</f>
        <v>201000</v>
      </c>
      <c r="F249" s="3196">
        <f t="shared" si="72"/>
        <v>201000</v>
      </c>
      <c r="G249" s="3197">
        <f t="shared" si="72"/>
        <v>112053</v>
      </c>
      <c r="H249" s="3198">
        <f t="shared" ref="H249:H251" si="73">G249/F249</f>
        <v>0.55747761194029855</v>
      </c>
      <c r="I249" s="1881">
        <f t="shared" si="48"/>
        <v>0</v>
      </c>
      <c r="J249" s="3199"/>
      <c r="K249" s="3199"/>
      <c r="L249" s="3199"/>
      <c r="M249" s="3199"/>
      <c r="N249" s="3199"/>
      <c r="O249" s="3199"/>
      <c r="P249" s="1939"/>
      <c r="Q249" s="3200"/>
      <c r="R249" s="3200"/>
      <c r="S249" s="3200"/>
      <c r="T249" s="3188"/>
      <c r="U249" s="3200"/>
      <c r="V249" s="3200"/>
      <c r="W249" s="3200"/>
      <c r="X249" s="3200"/>
      <c r="Y249" s="3200"/>
      <c r="Z249" s="3200"/>
      <c r="AA249" s="3200"/>
      <c r="AB249" s="3200"/>
      <c r="AC249" s="3200"/>
      <c r="AD249" s="3200"/>
      <c r="AE249" s="3201"/>
      <c r="AF249" s="3201"/>
      <c r="AG249" s="3200"/>
      <c r="AH249" s="3200"/>
      <c r="AI249" s="3188"/>
      <c r="AJ249" s="3202"/>
      <c r="AK249" s="3202"/>
      <c r="AL249" s="3202"/>
      <c r="AM249" s="3202"/>
      <c r="AN249" s="3203"/>
      <c r="AO249" s="3203"/>
    </row>
    <row r="250" spans="1:41" ht="17.100000000000001" customHeight="1">
      <c r="A250" s="2913"/>
      <c r="B250" s="2283"/>
      <c r="C250" s="10875" t="s">
        <v>654</v>
      </c>
      <c r="D250" s="10875"/>
      <c r="E250" s="3204">
        <f t="shared" si="72"/>
        <v>201000</v>
      </c>
      <c r="F250" s="3204">
        <f t="shared" si="72"/>
        <v>201000</v>
      </c>
      <c r="G250" s="3205">
        <f t="shared" si="72"/>
        <v>112053</v>
      </c>
      <c r="H250" s="3198">
        <f>G250/F250</f>
        <v>0.55747761194029855</v>
      </c>
      <c r="I250" s="1881">
        <f t="shared" si="48"/>
        <v>0</v>
      </c>
      <c r="J250" s="3206"/>
      <c r="K250" s="3206"/>
      <c r="L250" s="3206"/>
      <c r="M250" s="3206"/>
      <c r="N250" s="3206"/>
      <c r="O250" s="3206"/>
      <c r="P250" s="1939"/>
      <c r="Q250" s="3207"/>
      <c r="R250" s="3207"/>
      <c r="S250" s="3207"/>
      <c r="T250" s="3188"/>
      <c r="U250" s="3207"/>
      <c r="V250" s="3207"/>
      <c r="W250" s="3207"/>
      <c r="X250" s="3207"/>
      <c r="Y250" s="3207"/>
      <c r="Z250" s="3207"/>
      <c r="AA250" s="3207"/>
      <c r="AB250" s="3207"/>
      <c r="AC250" s="3207"/>
      <c r="AD250" s="3207"/>
      <c r="AE250" s="3208"/>
      <c r="AF250" s="3208"/>
      <c r="AG250" s="3207"/>
      <c r="AH250" s="3207"/>
      <c r="AI250" s="3188"/>
      <c r="AJ250" s="3209"/>
      <c r="AK250" s="3209"/>
      <c r="AL250" s="3209"/>
      <c r="AM250" s="3209"/>
      <c r="AN250" s="3210"/>
      <c r="AO250" s="3210"/>
    </row>
    <row r="251" spans="1:41" ht="16.5" customHeight="1" thickBot="1">
      <c r="A251" s="2916"/>
      <c r="B251" s="2327"/>
      <c r="C251" s="3211" t="s">
        <v>598</v>
      </c>
      <c r="D251" s="3212" t="s">
        <v>663</v>
      </c>
      <c r="E251" s="3213">
        <f>I251</f>
        <v>201000</v>
      </c>
      <c r="F251" s="3214">
        <v>201000</v>
      </c>
      <c r="G251" s="3215">
        <v>112053</v>
      </c>
      <c r="H251" s="3198">
        <f t="shared" si="73"/>
        <v>0.55747761194029855</v>
      </c>
      <c r="I251" s="1881">
        <f t="shared" si="48"/>
        <v>201000</v>
      </c>
      <c r="J251" s="3206"/>
      <c r="K251" s="3206"/>
      <c r="L251" s="3206"/>
      <c r="M251" s="3206"/>
      <c r="N251" s="3206"/>
      <c r="O251" s="3206"/>
      <c r="P251" s="3216"/>
      <c r="Q251" s="3207"/>
      <c r="R251" s="3207"/>
      <c r="S251" s="3207"/>
      <c r="T251" s="3217"/>
      <c r="U251" s="3207"/>
      <c r="V251" s="3207"/>
      <c r="W251" s="3207"/>
      <c r="X251" s="3207"/>
      <c r="Y251" s="3207"/>
      <c r="Z251" s="3207"/>
      <c r="AA251" s="3207"/>
      <c r="AB251" s="3207">
        <v>201000</v>
      </c>
      <c r="AC251" s="3207"/>
      <c r="AD251" s="3207"/>
      <c r="AE251" s="3208"/>
      <c r="AF251" s="3208"/>
      <c r="AG251" s="3207"/>
      <c r="AH251" s="3207"/>
      <c r="AI251" s="3217"/>
      <c r="AJ251" s="3209"/>
      <c r="AK251" s="3209"/>
      <c r="AL251" s="3209"/>
      <c r="AM251" s="3209"/>
      <c r="AN251" s="3210"/>
      <c r="AO251" s="3210"/>
    </row>
    <row r="252" spans="1:41" s="2624" customFormat="1" ht="18" customHeight="1" thickBot="1">
      <c r="A252" s="2629"/>
      <c r="B252" s="2626" t="s">
        <v>257</v>
      </c>
      <c r="C252" s="2627"/>
      <c r="D252" s="2628" t="s">
        <v>83</v>
      </c>
      <c r="E252" s="2217">
        <f>SUM(E253,E275)</f>
        <v>866032748</v>
      </c>
      <c r="F252" s="2217">
        <f>SUM(F253,F275)</f>
        <v>746630568</v>
      </c>
      <c r="G252" s="2218">
        <f>SUM(G253,G275)</f>
        <v>659057362.17999995</v>
      </c>
      <c r="H252" s="1935">
        <f>G252/F252</f>
        <v>0.88270878587976587</v>
      </c>
      <c r="I252" s="1881">
        <f t="shared" si="48"/>
        <v>0</v>
      </c>
      <c r="J252" s="3206"/>
      <c r="K252" s="3206"/>
      <c r="L252" s="3206"/>
      <c r="M252" s="3206"/>
      <c r="N252" s="3206"/>
      <c r="O252" s="3206"/>
      <c r="P252" s="3216"/>
      <c r="Q252" s="3207"/>
      <c r="R252" s="3207"/>
      <c r="S252" s="3207"/>
      <c r="T252" s="3217"/>
      <c r="U252" s="3207"/>
      <c r="V252" s="3207"/>
      <c r="W252" s="3207"/>
      <c r="X252" s="3207"/>
      <c r="Y252" s="3207"/>
      <c r="Z252" s="3207"/>
      <c r="AA252" s="3207"/>
      <c r="AB252" s="3207"/>
      <c r="AC252" s="3207"/>
      <c r="AD252" s="3207"/>
      <c r="AE252" s="3208"/>
      <c r="AF252" s="3208"/>
      <c r="AG252" s="3207"/>
      <c r="AH252" s="3207"/>
      <c r="AI252" s="3217"/>
      <c r="AJ252" s="3209"/>
      <c r="AK252" s="3209"/>
      <c r="AL252" s="3209"/>
      <c r="AM252" s="3209"/>
      <c r="AN252" s="3218"/>
      <c r="AO252" s="3218"/>
    </row>
    <row r="253" spans="1:41" s="2624" customFormat="1" ht="17.100000000000001" customHeight="1">
      <c r="A253" s="2629"/>
      <c r="B253" s="3219"/>
      <c r="C253" s="10876" t="s">
        <v>645</v>
      </c>
      <c r="D253" s="10876"/>
      <c r="E253" s="2220">
        <f>SUM(E254)</f>
        <v>96173103</v>
      </c>
      <c r="F253" s="2220">
        <f>SUM(F254,F269)</f>
        <v>103949069</v>
      </c>
      <c r="G253" s="2221">
        <f t="shared" ref="G253" si="74">SUM(G254)</f>
        <v>95829357.280000016</v>
      </c>
      <c r="H253" s="3021">
        <f>G253/F253</f>
        <v>0.92188759554931676</v>
      </c>
      <c r="I253" s="1881">
        <f t="shared" si="48"/>
        <v>0</v>
      </c>
      <c r="J253" s="3206"/>
      <c r="K253" s="3206"/>
      <c r="L253" s="3206"/>
      <c r="M253" s="3206"/>
      <c r="N253" s="3206"/>
      <c r="O253" s="3206"/>
      <c r="P253" s="3216"/>
      <c r="Q253" s="3207"/>
      <c r="R253" s="3207"/>
      <c r="S253" s="3207"/>
      <c r="T253" s="3217"/>
      <c r="U253" s="3207"/>
      <c r="V253" s="3207"/>
      <c r="W253" s="3207"/>
      <c r="X253" s="3207"/>
      <c r="Y253" s="3207"/>
      <c r="Z253" s="3207"/>
      <c r="AA253" s="3207"/>
      <c r="AB253" s="3207"/>
      <c r="AC253" s="3207"/>
      <c r="AD253" s="3207"/>
      <c r="AE253" s="3208"/>
      <c r="AF253" s="3208"/>
      <c r="AG253" s="3207"/>
      <c r="AH253" s="3207"/>
      <c r="AI253" s="3217"/>
      <c r="AJ253" s="3209"/>
      <c r="AK253" s="3209"/>
      <c r="AL253" s="3209"/>
      <c r="AM253" s="3209"/>
      <c r="AN253" s="3218"/>
      <c r="AO253" s="3218"/>
    </row>
    <row r="254" spans="1:41" s="2624" customFormat="1" ht="17.100000000000001" customHeight="1">
      <c r="A254" s="2629"/>
      <c r="B254" s="3219"/>
      <c r="C254" s="10877" t="s">
        <v>646</v>
      </c>
      <c r="D254" s="10878"/>
      <c r="E254" s="3220">
        <f>SUM(E255,E269)</f>
        <v>96173103</v>
      </c>
      <c r="F254" s="3220">
        <f>SUM(F255)</f>
        <v>102936913</v>
      </c>
      <c r="G254" s="3221">
        <f>SUM(G255,G269)</f>
        <v>95829357.280000016</v>
      </c>
      <c r="H254" s="3004">
        <f t="shared" ref="H254:H290" si="75">G254/F254</f>
        <v>0.93095231328726569</v>
      </c>
      <c r="I254" s="1881">
        <f t="shared" ref="I254:I308" si="76">SUM(J254:AM254)</f>
        <v>0</v>
      </c>
      <c r="J254" s="3222"/>
      <c r="K254" s="3222"/>
      <c r="L254" s="3222"/>
      <c r="M254" s="3222"/>
      <c r="N254" s="3222"/>
      <c r="O254" s="3222"/>
      <c r="P254" s="1939"/>
      <c r="Q254" s="3223"/>
      <c r="R254" s="3223"/>
      <c r="S254" s="3223"/>
      <c r="T254" s="3188"/>
      <c r="U254" s="3223"/>
      <c r="V254" s="3223"/>
      <c r="W254" s="3223"/>
      <c r="X254" s="3223"/>
      <c r="Y254" s="3223"/>
      <c r="Z254" s="3223"/>
      <c r="AA254" s="3223"/>
      <c r="AB254" s="3223"/>
      <c r="AC254" s="3223"/>
      <c r="AD254" s="3223"/>
      <c r="AE254" s="3224"/>
      <c r="AF254" s="3224"/>
      <c r="AG254" s="3223"/>
      <c r="AH254" s="3223"/>
      <c r="AI254" s="3188"/>
      <c r="AJ254" s="3225"/>
      <c r="AK254" s="3225"/>
      <c r="AL254" s="3225"/>
      <c r="AM254" s="3225"/>
      <c r="AN254" s="3226"/>
      <c r="AO254" s="3226"/>
    </row>
    <row r="255" spans="1:41" s="2624" customFormat="1" ht="17.100000000000001" customHeight="1">
      <c r="A255" s="2629"/>
      <c r="B255" s="3219"/>
      <c r="C255" s="10879" t="s">
        <v>654</v>
      </c>
      <c r="D255" s="10879"/>
      <c r="E255" s="2401">
        <f>SUM(E256:E267)</f>
        <v>96173103</v>
      </c>
      <c r="F255" s="2401">
        <f>SUM(F256:F267)</f>
        <v>102936913</v>
      </c>
      <c r="G255" s="2402">
        <f>SUM(G256:G267)</f>
        <v>94839585.440000013</v>
      </c>
      <c r="H255" s="3004">
        <f t="shared" si="75"/>
        <v>0.92133698860777002</v>
      </c>
      <c r="I255" s="1881">
        <f t="shared" si="76"/>
        <v>0</v>
      </c>
      <c r="J255" s="3222"/>
      <c r="K255" s="3222"/>
      <c r="L255" s="3222"/>
      <c r="M255" s="3222"/>
      <c r="N255" s="3222"/>
      <c r="O255" s="3222"/>
      <c r="P255" s="1939"/>
      <c r="Q255" s="3223"/>
      <c r="R255" s="3223"/>
      <c r="S255" s="3223"/>
      <c r="T255" s="3188"/>
      <c r="U255" s="3223"/>
      <c r="V255" s="3223"/>
      <c r="W255" s="3223"/>
      <c r="X255" s="3223"/>
      <c r="Y255" s="3223"/>
      <c r="Z255" s="3223"/>
      <c r="AA255" s="3223"/>
      <c r="AB255" s="3223"/>
      <c r="AC255" s="3223"/>
      <c r="AD255" s="3223"/>
      <c r="AE255" s="3224"/>
      <c r="AF255" s="3224"/>
      <c r="AG255" s="3223"/>
      <c r="AH255" s="3223"/>
      <c r="AI255" s="3188"/>
      <c r="AJ255" s="3225"/>
      <c r="AK255" s="3225"/>
      <c r="AL255" s="3225"/>
      <c r="AM255" s="3225"/>
      <c r="AN255" s="3226"/>
      <c r="AO255" s="3226"/>
    </row>
    <row r="256" spans="1:41" s="2624" customFormat="1" ht="17.100000000000001" customHeight="1">
      <c r="A256" s="2629"/>
      <c r="B256" s="3219"/>
      <c r="C256" s="3227" t="s">
        <v>375</v>
      </c>
      <c r="D256" s="3228" t="s">
        <v>656</v>
      </c>
      <c r="E256" s="3229">
        <f>I256</f>
        <v>12798000</v>
      </c>
      <c r="F256" s="3191">
        <v>12798000</v>
      </c>
      <c r="G256" s="3192">
        <v>11958123.93</v>
      </c>
      <c r="H256" s="3004">
        <f t="shared" si="75"/>
        <v>0.93437442803563053</v>
      </c>
      <c r="I256" s="1881">
        <f t="shared" si="76"/>
        <v>12798000</v>
      </c>
      <c r="J256" s="3230"/>
      <c r="K256" s="3230"/>
      <c r="L256" s="3230"/>
      <c r="M256" s="3230"/>
      <c r="N256" s="3230"/>
      <c r="O256" s="3230"/>
      <c r="P256" s="1939"/>
      <c r="Q256" s="3231"/>
      <c r="R256" s="3231"/>
      <c r="S256" s="3231"/>
      <c r="T256" s="3188"/>
      <c r="U256" s="3231"/>
      <c r="V256" s="3231"/>
      <c r="W256" s="3231"/>
      <c r="X256" s="3231"/>
      <c r="Y256" s="3231"/>
      <c r="Z256" s="3231"/>
      <c r="AA256" s="3231"/>
      <c r="AB256" s="3231"/>
      <c r="AC256" s="3231">
        <v>12798000</v>
      </c>
      <c r="AD256" s="3231"/>
      <c r="AE256" s="3232"/>
      <c r="AF256" s="3232"/>
      <c r="AG256" s="3231"/>
      <c r="AH256" s="3231"/>
      <c r="AI256" s="3188"/>
      <c r="AJ256" s="3233"/>
      <c r="AK256" s="3233"/>
      <c r="AL256" s="3233"/>
      <c r="AM256" s="3233"/>
      <c r="AN256" s="3234"/>
      <c r="AO256" s="3234"/>
    </row>
    <row r="257" spans="1:41" s="2624" customFormat="1" ht="17.100000000000001" customHeight="1" thickBot="1">
      <c r="A257" s="2732"/>
      <c r="B257" s="2906"/>
      <c r="C257" s="3235" t="s">
        <v>604</v>
      </c>
      <c r="D257" s="3236" t="s">
        <v>658</v>
      </c>
      <c r="E257" s="3237">
        <f t="shared" ref="E257:E268" si="77">I257</f>
        <v>677000</v>
      </c>
      <c r="F257" s="3238">
        <v>677000</v>
      </c>
      <c r="G257" s="3239">
        <v>440132.82</v>
      </c>
      <c r="H257" s="3240">
        <f t="shared" si="75"/>
        <v>0.65012233382570161</v>
      </c>
      <c r="I257" s="1881">
        <f t="shared" si="76"/>
        <v>677000</v>
      </c>
      <c r="J257" s="3241"/>
      <c r="K257" s="3241"/>
      <c r="L257" s="3241"/>
      <c r="M257" s="3241"/>
      <c r="N257" s="3241"/>
      <c r="O257" s="3241"/>
      <c r="P257" s="1939"/>
      <c r="Q257" s="3242"/>
      <c r="R257" s="3242"/>
      <c r="S257" s="3242"/>
      <c r="T257" s="3188"/>
      <c r="U257" s="3242"/>
      <c r="V257" s="3242"/>
      <c r="W257" s="3242"/>
      <c r="X257" s="3242"/>
      <c r="Y257" s="3242"/>
      <c r="Z257" s="3242"/>
      <c r="AA257" s="3242"/>
      <c r="AB257" s="3242"/>
      <c r="AC257" s="3242">
        <v>677000</v>
      </c>
      <c r="AD257" s="3242"/>
      <c r="AE257" s="3243"/>
      <c r="AF257" s="3243"/>
      <c r="AG257" s="3242"/>
      <c r="AH257" s="3242"/>
      <c r="AI257" s="3188"/>
      <c r="AJ257" s="3244"/>
      <c r="AK257" s="3244"/>
      <c r="AL257" s="3244"/>
      <c r="AM257" s="3244"/>
      <c r="AN257" s="3245"/>
      <c r="AO257" s="3245"/>
    </row>
    <row r="258" spans="1:41" s="2624" customFormat="1" ht="17.100000000000001" customHeight="1">
      <c r="A258" s="2629"/>
      <c r="B258" s="3219"/>
      <c r="C258" s="3246" t="s">
        <v>244</v>
      </c>
      <c r="D258" s="3247" t="s">
        <v>659</v>
      </c>
      <c r="E258" s="2233">
        <f t="shared" si="77"/>
        <v>52371192</v>
      </c>
      <c r="F258" s="3248">
        <v>59303022</v>
      </c>
      <c r="G258" s="3249">
        <v>57461148.460000001</v>
      </c>
      <c r="H258" s="3250">
        <f t="shared" si="75"/>
        <v>0.96894132073067041</v>
      </c>
      <c r="I258" s="1881">
        <f t="shared" si="76"/>
        <v>52371192</v>
      </c>
      <c r="J258" s="3241"/>
      <c r="K258" s="3241"/>
      <c r="L258" s="3241"/>
      <c r="M258" s="3241"/>
      <c r="N258" s="3241"/>
      <c r="O258" s="3241"/>
      <c r="P258" s="1939"/>
      <c r="Q258" s="3242"/>
      <c r="R258" s="3242"/>
      <c r="S258" s="3242"/>
      <c r="T258" s="3188"/>
      <c r="U258" s="3242"/>
      <c r="V258" s="3242"/>
      <c r="W258" s="3242"/>
      <c r="X258" s="3242"/>
      <c r="Y258" s="3242"/>
      <c r="Z258" s="3242"/>
      <c r="AA258" s="3242"/>
      <c r="AB258" s="3242"/>
      <c r="AC258" s="3242">
        <v>52371192</v>
      </c>
      <c r="AD258" s="3242"/>
      <c r="AE258" s="3243"/>
      <c r="AF258" s="3243"/>
      <c r="AG258" s="3242"/>
      <c r="AH258" s="3242"/>
      <c r="AI258" s="3188"/>
      <c r="AJ258" s="3244"/>
      <c r="AK258" s="3244"/>
      <c r="AL258" s="3244"/>
      <c r="AM258" s="3244"/>
      <c r="AN258" s="3245"/>
      <c r="AO258" s="3245"/>
    </row>
    <row r="259" spans="1:41" s="2624" customFormat="1" ht="17.100000000000001" customHeight="1">
      <c r="A259" s="2629"/>
      <c r="B259" s="3219"/>
      <c r="C259" s="3251" t="s">
        <v>376</v>
      </c>
      <c r="D259" s="3252" t="s">
        <v>661</v>
      </c>
      <c r="E259" s="3253">
        <f t="shared" si="77"/>
        <v>27019000</v>
      </c>
      <c r="F259" s="3191">
        <v>27019000</v>
      </c>
      <c r="G259" s="3192">
        <v>22905406.640000001</v>
      </c>
      <c r="H259" s="3004">
        <f t="shared" si="75"/>
        <v>0.84775182797290793</v>
      </c>
      <c r="I259" s="1881">
        <f t="shared" si="76"/>
        <v>27019000</v>
      </c>
      <c r="J259" s="3254"/>
      <c r="K259" s="3254"/>
      <c r="L259" s="3254"/>
      <c r="M259" s="3254"/>
      <c r="N259" s="3254"/>
      <c r="O259" s="3254"/>
      <c r="P259" s="1939"/>
      <c r="Q259" s="3255"/>
      <c r="R259" s="3255"/>
      <c r="S259" s="3255"/>
      <c r="T259" s="3188"/>
      <c r="U259" s="3255"/>
      <c r="V259" s="3255"/>
      <c r="W259" s="3255"/>
      <c r="X259" s="3255"/>
      <c r="Y259" s="3255"/>
      <c r="Z259" s="3255"/>
      <c r="AA259" s="3255"/>
      <c r="AB259" s="3255"/>
      <c r="AC259" s="3255">
        <v>27019000</v>
      </c>
      <c r="AD259" s="3255"/>
      <c r="AE259" s="3256"/>
      <c r="AF259" s="3256"/>
      <c r="AG259" s="3255"/>
      <c r="AH259" s="3255"/>
      <c r="AI259" s="3188"/>
      <c r="AJ259" s="3257"/>
      <c r="AK259" s="3257"/>
      <c r="AL259" s="3257"/>
      <c r="AM259" s="3257"/>
      <c r="AN259" s="3258"/>
      <c r="AO259" s="3258"/>
    </row>
    <row r="260" spans="1:41" s="2624" customFormat="1" ht="17.100000000000001" customHeight="1">
      <c r="A260" s="2629"/>
      <c r="B260" s="3219"/>
      <c r="C260" s="3259" t="s">
        <v>598</v>
      </c>
      <c r="D260" s="3260" t="s">
        <v>663</v>
      </c>
      <c r="E260" s="3261">
        <f t="shared" si="77"/>
        <v>1099911</v>
      </c>
      <c r="F260" s="3191">
        <v>1031891</v>
      </c>
      <c r="G260" s="3192">
        <v>848580.5</v>
      </c>
      <c r="H260" s="3004">
        <f t="shared" si="75"/>
        <v>0.82235478359632941</v>
      </c>
      <c r="I260" s="1881">
        <f t="shared" si="76"/>
        <v>1099911</v>
      </c>
      <c r="J260" s="3262"/>
      <c r="K260" s="3262"/>
      <c r="L260" s="3262"/>
      <c r="M260" s="3262"/>
      <c r="N260" s="3262"/>
      <c r="O260" s="3262"/>
      <c r="P260" s="1939"/>
      <c r="Q260" s="3263"/>
      <c r="R260" s="3263"/>
      <c r="S260" s="3263"/>
      <c r="T260" s="3188"/>
      <c r="U260" s="3263"/>
      <c r="V260" s="3263"/>
      <c r="W260" s="3263"/>
      <c r="X260" s="3263"/>
      <c r="Y260" s="3263"/>
      <c r="Z260" s="3263"/>
      <c r="AA260" s="3263"/>
      <c r="AB260" s="3263"/>
      <c r="AC260" s="3263">
        <v>1099911</v>
      </c>
      <c r="AD260" s="3263"/>
      <c r="AE260" s="3264"/>
      <c r="AF260" s="3264"/>
      <c r="AG260" s="3263"/>
      <c r="AH260" s="3263"/>
      <c r="AI260" s="3188"/>
      <c r="AJ260" s="3265"/>
      <c r="AK260" s="3265"/>
      <c r="AL260" s="3265"/>
      <c r="AM260" s="3265"/>
      <c r="AN260" s="3266"/>
      <c r="AO260" s="3266"/>
    </row>
    <row r="261" spans="1:41" s="2624" customFormat="1" ht="17.100000000000001" customHeight="1">
      <c r="A261" s="2629"/>
      <c r="B261" s="3219"/>
      <c r="C261" s="3267" t="s">
        <v>607</v>
      </c>
      <c r="D261" s="3268" t="s">
        <v>669</v>
      </c>
      <c r="E261" s="3269">
        <f t="shared" si="77"/>
        <v>1812000</v>
      </c>
      <c r="F261" s="3191">
        <v>1542000</v>
      </c>
      <c r="G261" s="3192">
        <v>831740.18</v>
      </c>
      <c r="H261" s="3004">
        <f t="shared" si="75"/>
        <v>0.53939051880674449</v>
      </c>
      <c r="I261" s="1881">
        <f t="shared" si="76"/>
        <v>1812000</v>
      </c>
      <c r="J261" s="3270"/>
      <c r="K261" s="3270"/>
      <c r="L261" s="3270"/>
      <c r="M261" s="3270"/>
      <c r="N261" s="3270"/>
      <c r="O261" s="3270"/>
      <c r="P261" s="1939"/>
      <c r="Q261" s="3271"/>
      <c r="R261" s="3271"/>
      <c r="S261" s="3271"/>
      <c r="T261" s="3188"/>
      <c r="U261" s="3271"/>
      <c r="V261" s="3271"/>
      <c r="W261" s="3271"/>
      <c r="X261" s="3271"/>
      <c r="Y261" s="3271"/>
      <c r="Z261" s="3271"/>
      <c r="AA261" s="3271"/>
      <c r="AB261" s="3271"/>
      <c r="AC261" s="3271">
        <v>1812000</v>
      </c>
      <c r="AD261" s="3271"/>
      <c r="AE261" s="3272"/>
      <c r="AF261" s="3272"/>
      <c r="AG261" s="3271"/>
      <c r="AH261" s="3271"/>
      <c r="AI261" s="3188"/>
      <c r="AJ261" s="3273"/>
      <c r="AK261" s="3273"/>
      <c r="AL261" s="3273"/>
      <c r="AM261" s="3273"/>
      <c r="AN261" s="3274"/>
      <c r="AO261" s="3274"/>
    </row>
    <row r="262" spans="1:41" s="2624" customFormat="1" ht="17.100000000000001" customHeight="1">
      <c r="A262" s="2629"/>
      <c r="B262" s="3219"/>
      <c r="C262" s="3275" t="s">
        <v>609</v>
      </c>
      <c r="D262" s="3276" t="s">
        <v>671</v>
      </c>
      <c r="E262" s="3277">
        <f t="shared" si="77"/>
        <v>167000</v>
      </c>
      <c r="F262" s="3191">
        <v>167000</v>
      </c>
      <c r="G262" s="3192">
        <v>143565</v>
      </c>
      <c r="H262" s="3004">
        <f t="shared" si="75"/>
        <v>0.8596706586826347</v>
      </c>
      <c r="I262" s="1881">
        <f t="shared" si="76"/>
        <v>167000</v>
      </c>
      <c r="J262" s="3278"/>
      <c r="K262" s="3278"/>
      <c r="L262" s="3278"/>
      <c r="M262" s="3278"/>
      <c r="N262" s="3278"/>
      <c r="O262" s="3278"/>
      <c r="P262" s="1939"/>
      <c r="Q262" s="3279"/>
      <c r="R262" s="3279"/>
      <c r="S262" s="3279"/>
      <c r="T262" s="3188"/>
      <c r="U262" s="3279"/>
      <c r="V262" s="3279"/>
      <c r="W262" s="3279"/>
      <c r="X262" s="3279"/>
      <c r="Y262" s="3279"/>
      <c r="Z262" s="3279"/>
      <c r="AA262" s="3279"/>
      <c r="AB262" s="3279"/>
      <c r="AC262" s="3279">
        <v>167000</v>
      </c>
      <c r="AD262" s="3279"/>
      <c r="AE262" s="3280"/>
      <c r="AF262" s="3280"/>
      <c r="AG262" s="3279"/>
      <c r="AH262" s="3279"/>
      <c r="AI262" s="3188"/>
      <c r="AJ262" s="3281"/>
      <c r="AK262" s="3281"/>
      <c r="AL262" s="3281"/>
      <c r="AM262" s="3281"/>
      <c r="AN262" s="3282"/>
      <c r="AO262" s="3282"/>
    </row>
    <row r="263" spans="1:41" s="2624" customFormat="1" ht="28.5" customHeight="1">
      <c r="A263" s="2629"/>
      <c r="B263" s="3219"/>
      <c r="C263" s="3283" t="s">
        <v>767</v>
      </c>
      <c r="D263" s="3284" t="s">
        <v>768</v>
      </c>
      <c r="E263" s="3285">
        <f t="shared" si="77"/>
        <v>12000</v>
      </c>
      <c r="F263" s="3191">
        <v>12000</v>
      </c>
      <c r="G263" s="3192">
        <v>8092</v>
      </c>
      <c r="H263" s="3004">
        <f t="shared" si="75"/>
        <v>0.67433333333333334</v>
      </c>
      <c r="I263" s="1881">
        <f t="shared" si="76"/>
        <v>12000</v>
      </c>
      <c r="J263" s="3286"/>
      <c r="K263" s="3286"/>
      <c r="L263" s="3286"/>
      <c r="M263" s="3286"/>
      <c r="N263" s="3286"/>
      <c r="O263" s="3286"/>
      <c r="P263" s="1939"/>
      <c r="Q263" s="3287"/>
      <c r="R263" s="3287"/>
      <c r="S263" s="3287"/>
      <c r="T263" s="3188"/>
      <c r="U263" s="3287"/>
      <c r="V263" s="3287"/>
      <c r="W263" s="3287"/>
      <c r="X263" s="3287"/>
      <c r="Y263" s="3287"/>
      <c r="Z263" s="3287"/>
      <c r="AA263" s="3287"/>
      <c r="AB263" s="3287"/>
      <c r="AC263" s="3287">
        <v>12000</v>
      </c>
      <c r="AD263" s="3287"/>
      <c r="AE263" s="3288"/>
      <c r="AF263" s="3288"/>
      <c r="AG263" s="3287"/>
      <c r="AH263" s="3287"/>
      <c r="AI263" s="3188"/>
      <c r="AJ263" s="3289"/>
      <c r="AK263" s="3289"/>
      <c r="AL263" s="3289"/>
      <c r="AM263" s="3289"/>
      <c r="AN263" s="3290"/>
      <c r="AO263" s="3290"/>
    </row>
    <row r="264" spans="1:41" s="2624" customFormat="1" ht="17.100000000000001" customHeight="1">
      <c r="A264" s="2629"/>
      <c r="B264" s="3219"/>
      <c r="C264" s="3291" t="s">
        <v>769</v>
      </c>
      <c r="D264" s="3292" t="s">
        <v>770</v>
      </c>
      <c r="E264" s="3293">
        <f t="shared" si="77"/>
        <v>1000</v>
      </c>
      <c r="F264" s="3191">
        <v>1000</v>
      </c>
      <c r="G264" s="3192">
        <v>80</v>
      </c>
      <c r="H264" s="3004">
        <f t="shared" si="75"/>
        <v>0.08</v>
      </c>
      <c r="I264" s="1881">
        <f t="shared" si="76"/>
        <v>1000</v>
      </c>
      <c r="J264" s="3294"/>
      <c r="K264" s="3294"/>
      <c r="L264" s="3294"/>
      <c r="M264" s="3294"/>
      <c r="N264" s="3294"/>
      <c r="O264" s="3294"/>
      <c r="P264" s="1939"/>
      <c r="Q264" s="3295"/>
      <c r="R264" s="3295"/>
      <c r="S264" s="3295"/>
      <c r="T264" s="3188"/>
      <c r="U264" s="3295"/>
      <c r="V264" s="3295"/>
      <c r="W264" s="3295"/>
      <c r="X264" s="3295"/>
      <c r="Y264" s="3295"/>
      <c r="Z264" s="3295"/>
      <c r="AA264" s="3295"/>
      <c r="AB264" s="3295"/>
      <c r="AC264" s="3295">
        <v>1000</v>
      </c>
      <c r="AD264" s="3295"/>
      <c r="AE264" s="3296"/>
      <c r="AF264" s="3296"/>
      <c r="AG264" s="3295"/>
      <c r="AH264" s="3295"/>
      <c r="AI264" s="3188"/>
      <c r="AJ264" s="3297"/>
      <c r="AK264" s="3297"/>
      <c r="AL264" s="3297"/>
      <c r="AM264" s="3297"/>
      <c r="AN264" s="3298"/>
      <c r="AO264" s="3298"/>
    </row>
    <row r="265" spans="1:41" s="2624" customFormat="1" ht="17.100000000000001" customHeight="1">
      <c r="A265" s="2629"/>
      <c r="B265" s="3219"/>
      <c r="C265" s="3299" t="s">
        <v>610</v>
      </c>
      <c r="D265" s="3300" t="s">
        <v>672</v>
      </c>
      <c r="E265" s="3301">
        <f t="shared" si="77"/>
        <v>186000</v>
      </c>
      <c r="F265" s="3191">
        <v>186000</v>
      </c>
      <c r="G265" s="3192">
        <v>98330.7</v>
      </c>
      <c r="H265" s="3004">
        <f t="shared" si="75"/>
        <v>0.52865967741935482</v>
      </c>
      <c r="I265" s="1881">
        <f t="shared" si="76"/>
        <v>186000</v>
      </c>
      <c r="J265" s="3302"/>
      <c r="K265" s="3302"/>
      <c r="L265" s="3302"/>
      <c r="M265" s="3302"/>
      <c r="N265" s="3302"/>
      <c r="O265" s="3302"/>
      <c r="P265" s="1939"/>
      <c r="Q265" s="3303"/>
      <c r="R265" s="3303"/>
      <c r="S265" s="3303"/>
      <c r="T265" s="3188"/>
      <c r="U265" s="3303"/>
      <c r="V265" s="3303"/>
      <c r="W265" s="3303"/>
      <c r="X265" s="3303"/>
      <c r="Y265" s="3303"/>
      <c r="Z265" s="3303"/>
      <c r="AA265" s="3303"/>
      <c r="AB265" s="3303"/>
      <c r="AC265" s="3303">
        <v>186000</v>
      </c>
      <c r="AD265" s="3303"/>
      <c r="AE265" s="3304"/>
      <c r="AF265" s="3304"/>
      <c r="AG265" s="3303"/>
      <c r="AH265" s="3303"/>
      <c r="AI265" s="3188"/>
      <c r="AJ265" s="3305"/>
      <c r="AK265" s="3305"/>
      <c r="AL265" s="3305"/>
      <c r="AM265" s="3305"/>
      <c r="AN265" s="3306"/>
      <c r="AO265" s="3306"/>
    </row>
    <row r="266" spans="1:41" s="2624" customFormat="1" ht="17.100000000000001" customHeight="1">
      <c r="A266" s="2629"/>
      <c r="B266" s="3219"/>
      <c r="C266" s="3307" t="s">
        <v>592</v>
      </c>
      <c r="D266" s="3308" t="s">
        <v>718</v>
      </c>
      <c r="E266" s="3309">
        <f t="shared" si="77"/>
        <v>10000</v>
      </c>
      <c r="F266" s="3191">
        <v>80000</v>
      </c>
      <c r="G266" s="3192">
        <v>72565.25</v>
      </c>
      <c r="H266" s="3004">
        <f t="shared" si="75"/>
        <v>0.90706562499999999</v>
      </c>
      <c r="I266" s="1881">
        <f t="shared" si="76"/>
        <v>10000</v>
      </c>
      <c r="J266" s="3310"/>
      <c r="K266" s="3310"/>
      <c r="L266" s="3310"/>
      <c r="M266" s="3310"/>
      <c r="N266" s="3310"/>
      <c r="O266" s="3310"/>
      <c r="P266" s="1939"/>
      <c r="Q266" s="3311"/>
      <c r="R266" s="3311"/>
      <c r="S266" s="3311"/>
      <c r="T266" s="3188"/>
      <c r="U266" s="3311"/>
      <c r="V266" s="3311"/>
      <c r="W266" s="3311"/>
      <c r="X266" s="3311"/>
      <c r="Y266" s="3311"/>
      <c r="Z266" s="3311"/>
      <c r="AA266" s="3311"/>
      <c r="AB266" s="3311"/>
      <c r="AC266" s="3311">
        <v>10000</v>
      </c>
      <c r="AD266" s="3311"/>
      <c r="AE266" s="3312"/>
      <c r="AF266" s="3312"/>
      <c r="AG266" s="3311"/>
      <c r="AH266" s="3311"/>
      <c r="AI266" s="3188"/>
      <c r="AJ266" s="3313"/>
      <c r="AK266" s="3313"/>
      <c r="AL266" s="3313"/>
      <c r="AM266" s="3313"/>
      <c r="AN266" s="3314"/>
      <c r="AO266" s="3314"/>
    </row>
    <row r="267" spans="1:41" s="2624" customFormat="1" ht="17.100000000000001" customHeight="1">
      <c r="A267" s="2629"/>
      <c r="B267" s="3219"/>
      <c r="C267" s="3315" t="s">
        <v>611</v>
      </c>
      <c r="D267" s="3316" t="s">
        <v>719</v>
      </c>
      <c r="E267" s="3317">
        <f t="shared" si="77"/>
        <v>20000</v>
      </c>
      <c r="F267" s="3191">
        <v>120000</v>
      </c>
      <c r="G267" s="3192">
        <v>71819.960000000006</v>
      </c>
      <c r="H267" s="3004">
        <f t="shared" si="75"/>
        <v>0.59849966666666676</v>
      </c>
      <c r="I267" s="1881">
        <f t="shared" si="76"/>
        <v>20000</v>
      </c>
      <c r="J267" s="3318"/>
      <c r="K267" s="3318"/>
      <c r="L267" s="3318"/>
      <c r="M267" s="3318"/>
      <c r="N267" s="3318"/>
      <c r="O267" s="3318"/>
      <c r="P267" s="1939"/>
      <c r="Q267" s="3319"/>
      <c r="R267" s="3319"/>
      <c r="S267" s="3319"/>
      <c r="T267" s="3188"/>
      <c r="U267" s="3319"/>
      <c r="V267" s="3319"/>
      <c r="W267" s="3319"/>
      <c r="X267" s="3319"/>
      <c r="Y267" s="3319"/>
      <c r="Z267" s="3319"/>
      <c r="AA267" s="3319"/>
      <c r="AB267" s="3319"/>
      <c r="AC267" s="3319">
        <v>20000</v>
      </c>
      <c r="AD267" s="3319"/>
      <c r="AE267" s="3320"/>
      <c r="AF267" s="3320"/>
      <c r="AG267" s="3319"/>
      <c r="AH267" s="3319"/>
      <c r="AI267" s="3188"/>
      <c r="AJ267" s="3321"/>
      <c r="AK267" s="3321"/>
      <c r="AL267" s="3321"/>
      <c r="AM267" s="3321"/>
      <c r="AN267" s="3322"/>
      <c r="AO267" s="3322"/>
    </row>
    <row r="268" spans="1:41" s="2624" customFormat="1" ht="17.100000000000001" customHeight="1">
      <c r="A268" s="2629"/>
      <c r="B268" s="3219"/>
      <c r="C268" s="3323"/>
      <c r="D268" s="3323"/>
      <c r="E268" s="3317">
        <f t="shared" si="77"/>
        <v>0</v>
      </c>
      <c r="F268" s="3191"/>
      <c r="G268" s="3192"/>
      <c r="H268" s="3004"/>
      <c r="I268" s="1881">
        <f t="shared" si="76"/>
        <v>0</v>
      </c>
      <c r="J268" s="3318"/>
      <c r="K268" s="3318"/>
      <c r="L268" s="3318"/>
      <c r="M268" s="3318"/>
      <c r="N268" s="3318"/>
      <c r="O268" s="3318"/>
      <c r="P268" s="1939"/>
      <c r="Q268" s="3319"/>
      <c r="R268" s="3319"/>
      <c r="S268" s="3319"/>
      <c r="T268" s="3188"/>
      <c r="U268" s="3319"/>
      <c r="V268" s="3319"/>
      <c r="W268" s="3319"/>
      <c r="X268" s="3319"/>
      <c r="Y268" s="3319"/>
      <c r="Z268" s="3319"/>
      <c r="AA268" s="3319"/>
      <c r="AB268" s="3319"/>
      <c r="AC268" s="3319"/>
      <c r="AD268" s="3319"/>
      <c r="AE268" s="3320"/>
      <c r="AF268" s="3320"/>
      <c r="AG268" s="3319"/>
      <c r="AH268" s="3319"/>
      <c r="AI268" s="3188"/>
      <c r="AJ268" s="3321"/>
      <c r="AK268" s="3321"/>
      <c r="AL268" s="3321"/>
      <c r="AM268" s="3321"/>
      <c r="AN268" s="3322"/>
      <c r="AO268" s="3322"/>
    </row>
    <row r="269" spans="1:41" s="2624" customFormat="1" ht="17.100000000000001" customHeight="1">
      <c r="A269" s="2629"/>
      <c r="B269" s="3219"/>
      <c r="C269" s="10897" t="s">
        <v>683</v>
      </c>
      <c r="D269" s="10898"/>
      <c r="E269" s="3317">
        <f>I269</f>
        <v>0</v>
      </c>
      <c r="F269" s="3191">
        <f>SUM(F270:F273)</f>
        <v>1012156</v>
      </c>
      <c r="G269" s="3192">
        <f>SUM(G270:G273)</f>
        <v>989771.83999999985</v>
      </c>
      <c r="H269" s="3004">
        <f t="shared" si="75"/>
        <v>0.97788467390402256</v>
      </c>
      <c r="I269" s="1881">
        <f t="shared" si="76"/>
        <v>0</v>
      </c>
      <c r="J269" s="3318"/>
      <c r="K269" s="3318"/>
      <c r="L269" s="3318"/>
      <c r="M269" s="3318"/>
      <c r="N269" s="3318"/>
      <c r="O269" s="3318"/>
      <c r="P269" s="1939"/>
      <c r="Q269" s="3319"/>
      <c r="R269" s="3319"/>
      <c r="S269" s="3319"/>
      <c r="T269" s="3188"/>
      <c r="U269" s="3319"/>
      <c r="V269" s="3319"/>
      <c r="W269" s="3319"/>
      <c r="X269" s="3319"/>
      <c r="Y269" s="3319"/>
      <c r="Z269" s="3319"/>
      <c r="AA269" s="3319"/>
      <c r="AB269" s="3319"/>
      <c r="AC269" s="3319"/>
      <c r="AD269" s="3319"/>
      <c r="AE269" s="3320"/>
      <c r="AF269" s="3320"/>
      <c r="AG269" s="3319"/>
      <c r="AH269" s="3319"/>
      <c r="AI269" s="3188"/>
      <c r="AJ269" s="3321"/>
      <c r="AK269" s="3321"/>
      <c r="AL269" s="3321"/>
      <c r="AM269" s="3321"/>
      <c r="AN269" s="3322"/>
      <c r="AO269" s="3322"/>
    </row>
    <row r="270" spans="1:41" s="2624" customFormat="1" ht="17.100000000000001" customHeight="1">
      <c r="A270" s="2629"/>
      <c r="B270" s="3219"/>
      <c r="C270" s="3324" t="s">
        <v>697</v>
      </c>
      <c r="D270" s="3325" t="s">
        <v>656</v>
      </c>
      <c r="E270" s="3317">
        <v>0</v>
      </c>
      <c r="F270" s="3191">
        <v>7520</v>
      </c>
      <c r="G270" s="3192">
        <v>4637.1499999999996</v>
      </c>
      <c r="H270" s="3004">
        <f t="shared" si="75"/>
        <v>0.61664228723404246</v>
      </c>
      <c r="I270" s="1881"/>
      <c r="J270" s="3318"/>
      <c r="K270" s="3318"/>
      <c r="L270" s="3318"/>
      <c r="M270" s="3318"/>
      <c r="N270" s="3318"/>
      <c r="O270" s="3318"/>
      <c r="P270" s="1939"/>
      <c r="Q270" s="3319"/>
      <c r="R270" s="3319"/>
      <c r="S270" s="3319"/>
      <c r="T270" s="3188"/>
      <c r="U270" s="3319"/>
      <c r="V270" s="3319"/>
      <c r="W270" s="3319"/>
      <c r="X270" s="3319"/>
      <c r="Y270" s="3319"/>
      <c r="Z270" s="3319"/>
      <c r="AA270" s="3319"/>
      <c r="AB270" s="3319"/>
      <c r="AC270" s="3319"/>
      <c r="AD270" s="3319"/>
      <c r="AE270" s="3320"/>
      <c r="AF270" s="3320"/>
      <c r="AG270" s="3319"/>
      <c r="AH270" s="3319"/>
      <c r="AI270" s="3188"/>
      <c r="AJ270" s="3321"/>
      <c r="AK270" s="3321"/>
      <c r="AL270" s="3321"/>
      <c r="AM270" s="3321"/>
      <c r="AN270" s="3322"/>
      <c r="AO270" s="3322"/>
    </row>
    <row r="271" spans="1:41" s="2624" customFormat="1" ht="17.100000000000001" customHeight="1">
      <c r="A271" s="2629"/>
      <c r="B271" s="3219"/>
      <c r="C271" s="3324" t="s">
        <v>698</v>
      </c>
      <c r="D271" s="3325" t="s">
        <v>656</v>
      </c>
      <c r="E271" s="3317">
        <v>0</v>
      </c>
      <c r="F271" s="3191">
        <v>1880</v>
      </c>
      <c r="G271" s="3192">
        <v>1159.29</v>
      </c>
      <c r="H271" s="3004">
        <f t="shared" si="75"/>
        <v>0.61664361702127657</v>
      </c>
      <c r="I271" s="1881"/>
      <c r="J271" s="3318"/>
      <c r="K271" s="3318"/>
      <c r="L271" s="3318"/>
      <c r="M271" s="3318"/>
      <c r="N271" s="3318"/>
      <c r="O271" s="3318"/>
      <c r="P271" s="1939"/>
      <c r="Q271" s="3319"/>
      <c r="R271" s="3319"/>
      <c r="S271" s="3319"/>
      <c r="T271" s="3188"/>
      <c r="U271" s="3319"/>
      <c r="V271" s="3319"/>
      <c r="W271" s="3319"/>
      <c r="X271" s="3319"/>
      <c r="Y271" s="3319"/>
      <c r="Z271" s="3319"/>
      <c r="AA271" s="3319"/>
      <c r="AB271" s="3319"/>
      <c r="AC271" s="3319"/>
      <c r="AD271" s="3319"/>
      <c r="AE271" s="3320"/>
      <c r="AF271" s="3320"/>
      <c r="AG271" s="3319"/>
      <c r="AH271" s="3319"/>
      <c r="AI271" s="3188"/>
      <c r="AJ271" s="3321"/>
      <c r="AK271" s="3321"/>
      <c r="AL271" s="3321"/>
      <c r="AM271" s="3321"/>
      <c r="AN271" s="3322"/>
      <c r="AO271" s="3322"/>
    </row>
    <row r="272" spans="1:41" s="2624" customFormat="1" ht="17.100000000000001" customHeight="1">
      <c r="A272" s="2629"/>
      <c r="B272" s="3219"/>
      <c r="C272" s="3324" t="s">
        <v>699</v>
      </c>
      <c r="D272" s="3325" t="s">
        <v>659</v>
      </c>
      <c r="E272" s="3317">
        <v>0</v>
      </c>
      <c r="F272" s="3191">
        <v>766201</v>
      </c>
      <c r="G272" s="3192">
        <v>766200.72</v>
      </c>
      <c r="H272" s="3004">
        <f t="shared" si="75"/>
        <v>0.999999634560644</v>
      </c>
      <c r="I272" s="1881"/>
      <c r="J272" s="3318"/>
      <c r="K272" s="3318"/>
      <c r="L272" s="3318"/>
      <c r="M272" s="3318"/>
      <c r="N272" s="3318"/>
      <c r="O272" s="3318"/>
      <c r="P272" s="1939"/>
      <c r="Q272" s="3319"/>
      <c r="R272" s="3319"/>
      <c r="S272" s="3319"/>
      <c r="T272" s="3188"/>
      <c r="U272" s="3319"/>
      <c r="V272" s="3319"/>
      <c r="W272" s="3319"/>
      <c r="X272" s="3319"/>
      <c r="Y272" s="3319"/>
      <c r="Z272" s="3319"/>
      <c r="AA272" s="3319"/>
      <c r="AB272" s="3319"/>
      <c r="AC272" s="3319"/>
      <c r="AD272" s="3319"/>
      <c r="AE272" s="3320"/>
      <c r="AF272" s="3320"/>
      <c r="AG272" s="3319"/>
      <c r="AH272" s="3319"/>
      <c r="AI272" s="3188"/>
      <c r="AJ272" s="3321"/>
      <c r="AK272" s="3321"/>
      <c r="AL272" s="3321"/>
      <c r="AM272" s="3321"/>
      <c r="AN272" s="3322"/>
      <c r="AO272" s="3322"/>
    </row>
    <row r="273" spans="1:41" s="2624" customFormat="1" ht="17.100000000000001" customHeight="1">
      <c r="A273" s="2629"/>
      <c r="B273" s="3219"/>
      <c r="C273" s="3324" t="s">
        <v>700</v>
      </c>
      <c r="D273" s="3325" t="s">
        <v>659</v>
      </c>
      <c r="E273" s="3317">
        <v>0</v>
      </c>
      <c r="F273" s="3191">
        <v>236555</v>
      </c>
      <c r="G273" s="3192">
        <v>217774.68</v>
      </c>
      <c r="H273" s="3004">
        <f t="shared" si="75"/>
        <v>0.92060907611337739</v>
      </c>
      <c r="I273" s="1881"/>
      <c r="J273" s="3318"/>
      <c r="K273" s="3318"/>
      <c r="L273" s="3318"/>
      <c r="M273" s="3318"/>
      <c r="N273" s="3318"/>
      <c r="O273" s="3318"/>
      <c r="P273" s="1939"/>
      <c r="Q273" s="3319"/>
      <c r="R273" s="3319"/>
      <c r="S273" s="3319"/>
      <c r="T273" s="3188"/>
      <c r="U273" s="3319"/>
      <c r="V273" s="3319"/>
      <c r="W273" s="3319"/>
      <c r="X273" s="3319"/>
      <c r="Y273" s="3319"/>
      <c r="Z273" s="3319"/>
      <c r="AA273" s="3319"/>
      <c r="AB273" s="3319"/>
      <c r="AC273" s="3319"/>
      <c r="AD273" s="3319"/>
      <c r="AE273" s="3320"/>
      <c r="AF273" s="3320"/>
      <c r="AG273" s="3319"/>
      <c r="AH273" s="3319"/>
      <c r="AI273" s="3188"/>
      <c r="AJ273" s="3321"/>
      <c r="AK273" s="3321"/>
      <c r="AL273" s="3321"/>
      <c r="AM273" s="3321"/>
      <c r="AN273" s="3322"/>
      <c r="AO273" s="3322"/>
    </row>
    <row r="274" spans="1:41" s="2624" customFormat="1" ht="17.100000000000001" customHeight="1">
      <c r="A274" s="2629"/>
      <c r="B274" s="3219"/>
      <c r="C274" s="3326"/>
      <c r="D274" s="3327"/>
      <c r="E274" s="3317"/>
      <c r="F274" s="3191"/>
      <c r="G274" s="3192"/>
      <c r="H274" s="3004"/>
      <c r="I274" s="1881">
        <f t="shared" si="76"/>
        <v>0</v>
      </c>
      <c r="J274" s="3318"/>
      <c r="K274" s="3318"/>
      <c r="L274" s="3318"/>
      <c r="M274" s="3318"/>
      <c r="N274" s="3318"/>
      <c r="O274" s="3318"/>
      <c r="P274" s="1939"/>
      <c r="Q274" s="3319"/>
      <c r="R274" s="3319"/>
      <c r="S274" s="3319"/>
      <c r="T274" s="3188"/>
      <c r="U274" s="3319"/>
      <c r="V274" s="3319"/>
      <c r="W274" s="3319"/>
      <c r="X274" s="3319"/>
      <c r="Y274" s="3319"/>
      <c r="Z274" s="3319"/>
      <c r="AA274" s="3319"/>
      <c r="AB274" s="3319"/>
      <c r="AC274" s="3319"/>
      <c r="AD274" s="3319"/>
      <c r="AE274" s="3320"/>
      <c r="AF274" s="3320"/>
      <c r="AG274" s="3319"/>
      <c r="AH274" s="3319"/>
      <c r="AI274" s="3188"/>
      <c r="AJ274" s="3321"/>
      <c r="AK274" s="3321"/>
      <c r="AL274" s="3321"/>
      <c r="AM274" s="3321"/>
      <c r="AN274" s="3322"/>
      <c r="AO274" s="3322"/>
    </row>
    <row r="275" spans="1:41" s="2624" customFormat="1" ht="17.100000000000001" customHeight="1">
      <c r="A275" s="2629"/>
      <c r="B275" s="3219"/>
      <c r="C275" s="10899" t="s">
        <v>679</v>
      </c>
      <c r="D275" s="10899"/>
      <c r="E275" s="2220">
        <f t="shared" ref="E275:G275" si="78">SUM(E276)</f>
        <v>769859645</v>
      </c>
      <c r="F275" s="2220">
        <f t="shared" si="78"/>
        <v>642681499</v>
      </c>
      <c r="G275" s="2221">
        <f t="shared" si="78"/>
        <v>563228004.89999998</v>
      </c>
      <c r="H275" s="3021">
        <f t="shared" si="75"/>
        <v>0.87637189770729651</v>
      </c>
      <c r="I275" s="1881">
        <f t="shared" si="76"/>
        <v>0</v>
      </c>
      <c r="J275" s="3318"/>
      <c r="K275" s="3318"/>
      <c r="L275" s="3318"/>
      <c r="M275" s="3318"/>
      <c r="N275" s="3318"/>
      <c r="O275" s="3318"/>
      <c r="P275" s="1939"/>
      <c r="Q275" s="3319"/>
      <c r="R275" s="3319"/>
      <c r="S275" s="3319"/>
      <c r="T275" s="3188"/>
      <c r="U275" s="3319"/>
      <c r="V275" s="3319"/>
      <c r="W275" s="3319"/>
      <c r="X275" s="3319"/>
      <c r="Y275" s="3319"/>
      <c r="Z275" s="3319"/>
      <c r="AA275" s="3319"/>
      <c r="AB275" s="3319"/>
      <c r="AC275" s="3319"/>
      <c r="AD275" s="3319"/>
      <c r="AE275" s="3320"/>
      <c r="AF275" s="3320"/>
      <c r="AG275" s="3319"/>
      <c r="AH275" s="3319"/>
      <c r="AI275" s="3188"/>
      <c r="AJ275" s="3321"/>
      <c r="AK275" s="3321"/>
      <c r="AL275" s="3321"/>
      <c r="AM275" s="3321"/>
      <c r="AN275" s="3322"/>
      <c r="AO275" s="3322"/>
    </row>
    <row r="276" spans="1:41" s="2624" customFormat="1" ht="17.100000000000001" customHeight="1">
      <c r="A276" s="2629"/>
      <c r="B276" s="3219"/>
      <c r="C276" s="10900" t="s">
        <v>771</v>
      </c>
      <c r="D276" s="10900"/>
      <c r="E276" s="3328">
        <f>SUM(E277:E288)</f>
        <v>769859645</v>
      </c>
      <c r="F276" s="3328">
        <f>SUM(F277:F288)</f>
        <v>642681499</v>
      </c>
      <c r="G276" s="3329">
        <f>SUM(G277:G288)</f>
        <v>563228004.89999998</v>
      </c>
      <c r="H276" s="3004">
        <f t="shared" si="75"/>
        <v>0.87637189770729651</v>
      </c>
      <c r="I276" s="1881">
        <f t="shared" si="76"/>
        <v>0</v>
      </c>
      <c r="J276" s="3330"/>
      <c r="K276" s="3330"/>
      <c r="L276" s="3330"/>
      <c r="M276" s="3330"/>
      <c r="N276" s="3330"/>
      <c r="O276" s="3330"/>
      <c r="P276" s="1939"/>
      <c r="Q276" s="3331"/>
      <c r="R276" s="3331"/>
      <c r="S276" s="3331"/>
      <c r="T276" s="3188"/>
      <c r="U276" s="3331"/>
      <c r="V276" s="3331"/>
      <c r="W276" s="3331"/>
      <c r="X276" s="3331"/>
      <c r="Y276" s="3331"/>
      <c r="Z276" s="3331"/>
      <c r="AA276" s="3331"/>
      <c r="AB276" s="3331"/>
      <c r="AC276" s="3331"/>
      <c r="AD276" s="3331"/>
      <c r="AE276" s="3332"/>
      <c r="AF276" s="3332"/>
      <c r="AG276" s="3331"/>
      <c r="AH276" s="3331"/>
      <c r="AI276" s="3188"/>
      <c r="AJ276" s="3333"/>
      <c r="AK276" s="3333"/>
      <c r="AL276" s="3333"/>
      <c r="AM276" s="3333"/>
      <c r="AN276" s="3334"/>
      <c r="AO276" s="3334"/>
    </row>
    <row r="277" spans="1:41" s="2624" customFormat="1" ht="17.100000000000001" customHeight="1">
      <c r="A277" s="2629"/>
      <c r="B277" s="3219"/>
      <c r="C277" s="3335" t="s">
        <v>245</v>
      </c>
      <c r="D277" s="3336" t="s">
        <v>761</v>
      </c>
      <c r="E277" s="3337">
        <f>I277-3547150+200000</f>
        <v>543087856</v>
      </c>
      <c r="F277" s="3191">
        <v>420160434</v>
      </c>
      <c r="G277" s="3192">
        <v>370830239.25999999</v>
      </c>
      <c r="H277" s="3004">
        <f t="shared" si="75"/>
        <v>0.882592003558336</v>
      </c>
      <c r="I277" s="1881">
        <f t="shared" si="76"/>
        <v>546435006</v>
      </c>
      <c r="J277" s="3338"/>
      <c r="K277" s="3338"/>
      <c r="L277" s="3338"/>
      <c r="M277" s="3338"/>
      <c r="N277" s="3338"/>
      <c r="O277" s="3338"/>
      <c r="P277" s="1939"/>
      <c r="Q277" s="3339"/>
      <c r="R277" s="3339"/>
      <c r="S277" s="3339"/>
      <c r="T277" s="3188"/>
      <c r="U277" s="3339"/>
      <c r="V277" s="3339"/>
      <c r="W277" s="3339"/>
      <c r="X277" s="3339"/>
      <c r="Y277" s="3339"/>
      <c r="Z277" s="3339"/>
      <c r="AA277" s="3339"/>
      <c r="AB277" s="3339"/>
      <c r="AC277" s="3339">
        <v>546435006</v>
      </c>
      <c r="AD277" s="3339"/>
      <c r="AE277" s="3340"/>
      <c r="AF277" s="3340"/>
      <c r="AG277" s="3339"/>
      <c r="AH277" s="3339"/>
      <c r="AI277" s="3188"/>
      <c r="AJ277" s="3341"/>
      <c r="AK277" s="3341"/>
      <c r="AL277" s="3341"/>
      <c r="AM277" s="3341"/>
      <c r="AN277" s="3342"/>
      <c r="AO277" s="3342"/>
    </row>
    <row r="278" spans="1:41" s="2624" customFormat="1" ht="17.100000000000001" customHeight="1">
      <c r="A278" s="3219"/>
      <c r="B278" s="3219"/>
      <c r="C278" s="3246" t="s">
        <v>772</v>
      </c>
      <c r="D278" s="3247" t="s">
        <v>761</v>
      </c>
      <c r="E278" s="3337">
        <f t="shared" ref="E278:E288" si="79">I278</f>
        <v>152027055</v>
      </c>
      <c r="F278" s="3191">
        <v>116944024</v>
      </c>
      <c r="G278" s="3192">
        <v>113064936.34</v>
      </c>
      <c r="H278" s="3004">
        <f t="shared" si="75"/>
        <v>0.96682953495768198</v>
      </c>
      <c r="I278" s="1881">
        <f t="shared" si="76"/>
        <v>152027055</v>
      </c>
      <c r="J278" s="3338"/>
      <c r="K278" s="3338"/>
      <c r="L278" s="3338"/>
      <c r="M278" s="3338"/>
      <c r="N278" s="3338"/>
      <c r="O278" s="3338"/>
      <c r="P278" s="1939"/>
      <c r="Q278" s="3339"/>
      <c r="R278" s="3339"/>
      <c r="S278" s="3339"/>
      <c r="T278" s="3188"/>
      <c r="U278" s="3339"/>
      <c r="V278" s="3339"/>
      <c r="W278" s="3339"/>
      <c r="X278" s="3339"/>
      <c r="Y278" s="3339"/>
      <c r="Z278" s="3339"/>
      <c r="AA278" s="3339"/>
      <c r="AB278" s="3339"/>
      <c r="AC278" s="3339">
        <v>152027055</v>
      </c>
      <c r="AD278" s="3339"/>
      <c r="AE278" s="3340"/>
      <c r="AF278" s="3340"/>
      <c r="AG278" s="3339"/>
      <c r="AH278" s="3339"/>
      <c r="AI278" s="3188"/>
      <c r="AJ278" s="3341"/>
      <c r="AK278" s="3341"/>
      <c r="AL278" s="3341"/>
      <c r="AM278" s="3341"/>
      <c r="AN278" s="3342"/>
      <c r="AO278" s="3342"/>
    </row>
    <row r="279" spans="1:41" s="2624" customFormat="1" ht="17.100000000000001" customHeight="1">
      <c r="A279" s="2629"/>
      <c r="B279" s="3219"/>
      <c r="C279" s="3343" t="s">
        <v>773</v>
      </c>
      <c r="D279" s="3344" t="s">
        <v>761</v>
      </c>
      <c r="E279" s="3345">
        <f t="shared" si="79"/>
        <v>0</v>
      </c>
      <c r="F279" s="3191">
        <v>3751476</v>
      </c>
      <c r="G279" s="3192">
        <v>156035.35</v>
      </c>
      <c r="H279" s="3004">
        <f t="shared" si="75"/>
        <v>4.1593055639966778E-2</v>
      </c>
      <c r="I279" s="1881">
        <f t="shared" si="76"/>
        <v>0</v>
      </c>
      <c r="J279" s="3346"/>
      <c r="K279" s="3346"/>
      <c r="L279" s="3346"/>
      <c r="M279" s="3346"/>
      <c r="N279" s="3346"/>
      <c r="O279" s="3346"/>
      <c r="P279" s="1939"/>
      <c r="Q279" s="3347"/>
      <c r="R279" s="3347"/>
      <c r="S279" s="3347"/>
      <c r="T279" s="3188"/>
      <c r="U279" s="3347"/>
      <c r="V279" s="3347"/>
      <c r="W279" s="3347"/>
      <c r="X279" s="3347"/>
      <c r="Y279" s="3347"/>
      <c r="Z279" s="3347"/>
      <c r="AA279" s="3347"/>
      <c r="AB279" s="3347"/>
      <c r="AC279" s="3347"/>
      <c r="AD279" s="3347"/>
      <c r="AE279" s="3348"/>
      <c r="AF279" s="3348"/>
      <c r="AG279" s="3347"/>
      <c r="AH279" s="3347"/>
      <c r="AI279" s="3188"/>
      <c r="AJ279" s="3349"/>
      <c r="AK279" s="3349"/>
      <c r="AL279" s="3349"/>
      <c r="AM279" s="3349"/>
      <c r="AN279" s="3350"/>
      <c r="AO279" s="3350"/>
    </row>
    <row r="280" spans="1:41" s="2624" customFormat="1" ht="17.100000000000001" customHeight="1">
      <c r="A280" s="2629"/>
      <c r="B280" s="3219"/>
      <c r="C280" s="3351" t="s">
        <v>774</v>
      </c>
      <c r="D280" s="3352" t="s">
        <v>761</v>
      </c>
      <c r="E280" s="3353">
        <f t="shared" si="79"/>
        <v>29446305</v>
      </c>
      <c r="F280" s="3191">
        <v>31013432</v>
      </c>
      <c r="G280" s="3192">
        <v>25643559.170000002</v>
      </c>
      <c r="H280" s="3004">
        <f t="shared" si="75"/>
        <v>0.82685331858789446</v>
      </c>
      <c r="I280" s="1881">
        <f t="shared" si="76"/>
        <v>29446305</v>
      </c>
      <c r="J280" s="3354"/>
      <c r="K280" s="3354"/>
      <c r="L280" s="3354"/>
      <c r="M280" s="3354"/>
      <c r="N280" s="3354"/>
      <c r="O280" s="3354"/>
      <c r="P280" s="1939"/>
      <c r="Q280" s="3355"/>
      <c r="R280" s="3355"/>
      <c r="S280" s="3355"/>
      <c r="T280" s="3188"/>
      <c r="U280" s="3355"/>
      <c r="V280" s="3355"/>
      <c r="W280" s="3355"/>
      <c r="X280" s="3355"/>
      <c r="Y280" s="3355"/>
      <c r="Z280" s="3355"/>
      <c r="AA280" s="3355"/>
      <c r="AB280" s="3355"/>
      <c r="AC280" s="3355">
        <v>29446305</v>
      </c>
      <c r="AD280" s="3355"/>
      <c r="AE280" s="3356"/>
      <c r="AF280" s="3356"/>
      <c r="AG280" s="3355"/>
      <c r="AH280" s="3355"/>
      <c r="AI280" s="3188"/>
      <c r="AJ280" s="3357"/>
      <c r="AK280" s="3357"/>
      <c r="AL280" s="3357"/>
      <c r="AM280" s="3357"/>
      <c r="AN280" s="3358"/>
      <c r="AO280" s="3358"/>
    </row>
    <row r="281" spans="1:41" s="2624" customFormat="1" ht="17.100000000000001" customHeight="1">
      <c r="A281" s="2629"/>
      <c r="B281" s="3219"/>
      <c r="C281" s="3359" t="s">
        <v>377</v>
      </c>
      <c r="D281" s="3360" t="s">
        <v>681</v>
      </c>
      <c r="E281" s="3361">
        <f t="shared" si="79"/>
        <v>25778000</v>
      </c>
      <c r="F281" s="3191">
        <v>35159883</v>
      </c>
      <c r="G281" s="3192">
        <v>27142853.949999999</v>
      </c>
      <c r="H281" s="3004">
        <f t="shared" si="75"/>
        <v>0.77198362548589816</v>
      </c>
      <c r="I281" s="1881">
        <f t="shared" si="76"/>
        <v>25778000</v>
      </c>
      <c r="J281" s="3362"/>
      <c r="K281" s="3362"/>
      <c r="L281" s="3362"/>
      <c r="M281" s="3362"/>
      <c r="N281" s="3362"/>
      <c r="O281" s="3362"/>
      <c r="P281" s="1939"/>
      <c r="Q281" s="3363"/>
      <c r="R281" s="3363"/>
      <c r="S281" s="3363"/>
      <c r="T281" s="3188"/>
      <c r="U281" s="3363"/>
      <c r="V281" s="3363"/>
      <c r="W281" s="3363"/>
      <c r="X281" s="3363"/>
      <c r="Y281" s="3363"/>
      <c r="Z281" s="3363"/>
      <c r="AA281" s="3363"/>
      <c r="AB281" s="3363"/>
      <c r="AC281" s="3363">
        <v>25778000</v>
      </c>
      <c r="AD281" s="3363"/>
      <c r="AE281" s="3364"/>
      <c r="AF281" s="3364"/>
      <c r="AG281" s="3363"/>
      <c r="AH281" s="3363"/>
      <c r="AI281" s="3188"/>
      <c r="AJ281" s="3365"/>
      <c r="AK281" s="3366"/>
      <c r="AL281" s="3366"/>
      <c r="AM281" s="3366"/>
      <c r="AN281" s="3367"/>
      <c r="AO281" s="3367"/>
    </row>
    <row r="282" spans="1:41" s="2624" customFormat="1" ht="17.100000000000001" customHeight="1">
      <c r="A282" s="2629"/>
      <c r="B282" s="3219"/>
      <c r="C282" s="3368" t="s">
        <v>747</v>
      </c>
      <c r="D282" s="3369" t="s">
        <v>681</v>
      </c>
      <c r="E282" s="3370">
        <f t="shared" si="79"/>
        <v>4250000</v>
      </c>
      <c r="F282" s="3191">
        <v>13382681</v>
      </c>
      <c r="G282" s="3192">
        <v>12431639.42</v>
      </c>
      <c r="H282" s="3004">
        <f t="shared" si="75"/>
        <v>0.9289348987695365</v>
      </c>
      <c r="I282" s="1881">
        <f t="shared" si="76"/>
        <v>4250000</v>
      </c>
      <c r="J282" s="3371"/>
      <c r="K282" s="3371"/>
      <c r="L282" s="3371"/>
      <c r="M282" s="3371"/>
      <c r="N282" s="3371"/>
      <c r="O282" s="3371"/>
      <c r="P282" s="1939"/>
      <c r="Q282" s="3372"/>
      <c r="R282" s="3372"/>
      <c r="S282" s="3372"/>
      <c r="T282" s="3188"/>
      <c r="U282" s="3372"/>
      <c r="V282" s="3372"/>
      <c r="W282" s="3372"/>
      <c r="X282" s="3372"/>
      <c r="Y282" s="3372"/>
      <c r="Z282" s="3372"/>
      <c r="AA282" s="3372"/>
      <c r="AB282" s="3372"/>
      <c r="AC282" s="3372">
        <v>4250000</v>
      </c>
      <c r="AD282" s="3372"/>
      <c r="AE282" s="3373"/>
      <c r="AF282" s="3373"/>
      <c r="AG282" s="3372"/>
      <c r="AH282" s="3372"/>
      <c r="AI282" s="3188"/>
      <c r="AJ282" s="3374"/>
      <c r="AK282" s="3374"/>
      <c r="AL282" s="3374"/>
      <c r="AM282" s="3374"/>
      <c r="AN282" s="3375"/>
      <c r="AO282" s="3375"/>
    </row>
    <row r="283" spans="1:41" s="2624" customFormat="1" ht="17.100000000000001" customHeight="1">
      <c r="A283" s="2629"/>
      <c r="B283" s="3219"/>
      <c r="C283" s="3376" t="s">
        <v>759</v>
      </c>
      <c r="D283" s="3377" t="s">
        <v>681</v>
      </c>
      <c r="E283" s="3378">
        <f t="shared" si="79"/>
        <v>6250000</v>
      </c>
      <c r="F283" s="3191">
        <v>10419002</v>
      </c>
      <c r="G283" s="3192">
        <v>4949124.3899999997</v>
      </c>
      <c r="H283" s="3004">
        <f t="shared" si="75"/>
        <v>0.47500944812180662</v>
      </c>
      <c r="I283" s="1881">
        <f t="shared" si="76"/>
        <v>6250000</v>
      </c>
      <c r="J283" s="3379"/>
      <c r="K283" s="3379"/>
      <c r="L283" s="3379"/>
      <c r="M283" s="3379"/>
      <c r="N283" s="3379"/>
      <c r="O283" s="3379"/>
      <c r="P283" s="1939"/>
      <c r="Q283" s="3380"/>
      <c r="R283" s="3380"/>
      <c r="S283" s="3380"/>
      <c r="T283" s="3188"/>
      <c r="U283" s="3380"/>
      <c r="V283" s="3380"/>
      <c r="W283" s="3380"/>
      <c r="X283" s="3380"/>
      <c r="Y283" s="3380"/>
      <c r="Z283" s="3380"/>
      <c r="AA283" s="3380"/>
      <c r="AB283" s="3380"/>
      <c r="AC283" s="3380">
        <v>6250000</v>
      </c>
      <c r="AD283" s="3380"/>
      <c r="AE283" s="3381"/>
      <c r="AF283" s="3381"/>
      <c r="AG283" s="3380"/>
      <c r="AH283" s="3380"/>
      <c r="AI283" s="3188"/>
      <c r="AJ283" s="3382"/>
      <c r="AK283" s="3382"/>
      <c r="AL283" s="3382"/>
      <c r="AM283" s="3382"/>
      <c r="AN283" s="3383"/>
      <c r="AO283" s="3383"/>
    </row>
    <row r="284" spans="1:41" s="2624" customFormat="1" ht="30" customHeight="1" thickBot="1">
      <c r="A284" s="2732"/>
      <c r="B284" s="2906"/>
      <c r="C284" s="3384" t="s">
        <v>384</v>
      </c>
      <c r="D284" s="3385" t="s">
        <v>775</v>
      </c>
      <c r="E284" s="3386">
        <f t="shared" si="79"/>
        <v>3320000</v>
      </c>
      <c r="F284" s="3387">
        <v>891135</v>
      </c>
      <c r="G284" s="3388">
        <v>891135</v>
      </c>
      <c r="H284" s="3240">
        <f t="shared" si="75"/>
        <v>1</v>
      </c>
      <c r="I284" s="1881">
        <f t="shared" si="76"/>
        <v>3320000</v>
      </c>
      <c r="J284" s="3389"/>
      <c r="K284" s="3389"/>
      <c r="L284" s="3389"/>
      <c r="M284" s="3389"/>
      <c r="N284" s="3389"/>
      <c r="O284" s="3389"/>
      <c r="P284" s="1939"/>
      <c r="Q284" s="3390"/>
      <c r="R284" s="3390"/>
      <c r="S284" s="3390"/>
      <c r="T284" s="3188"/>
      <c r="U284" s="3390"/>
      <c r="V284" s="3390"/>
      <c r="W284" s="3390"/>
      <c r="X284" s="3390"/>
      <c r="Y284" s="3390"/>
      <c r="Z284" s="3390"/>
      <c r="AA284" s="3390"/>
      <c r="AB284" s="3390"/>
      <c r="AC284" s="3390">
        <v>3320000</v>
      </c>
      <c r="AD284" s="3390"/>
      <c r="AE284" s="3391"/>
      <c r="AF284" s="3391"/>
      <c r="AG284" s="3390"/>
      <c r="AH284" s="3390"/>
      <c r="AI284" s="3188"/>
      <c r="AJ284" s="3392"/>
      <c r="AK284" s="3392"/>
      <c r="AL284" s="3392"/>
      <c r="AM284" s="3392"/>
      <c r="AN284" s="3393"/>
      <c r="AO284" s="3393"/>
    </row>
    <row r="285" spans="1:41" s="2624" customFormat="1" ht="63.75">
      <c r="A285" s="3219"/>
      <c r="B285" s="3219"/>
      <c r="C285" s="3394" t="s">
        <v>485</v>
      </c>
      <c r="D285" s="3395" t="s">
        <v>749</v>
      </c>
      <c r="E285" s="2233">
        <f t="shared" si="79"/>
        <v>0</v>
      </c>
      <c r="F285" s="3007">
        <v>3047088</v>
      </c>
      <c r="G285" s="3008">
        <v>334608.76</v>
      </c>
      <c r="H285" s="3004">
        <f t="shared" si="75"/>
        <v>0.10981263422651397</v>
      </c>
      <c r="I285" s="1881">
        <f t="shared" si="76"/>
        <v>0</v>
      </c>
      <c r="J285" s="3389"/>
      <c r="K285" s="3389"/>
      <c r="L285" s="3389"/>
      <c r="M285" s="3389"/>
      <c r="N285" s="3389"/>
      <c r="O285" s="3389"/>
      <c r="P285" s="1939"/>
      <c r="Q285" s="3390"/>
      <c r="R285" s="3390"/>
      <c r="S285" s="3390"/>
      <c r="T285" s="3188"/>
      <c r="U285" s="3390"/>
      <c r="V285" s="3390"/>
      <c r="W285" s="3390"/>
      <c r="X285" s="3390"/>
      <c r="Y285" s="3390"/>
      <c r="Z285" s="3390"/>
      <c r="AA285" s="3390"/>
      <c r="AB285" s="3390"/>
      <c r="AC285" s="3390"/>
      <c r="AD285" s="3390"/>
      <c r="AE285" s="3391"/>
      <c r="AF285" s="3391"/>
      <c r="AG285" s="3390"/>
      <c r="AH285" s="3390"/>
      <c r="AI285" s="3188"/>
      <c r="AJ285" s="3392"/>
      <c r="AK285" s="3392"/>
      <c r="AL285" s="3392"/>
      <c r="AM285" s="3392"/>
      <c r="AN285" s="3393"/>
      <c r="AO285" s="3393"/>
    </row>
    <row r="286" spans="1:41" s="2624" customFormat="1" ht="31.5" customHeight="1">
      <c r="A286" s="2629"/>
      <c r="B286" s="3219"/>
      <c r="C286" s="3394" t="s">
        <v>289</v>
      </c>
      <c r="D286" s="3396" t="s">
        <v>776</v>
      </c>
      <c r="E286" s="3397">
        <f t="shared" si="79"/>
        <v>2500000</v>
      </c>
      <c r="F286" s="3191">
        <v>2500000</v>
      </c>
      <c r="G286" s="3192">
        <v>2500000</v>
      </c>
      <c r="H286" s="3004">
        <f t="shared" si="75"/>
        <v>1</v>
      </c>
      <c r="I286" s="1881">
        <f t="shared" si="76"/>
        <v>2500000</v>
      </c>
      <c r="J286" s="3389"/>
      <c r="K286" s="3389"/>
      <c r="L286" s="3389"/>
      <c r="M286" s="3389"/>
      <c r="N286" s="3389"/>
      <c r="O286" s="3389"/>
      <c r="P286" s="1939"/>
      <c r="Q286" s="3390"/>
      <c r="R286" s="3390"/>
      <c r="S286" s="3390"/>
      <c r="T286" s="3188"/>
      <c r="U286" s="3390"/>
      <c r="V286" s="3390"/>
      <c r="W286" s="3390"/>
      <c r="X286" s="3390"/>
      <c r="Y286" s="3390"/>
      <c r="Z286" s="3390"/>
      <c r="AA286" s="3390"/>
      <c r="AB286" s="3390"/>
      <c r="AC286" s="3390">
        <v>2500000</v>
      </c>
      <c r="AD286" s="3390"/>
      <c r="AE286" s="3391"/>
      <c r="AF286" s="3391"/>
      <c r="AG286" s="3390"/>
      <c r="AH286" s="3390"/>
      <c r="AI286" s="3188"/>
      <c r="AJ286" s="3392"/>
      <c r="AK286" s="3392"/>
      <c r="AL286" s="3392"/>
      <c r="AM286" s="3392"/>
      <c r="AN286" s="3393"/>
      <c r="AO286" s="3393"/>
    </row>
    <row r="287" spans="1:41" s="2624" customFormat="1" ht="39.75" customHeight="1">
      <c r="A287" s="2629"/>
      <c r="B287" s="3219"/>
      <c r="C287" s="3398" t="s">
        <v>378</v>
      </c>
      <c r="D287" s="3399" t="s">
        <v>716</v>
      </c>
      <c r="E287" s="3397">
        <f>I287+510000</f>
        <v>2956479</v>
      </c>
      <c r="F287" s="3191">
        <v>5412344</v>
      </c>
      <c r="G287" s="3192">
        <v>5283873.26</v>
      </c>
      <c r="H287" s="3004">
        <f t="shared" si="75"/>
        <v>0.97626338237185217</v>
      </c>
      <c r="I287" s="1881">
        <f t="shared" si="76"/>
        <v>2446479</v>
      </c>
      <c r="J287" s="3389"/>
      <c r="K287" s="3389"/>
      <c r="L287" s="3389"/>
      <c r="M287" s="3389"/>
      <c r="N287" s="3389"/>
      <c r="O287" s="3389"/>
      <c r="P287" s="1939"/>
      <c r="Q287" s="3390"/>
      <c r="R287" s="3390"/>
      <c r="S287" s="3390"/>
      <c r="T287" s="3188"/>
      <c r="U287" s="3390"/>
      <c r="V287" s="3390"/>
      <c r="W287" s="3390"/>
      <c r="X287" s="3390"/>
      <c r="Y287" s="3390"/>
      <c r="Z287" s="3390"/>
      <c r="AA287" s="3390"/>
      <c r="AB287" s="3390">
        <v>2446479</v>
      </c>
      <c r="AC287" s="3390"/>
      <c r="AD287" s="3390"/>
      <c r="AE287" s="3391"/>
      <c r="AF287" s="3391"/>
      <c r="AG287" s="3390"/>
      <c r="AH287" s="3390"/>
      <c r="AI287" s="3188"/>
      <c r="AJ287" s="3392"/>
      <c r="AK287" s="3392"/>
      <c r="AL287" s="3392"/>
      <c r="AM287" s="3392"/>
      <c r="AN287" s="3393"/>
      <c r="AO287" s="3393"/>
    </row>
    <row r="288" spans="1:41" s="2624" customFormat="1" ht="42" customHeight="1">
      <c r="A288" s="2629"/>
      <c r="B288" s="3219"/>
      <c r="C288" s="3394" t="s">
        <v>379</v>
      </c>
      <c r="D288" s="3400" t="s">
        <v>717</v>
      </c>
      <c r="E288" s="3397">
        <f t="shared" si="79"/>
        <v>243950</v>
      </c>
      <c r="F288" s="3191">
        <v>0</v>
      </c>
      <c r="G288" s="3192">
        <v>0</v>
      </c>
      <c r="H288" s="3004"/>
      <c r="I288" s="1881">
        <f t="shared" si="76"/>
        <v>243950</v>
      </c>
      <c r="J288" s="3389"/>
      <c r="K288" s="3389"/>
      <c r="L288" s="3389"/>
      <c r="M288" s="3389"/>
      <c r="N288" s="3389"/>
      <c r="O288" s="3389"/>
      <c r="P288" s="1939"/>
      <c r="Q288" s="3390"/>
      <c r="R288" s="3390"/>
      <c r="S288" s="3390"/>
      <c r="T288" s="3188"/>
      <c r="U288" s="3390"/>
      <c r="V288" s="3390"/>
      <c r="W288" s="3390"/>
      <c r="X288" s="3390"/>
      <c r="Y288" s="3390"/>
      <c r="Z288" s="3390"/>
      <c r="AA288" s="3390"/>
      <c r="AB288" s="3390">
        <v>243950</v>
      </c>
      <c r="AC288" s="3390"/>
      <c r="AD288" s="3390"/>
      <c r="AE288" s="3391"/>
      <c r="AF288" s="3391"/>
      <c r="AG288" s="3390"/>
      <c r="AH288" s="3390"/>
      <c r="AI288" s="3188"/>
      <c r="AJ288" s="3392"/>
      <c r="AK288" s="3392"/>
      <c r="AL288" s="3392"/>
      <c r="AM288" s="3392"/>
      <c r="AN288" s="3393"/>
      <c r="AO288" s="3393"/>
    </row>
    <row r="289" spans="1:41" s="2624" customFormat="1" ht="16.5" customHeight="1">
      <c r="A289" s="2629"/>
      <c r="B289" s="3219"/>
      <c r="C289" s="3401"/>
      <c r="D289" s="3402"/>
      <c r="E289" s="3397"/>
      <c r="F289" s="3191"/>
      <c r="G289" s="3192"/>
      <c r="H289" s="3004"/>
      <c r="I289" s="1881">
        <f t="shared" si="76"/>
        <v>0</v>
      </c>
      <c r="J289" s="3389"/>
      <c r="K289" s="3389"/>
      <c r="L289" s="3389"/>
      <c r="M289" s="3389"/>
      <c r="N289" s="3389"/>
      <c r="O289" s="3389"/>
      <c r="P289" s="1939"/>
      <c r="Q289" s="3390"/>
      <c r="R289" s="3390"/>
      <c r="S289" s="3390"/>
      <c r="T289" s="3188"/>
      <c r="U289" s="3390"/>
      <c r="V289" s="3390"/>
      <c r="W289" s="3390"/>
      <c r="X289" s="3390"/>
      <c r="Y289" s="3390"/>
      <c r="Z289" s="3390"/>
      <c r="AA289" s="3390"/>
      <c r="AB289" s="3390"/>
      <c r="AC289" s="3390"/>
      <c r="AD289" s="3390"/>
      <c r="AE289" s="3391"/>
      <c r="AF289" s="3391"/>
      <c r="AG289" s="3390"/>
      <c r="AH289" s="3390"/>
      <c r="AI289" s="3188"/>
      <c r="AJ289" s="3392"/>
      <c r="AK289" s="3392"/>
      <c r="AL289" s="3392"/>
      <c r="AM289" s="3392"/>
      <c r="AN289" s="3393"/>
      <c r="AO289" s="3393"/>
    </row>
    <row r="290" spans="1:41" s="2624" customFormat="1" ht="16.5" customHeight="1">
      <c r="A290" s="3219"/>
      <c r="B290" s="3219"/>
      <c r="C290" s="10901" t="s">
        <v>752</v>
      </c>
      <c r="D290" s="10902"/>
      <c r="E290" s="2401">
        <f>SUM(E291:E296)</f>
        <v>191973360</v>
      </c>
      <c r="F290" s="2401">
        <f>SUM(F291:F296)</f>
        <v>178557703</v>
      </c>
      <c r="G290" s="2402">
        <f>SUM(G291:G296)</f>
        <v>156579903.42999998</v>
      </c>
      <c r="H290" s="3004">
        <f t="shared" si="75"/>
        <v>0.87691486169039701</v>
      </c>
      <c r="I290" s="1881">
        <f t="shared" si="76"/>
        <v>0</v>
      </c>
      <c r="J290" s="3389"/>
      <c r="K290" s="3389"/>
      <c r="L290" s="3389"/>
      <c r="M290" s="3389"/>
      <c r="N290" s="3389"/>
      <c r="O290" s="3389"/>
      <c r="P290" s="1939"/>
      <c r="Q290" s="3390"/>
      <c r="R290" s="3390"/>
      <c r="S290" s="3390"/>
      <c r="T290" s="3188"/>
      <c r="U290" s="3390"/>
      <c r="V290" s="3390"/>
      <c r="W290" s="3390"/>
      <c r="X290" s="3390"/>
      <c r="Y290" s="3390"/>
      <c r="Z290" s="3390"/>
      <c r="AA290" s="3390"/>
      <c r="AB290" s="3390"/>
      <c r="AC290" s="3390"/>
      <c r="AD290" s="3390"/>
      <c r="AE290" s="3391"/>
      <c r="AF290" s="3391"/>
      <c r="AG290" s="3390"/>
      <c r="AH290" s="3390"/>
      <c r="AI290" s="3188"/>
      <c r="AJ290" s="3392"/>
      <c r="AK290" s="3392"/>
      <c r="AL290" s="3392"/>
      <c r="AM290" s="3392"/>
      <c r="AN290" s="3393"/>
      <c r="AO290" s="3393"/>
    </row>
    <row r="291" spans="1:41" s="2624" customFormat="1" ht="17.100000000000001" customHeight="1">
      <c r="A291" s="2629"/>
      <c r="B291" s="3219"/>
      <c r="C291" s="3403" t="s">
        <v>772</v>
      </c>
      <c r="D291" s="3404" t="s">
        <v>761</v>
      </c>
      <c r="E291" s="3405">
        <v>152027055</v>
      </c>
      <c r="F291" s="3191">
        <v>116944024</v>
      </c>
      <c r="G291" s="3192">
        <v>113064936.34</v>
      </c>
      <c r="H291" s="3004">
        <f>G291/F291</f>
        <v>0.96682953495768198</v>
      </c>
      <c r="I291" s="1881">
        <f t="shared" si="76"/>
        <v>0</v>
      </c>
      <c r="J291" s="3406"/>
      <c r="K291" s="3406"/>
      <c r="L291" s="3406"/>
      <c r="M291" s="3406"/>
      <c r="N291" s="3406"/>
      <c r="O291" s="3406"/>
      <c r="P291" s="1939"/>
      <c r="Q291" s="3407"/>
      <c r="R291" s="3407"/>
      <c r="S291" s="3407"/>
      <c r="T291" s="3188"/>
      <c r="U291" s="3407"/>
      <c r="V291" s="3407"/>
      <c r="W291" s="3407"/>
      <c r="X291" s="3407"/>
      <c r="Y291" s="3407"/>
      <c r="Z291" s="3407"/>
      <c r="AA291" s="3407"/>
      <c r="AB291" s="3407"/>
      <c r="AC291" s="3407"/>
      <c r="AD291" s="3407"/>
      <c r="AE291" s="3408"/>
      <c r="AF291" s="3408"/>
      <c r="AG291" s="3407"/>
      <c r="AH291" s="3407"/>
      <c r="AI291" s="3188"/>
      <c r="AJ291" s="3409"/>
      <c r="AK291" s="3409"/>
      <c r="AL291" s="3409"/>
      <c r="AM291" s="3409"/>
      <c r="AN291" s="3410"/>
      <c r="AO291" s="3410"/>
    </row>
    <row r="292" spans="1:41" s="2624" customFormat="1" ht="17.100000000000001" customHeight="1">
      <c r="A292" s="2629"/>
      <c r="B292" s="3219"/>
      <c r="C292" s="3411" t="s">
        <v>773</v>
      </c>
      <c r="D292" s="3412" t="s">
        <v>761</v>
      </c>
      <c r="E292" s="3413">
        <v>0</v>
      </c>
      <c r="F292" s="3191">
        <v>3751476</v>
      </c>
      <c r="G292" s="3192">
        <v>156035.35</v>
      </c>
      <c r="H292" s="3004">
        <f t="shared" ref="H292:H308" si="80">G292/F292</f>
        <v>4.1593055639966778E-2</v>
      </c>
      <c r="I292" s="1881">
        <f t="shared" si="76"/>
        <v>0</v>
      </c>
      <c r="J292" s="3414"/>
      <c r="K292" s="3414"/>
      <c r="L292" s="3414"/>
      <c r="M292" s="3414"/>
      <c r="N292" s="3414"/>
      <c r="O292" s="3414"/>
      <c r="P292" s="1939"/>
      <c r="Q292" s="3415"/>
      <c r="R292" s="3415"/>
      <c r="S292" s="3415"/>
      <c r="T292" s="3188"/>
      <c r="U292" s="3415"/>
      <c r="V292" s="3415"/>
      <c r="W292" s="3415"/>
      <c r="X292" s="3415"/>
      <c r="Y292" s="3415"/>
      <c r="Z292" s="3415"/>
      <c r="AA292" s="3415"/>
      <c r="AB292" s="3415"/>
      <c r="AC292" s="3415"/>
      <c r="AD292" s="3415"/>
      <c r="AE292" s="3416"/>
      <c r="AF292" s="3416"/>
      <c r="AG292" s="3415"/>
      <c r="AH292" s="3415"/>
      <c r="AI292" s="3188"/>
      <c r="AJ292" s="3417"/>
      <c r="AK292" s="3417"/>
      <c r="AL292" s="3417"/>
      <c r="AM292" s="3417"/>
      <c r="AN292" s="3418"/>
      <c r="AO292" s="3418"/>
    </row>
    <row r="293" spans="1:41" s="2624" customFormat="1" ht="17.100000000000001" customHeight="1">
      <c r="A293" s="2629"/>
      <c r="B293" s="3219"/>
      <c r="C293" s="3419" t="s">
        <v>774</v>
      </c>
      <c r="D293" s="3420" t="s">
        <v>761</v>
      </c>
      <c r="E293" s="3421">
        <v>29446305</v>
      </c>
      <c r="F293" s="3421">
        <v>31013432</v>
      </c>
      <c r="G293" s="3192">
        <v>25643559.170000002</v>
      </c>
      <c r="H293" s="3004">
        <f t="shared" si="80"/>
        <v>0.82685331858789446</v>
      </c>
      <c r="I293" s="1881">
        <f t="shared" si="76"/>
        <v>0</v>
      </c>
      <c r="J293" s="3422"/>
      <c r="K293" s="3422"/>
      <c r="L293" s="3422"/>
      <c r="M293" s="3422"/>
      <c r="N293" s="3422"/>
      <c r="O293" s="3422"/>
      <c r="P293" s="1939"/>
      <c r="Q293" s="3423"/>
      <c r="R293" s="3423"/>
      <c r="S293" s="3423"/>
      <c r="T293" s="3188"/>
      <c r="U293" s="3423"/>
      <c r="V293" s="3423"/>
      <c r="W293" s="3423"/>
      <c r="X293" s="3423"/>
      <c r="Y293" s="3423"/>
      <c r="Z293" s="3423"/>
      <c r="AA293" s="3423"/>
      <c r="AB293" s="3423"/>
      <c r="AC293" s="3423"/>
      <c r="AD293" s="3423"/>
      <c r="AE293" s="3424"/>
      <c r="AF293" s="3424"/>
      <c r="AG293" s="3423"/>
      <c r="AH293" s="3423"/>
      <c r="AI293" s="3188"/>
      <c r="AJ293" s="3425"/>
      <c r="AK293" s="3425"/>
      <c r="AL293" s="3425"/>
      <c r="AM293" s="3425"/>
      <c r="AN293" s="3426"/>
      <c r="AO293" s="3426"/>
    </row>
    <row r="294" spans="1:41" s="2624" customFormat="1" ht="17.100000000000001" customHeight="1">
      <c r="A294" s="2629"/>
      <c r="B294" s="3219"/>
      <c r="C294" s="3427" t="s">
        <v>747</v>
      </c>
      <c r="D294" s="3428" t="s">
        <v>681</v>
      </c>
      <c r="E294" s="3421">
        <v>4250000</v>
      </c>
      <c r="F294" s="3191">
        <v>13382681</v>
      </c>
      <c r="G294" s="3192">
        <v>12431639.42</v>
      </c>
      <c r="H294" s="3004">
        <f t="shared" si="80"/>
        <v>0.9289348987695365</v>
      </c>
      <c r="I294" s="1881">
        <f t="shared" si="76"/>
        <v>0</v>
      </c>
      <c r="J294" s="3422"/>
      <c r="K294" s="3422"/>
      <c r="L294" s="3422"/>
      <c r="M294" s="3422"/>
      <c r="N294" s="3422"/>
      <c r="O294" s="3422"/>
      <c r="P294" s="1939"/>
      <c r="Q294" s="3423"/>
      <c r="R294" s="3423"/>
      <c r="S294" s="3423"/>
      <c r="T294" s="3188"/>
      <c r="U294" s="3423"/>
      <c r="V294" s="3423"/>
      <c r="W294" s="3423"/>
      <c r="X294" s="3423"/>
      <c r="Y294" s="3423"/>
      <c r="Z294" s="3423"/>
      <c r="AA294" s="3423"/>
      <c r="AB294" s="3423"/>
      <c r="AC294" s="3423"/>
      <c r="AD294" s="3423"/>
      <c r="AE294" s="3424"/>
      <c r="AF294" s="3424"/>
      <c r="AG294" s="3423"/>
      <c r="AH294" s="3423"/>
      <c r="AI294" s="3188"/>
      <c r="AJ294" s="3425"/>
      <c r="AK294" s="3425"/>
      <c r="AL294" s="3425"/>
      <c r="AM294" s="3425"/>
      <c r="AN294" s="3426"/>
      <c r="AO294" s="3426"/>
    </row>
    <row r="295" spans="1:41" s="2624" customFormat="1" ht="17.100000000000001" customHeight="1">
      <c r="A295" s="2629"/>
      <c r="B295" s="3219"/>
      <c r="C295" s="3429" t="s">
        <v>759</v>
      </c>
      <c r="D295" s="3430" t="s">
        <v>681</v>
      </c>
      <c r="E295" s="3431">
        <v>6250000</v>
      </c>
      <c r="F295" s="3191">
        <v>10419002</v>
      </c>
      <c r="G295" s="3192">
        <v>4949124.3899999997</v>
      </c>
      <c r="H295" s="3004">
        <f>G295/F295</f>
        <v>0.47500944812180662</v>
      </c>
      <c r="I295" s="1881">
        <f t="shared" si="76"/>
        <v>0</v>
      </c>
      <c r="J295" s="3432"/>
      <c r="K295" s="3432"/>
      <c r="L295" s="3432"/>
      <c r="M295" s="3432"/>
      <c r="N295" s="3432"/>
      <c r="O295" s="3432"/>
      <c r="P295" s="1939"/>
      <c r="Q295" s="3433"/>
      <c r="R295" s="3433"/>
      <c r="S295" s="3433"/>
      <c r="T295" s="3188"/>
      <c r="U295" s="3433"/>
      <c r="V295" s="3433"/>
      <c r="W295" s="3433"/>
      <c r="X295" s="3433"/>
      <c r="Y295" s="3433"/>
      <c r="Z295" s="3433"/>
      <c r="AA295" s="3433"/>
      <c r="AB295" s="3433"/>
      <c r="AC295" s="3433"/>
      <c r="AD295" s="3433"/>
      <c r="AE295" s="3434"/>
      <c r="AF295" s="3434"/>
      <c r="AG295" s="3433"/>
      <c r="AH295" s="3433"/>
      <c r="AI295" s="3188"/>
      <c r="AJ295" s="3435"/>
      <c r="AK295" s="3435"/>
      <c r="AL295" s="3435"/>
      <c r="AM295" s="3435"/>
      <c r="AN295" s="3436"/>
      <c r="AO295" s="3436"/>
    </row>
    <row r="296" spans="1:41" s="2624" customFormat="1" ht="63" customHeight="1" thickBot="1">
      <c r="A296" s="3219"/>
      <c r="B296" s="3219"/>
      <c r="C296" s="3437" t="s">
        <v>485</v>
      </c>
      <c r="D296" s="3438" t="s">
        <v>749</v>
      </c>
      <c r="E296" s="3431">
        <f t="shared" ref="E296" si="81">I296</f>
        <v>0</v>
      </c>
      <c r="F296" s="3191">
        <v>3047088</v>
      </c>
      <c r="G296" s="3192">
        <v>334608.76</v>
      </c>
      <c r="H296" s="3004">
        <f t="shared" si="80"/>
        <v>0.10981263422651397</v>
      </c>
      <c r="I296" s="1881">
        <f t="shared" si="76"/>
        <v>0</v>
      </c>
      <c r="J296" s="3432"/>
      <c r="K296" s="3432"/>
      <c r="L296" s="3432"/>
      <c r="M296" s="3432"/>
      <c r="N296" s="3432"/>
      <c r="O296" s="3432"/>
      <c r="P296" s="1939"/>
      <c r="Q296" s="3433"/>
      <c r="R296" s="3433"/>
      <c r="S296" s="3433"/>
      <c r="T296" s="3188"/>
      <c r="U296" s="3433"/>
      <c r="V296" s="3433"/>
      <c r="W296" s="3433"/>
      <c r="X296" s="3433"/>
      <c r="Y296" s="3433"/>
      <c r="Z296" s="3433"/>
      <c r="AA296" s="3433"/>
      <c r="AB296" s="3433"/>
      <c r="AC296" s="3433"/>
      <c r="AD296" s="3433"/>
      <c r="AE296" s="3434"/>
      <c r="AF296" s="3434"/>
      <c r="AG296" s="3433"/>
      <c r="AH296" s="3433"/>
      <c r="AI296" s="3188"/>
      <c r="AJ296" s="3435"/>
      <c r="AK296" s="3435"/>
      <c r="AL296" s="3435"/>
      <c r="AM296" s="3435"/>
      <c r="AN296" s="3436"/>
      <c r="AO296" s="3436"/>
    </row>
    <row r="297" spans="1:41" ht="15" customHeight="1" thickBot="1">
      <c r="A297" s="2913"/>
      <c r="B297" s="2214" t="s">
        <v>424</v>
      </c>
      <c r="C297" s="2215"/>
      <c r="D297" s="2216" t="s">
        <v>425</v>
      </c>
      <c r="E297" s="2217">
        <f>SUM(E298)</f>
        <v>0</v>
      </c>
      <c r="F297" s="2217">
        <f t="shared" ref="F297:G297" si="82">SUM(F298)</f>
        <v>1000000</v>
      </c>
      <c r="G297" s="2218">
        <f t="shared" si="82"/>
        <v>0</v>
      </c>
      <c r="H297" s="1935">
        <f t="shared" si="80"/>
        <v>0</v>
      </c>
      <c r="I297" s="1881">
        <f t="shared" si="76"/>
        <v>0</v>
      </c>
      <c r="J297" s="3389"/>
      <c r="K297" s="3389"/>
      <c r="L297" s="3389"/>
      <c r="M297" s="3389"/>
      <c r="N297" s="3389"/>
      <c r="O297" s="3389"/>
      <c r="P297" s="1939"/>
      <c r="Q297" s="3390"/>
      <c r="R297" s="3390"/>
      <c r="S297" s="3390"/>
      <c r="T297" s="3188"/>
      <c r="U297" s="3390"/>
      <c r="V297" s="3390"/>
      <c r="W297" s="3390"/>
      <c r="X297" s="3390"/>
      <c r="Y297" s="3390"/>
      <c r="Z297" s="3390"/>
      <c r="AA297" s="3390"/>
      <c r="AB297" s="3390"/>
      <c r="AC297" s="3390"/>
      <c r="AD297" s="3390"/>
      <c r="AE297" s="3391"/>
      <c r="AF297" s="3391"/>
      <c r="AG297" s="3390"/>
      <c r="AH297" s="3390"/>
      <c r="AI297" s="3188"/>
      <c r="AJ297" s="3392"/>
      <c r="AK297" s="3392"/>
      <c r="AL297" s="3392"/>
      <c r="AM297" s="3392"/>
      <c r="AN297" s="3439"/>
      <c r="AO297" s="3439"/>
    </row>
    <row r="298" spans="1:41" ht="15" customHeight="1">
      <c r="A298" s="2913"/>
      <c r="B298" s="3440"/>
      <c r="C298" s="10860" t="s">
        <v>645</v>
      </c>
      <c r="D298" s="10860"/>
      <c r="E298" s="3441">
        <f t="shared" ref="E298:G299" si="83">SUM(E299)</f>
        <v>0</v>
      </c>
      <c r="F298" s="3441">
        <f t="shared" si="83"/>
        <v>1000000</v>
      </c>
      <c r="G298" s="3442">
        <f t="shared" si="83"/>
        <v>0</v>
      </c>
      <c r="H298" s="3021">
        <f t="shared" si="80"/>
        <v>0</v>
      </c>
      <c r="I298" s="1881">
        <f t="shared" si="76"/>
        <v>0</v>
      </c>
      <c r="J298" s="3389"/>
      <c r="K298" s="3389"/>
      <c r="L298" s="3389"/>
      <c r="M298" s="3389"/>
      <c r="N298" s="3389"/>
      <c r="O298" s="3389"/>
      <c r="P298" s="1939"/>
      <c r="Q298" s="3390"/>
      <c r="R298" s="3390"/>
      <c r="S298" s="3390"/>
      <c r="T298" s="3188"/>
      <c r="U298" s="3390"/>
      <c r="V298" s="3390"/>
      <c r="W298" s="3390"/>
      <c r="X298" s="3390"/>
      <c r="Y298" s="3390"/>
      <c r="Z298" s="3390"/>
      <c r="AA298" s="3390"/>
      <c r="AB298" s="3390"/>
      <c r="AC298" s="3390"/>
      <c r="AD298" s="3390"/>
      <c r="AE298" s="3391"/>
      <c r="AF298" s="3391"/>
      <c r="AG298" s="3390"/>
      <c r="AH298" s="3390"/>
      <c r="AI298" s="3188"/>
      <c r="AJ298" s="3392"/>
      <c r="AK298" s="3392"/>
      <c r="AL298" s="3392"/>
      <c r="AM298" s="3392"/>
      <c r="AN298" s="3439"/>
      <c r="AO298" s="3439"/>
    </row>
    <row r="299" spans="1:41" ht="15" customHeight="1">
      <c r="A299" s="2913"/>
      <c r="B299" s="3443"/>
      <c r="C299" s="10903" t="s">
        <v>713</v>
      </c>
      <c r="D299" s="10903"/>
      <c r="E299" s="3444">
        <f t="shared" si="83"/>
        <v>0</v>
      </c>
      <c r="F299" s="3444">
        <f t="shared" si="83"/>
        <v>1000000</v>
      </c>
      <c r="G299" s="3445">
        <f t="shared" si="83"/>
        <v>0</v>
      </c>
      <c r="H299" s="3446">
        <f t="shared" si="80"/>
        <v>0</v>
      </c>
      <c r="I299" s="1881">
        <f t="shared" si="76"/>
        <v>0</v>
      </c>
      <c r="J299" s="3447"/>
      <c r="K299" s="3447"/>
      <c r="L299" s="3447"/>
      <c r="M299" s="3447"/>
      <c r="N299" s="3447"/>
      <c r="O299" s="3447"/>
      <c r="P299" s="1939"/>
      <c r="Q299" s="3448"/>
      <c r="R299" s="3448"/>
      <c r="S299" s="3448"/>
      <c r="T299" s="3188"/>
      <c r="U299" s="3448"/>
      <c r="V299" s="3448"/>
      <c r="W299" s="3448"/>
      <c r="X299" s="3448"/>
      <c r="Y299" s="3448"/>
      <c r="Z299" s="3448"/>
      <c r="AA299" s="3448"/>
      <c r="AB299" s="3448"/>
      <c r="AC299" s="3448"/>
      <c r="AD299" s="3448"/>
      <c r="AE299" s="3449"/>
      <c r="AF299" s="3449"/>
      <c r="AG299" s="3448"/>
      <c r="AH299" s="3448"/>
      <c r="AI299" s="3188"/>
      <c r="AJ299" s="3450"/>
      <c r="AK299" s="3450"/>
      <c r="AL299" s="3450"/>
      <c r="AM299" s="3450"/>
      <c r="AN299" s="3451"/>
      <c r="AO299" s="3451"/>
    </row>
    <row r="300" spans="1:41" ht="40.5" customHeight="1" thickBot="1">
      <c r="A300" s="3452"/>
      <c r="B300" s="3453"/>
      <c r="C300" s="3454" t="s">
        <v>71</v>
      </c>
      <c r="D300" s="3455" t="s">
        <v>777</v>
      </c>
      <c r="E300" s="3456">
        <v>0</v>
      </c>
      <c r="F300" s="3457">
        <v>1000000</v>
      </c>
      <c r="G300" s="3458">
        <v>0</v>
      </c>
      <c r="H300" s="3459">
        <f t="shared" si="80"/>
        <v>0</v>
      </c>
      <c r="I300" s="1881">
        <f t="shared" si="76"/>
        <v>0</v>
      </c>
      <c r="J300" s="3460"/>
      <c r="K300" s="3460"/>
      <c r="L300" s="3460"/>
      <c r="M300" s="3460"/>
      <c r="N300" s="3460"/>
      <c r="O300" s="3460"/>
      <c r="P300" s="1939"/>
      <c r="Q300" s="3461"/>
      <c r="R300" s="3461"/>
      <c r="S300" s="3461"/>
      <c r="T300" s="3188"/>
      <c r="U300" s="3461"/>
      <c r="V300" s="3461"/>
      <c r="W300" s="3461"/>
      <c r="X300" s="3461"/>
      <c r="Y300" s="3461"/>
      <c r="Z300" s="3461"/>
      <c r="AA300" s="3461"/>
      <c r="AB300" s="3461"/>
      <c r="AC300" s="3461"/>
      <c r="AD300" s="3461"/>
      <c r="AE300" s="3462"/>
      <c r="AF300" s="3462"/>
      <c r="AG300" s="3461"/>
      <c r="AH300" s="3461"/>
      <c r="AI300" s="3188"/>
      <c r="AJ300" s="3463"/>
      <c r="AK300" s="3463"/>
      <c r="AL300" s="3463"/>
      <c r="AM300" s="3463"/>
      <c r="AN300" s="3464"/>
      <c r="AO300" s="3464"/>
    </row>
    <row r="301" spans="1:41" ht="15" customHeight="1" thickBot="1">
      <c r="A301" s="2916"/>
      <c r="B301" s="2603" t="s">
        <v>426</v>
      </c>
      <c r="C301" s="2604"/>
      <c r="D301" s="2605" t="s">
        <v>427</v>
      </c>
      <c r="E301" s="3169">
        <f>E302</f>
        <v>430000</v>
      </c>
      <c r="F301" s="3169">
        <f t="shared" ref="F301:G301" si="84">F302</f>
        <v>1430000</v>
      </c>
      <c r="G301" s="3170">
        <f t="shared" si="84"/>
        <v>705321.48</v>
      </c>
      <c r="H301" s="2608">
        <f t="shared" si="80"/>
        <v>0.4932318041958042</v>
      </c>
      <c r="I301" s="1881">
        <f t="shared" si="76"/>
        <v>0</v>
      </c>
      <c r="J301" s="3460"/>
      <c r="K301" s="3460"/>
      <c r="L301" s="3460"/>
      <c r="M301" s="3460"/>
      <c r="N301" s="3460"/>
      <c r="O301" s="3460"/>
      <c r="P301" s="1939"/>
      <c r="Q301" s="3461"/>
      <c r="R301" s="3461"/>
      <c r="S301" s="3461"/>
      <c r="T301" s="3188"/>
      <c r="U301" s="3461"/>
      <c r="V301" s="3461"/>
      <c r="W301" s="3461"/>
      <c r="X301" s="3461"/>
      <c r="Y301" s="3461"/>
      <c r="Z301" s="3461"/>
      <c r="AA301" s="3461"/>
      <c r="AB301" s="3461"/>
      <c r="AC301" s="3461"/>
      <c r="AD301" s="3461"/>
      <c r="AE301" s="3462"/>
      <c r="AF301" s="3462"/>
      <c r="AG301" s="3461"/>
      <c r="AH301" s="3461"/>
      <c r="AI301" s="3188"/>
      <c r="AJ301" s="3463"/>
      <c r="AK301" s="3463"/>
      <c r="AL301" s="3463"/>
      <c r="AM301" s="3463"/>
      <c r="AN301" s="3464"/>
      <c r="AO301" s="3464"/>
    </row>
    <row r="302" spans="1:41" ht="14.25" customHeight="1">
      <c r="A302" s="2913"/>
      <c r="B302" s="1955"/>
      <c r="C302" s="10888" t="s">
        <v>679</v>
      </c>
      <c r="D302" s="10889"/>
      <c r="E302" s="3465">
        <f t="shared" ref="E302:G303" si="85">SUM(E303)</f>
        <v>430000</v>
      </c>
      <c r="F302" s="3465">
        <f t="shared" si="85"/>
        <v>1430000</v>
      </c>
      <c r="G302" s="3466">
        <f t="shared" si="85"/>
        <v>705321.48</v>
      </c>
      <c r="H302" s="3021">
        <f t="shared" si="80"/>
        <v>0.4932318041958042</v>
      </c>
      <c r="I302" s="1881">
        <f t="shared" si="76"/>
        <v>0</v>
      </c>
      <c r="J302" s="3460"/>
      <c r="K302" s="3460"/>
      <c r="L302" s="3460"/>
      <c r="M302" s="3460"/>
      <c r="N302" s="3460"/>
      <c r="O302" s="3460"/>
      <c r="P302" s="1939"/>
      <c r="Q302" s="3461"/>
      <c r="R302" s="3461"/>
      <c r="S302" s="3461"/>
      <c r="T302" s="3188"/>
      <c r="U302" s="3461"/>
      <c r="V302" s="3461"/>
      <c r="W302" s="3461"/>
      <c r="X302" s="3461"/>
      <c r="Y302" s="3461"/>
      <c r="Z302" s="3461"/>
      <c r="AA302" s="3461"/>
      <c r="AB302" s="3461"/>
      <c r="AC302" s="3461"/>
      <c r="AD302" s="3461"/>
      <c r="AE302" s="3462"/>
      <c r="AF302" s="3462"/>
      <c r="AG302" s="3461"/>
      <c r="AH302" s="3461"/>
      <c r="AI302" s="3188"/>
      <c r="AJ302" s="3463"/>
      <c r="AK302" s="3463"/>
      <c r="AL302" s="3463"/>
      <c r="AM302" s="3463"/>
      <c r="AN302" s="3464"/>
      <c r="AO302" s="3464"/>
    </row>
    <row r="303" spans="1:41" ht="16.5" customHeight="1">
      <c r="A303" s="2913"/>
      <c r="B303" s="1955"/>
      <c r="C303" s="10890" t="s">
        <v>680</v>
      </c>
      <c r="D303" s="10891"/>
      <c r="E303" s="3467">
        <f t="shared" si="85"/>
        <v>430000</v>
      </c>
      <c r="F303" s="3467">
        <f t="shared" si="85"/>
        <v>1430000</v>
      </c>
      <c r="G303" s="3468">
        <f t="shared" si="85"/>
        <v>705321.48</v>
      </c>
      <c r="H303" s="3186">
        <f t="shared" si="80"/>
        <v>0.4932318041958042</v>
      </c>
      <c r="I303" s="1881">
        <f t="shared" si="76"/>
        <v>0</v>
      </c>
      <c r="J303" s="3460"/>
      <c r="K303" s="3460"/>
      <c r="L303" s="3460"/>
      <c r="M303" s="3460"/>
      <c r="N303" s="3460"/>
      <c r="O303" s="3460"/>
      <c r="P303" s="1939"/>
      <c r="Q303" s="3461"/>
      <c r="R303" s="3461"/>
      <c r="S303" s="3461"/>
      <c r="T303" s="3188"/>
      <c r="U303" s="3461"/>
      <c r="V303" s="3461"/>
      <c r="W303" s="3461"/>
      <c r="X303" s="3461"/>
      <c r="Y303" s="3461"/>
      <c r="Z303" s="3461"/>
      <c r="AA303" s="3461"/>
      <c r="AB303" s="3461"/>
      <c r="AC303" s="3461"/>
      <c r="AD303" s="3461"/>
      <c r="AE303" s="3462"/>
      <c r="AF303" s="3462"/>
      <c r="AG303" s="3461"/>
      <c r="AH303" s="3461"/>
      <c r="AI303" s="3188"/>
      <c r="AJ303" s="3463"/>
      <c r="AK303" s="3463"/>
      <c r="AL303" s="3463"/>
      <c r="AM303" s="3463"/>
      <c r="AN303" s="3464"/>
      <c r="AO303" s="3464"/>
    </row>
    <row r="304" spans="1:41" ht="45" customHeight="1" thickBot="1">
      <c r="A304" s="2916"/>
      <c r="B304" s="2114"/>
      <c r="C304" s="3469" t="s">
        <v>243</v>
      </c>
      <c r="D304" s="3470" t="s">
        <v>778</v>
      </c>
      <c r="E304" s="3471">
        <f>I304</f>
        <v>430000</v>
      </c>
      <c r="F304" s="3471">
        <v>1430000</v>
      </c>
      <c r="G304" s="3472">
        <v>705321.48</v>
      </c>
      <c r="H304" s="3473">
        <f t="shared" si="80"/>
        <v>0.4932318041958042</v>
      </c>
      <c r="I304" s="1881">
        <f t="shared" si="76"/>
        <v>430000</v>
      </c>
      <c r="J304" s="3460"/>
      <c r="K304" s="3460"/>
      <c r="L304" s="3460"/>
      <c r="M304" s="3460"/>
      <c r="N304" s="3460"/>
      <c r="O304" s="3460"/>
      <c r="P304" s="3474"/>
      <c r="Q304" s="3461"/>
      <c r="R304" s="3461"/>
      <c r="S304" s="3461"/>
      <c r="T304" s="3475"/>
      <c r="U304" s="3461"/>
      <c r="V304" s="3461"/>
      <c r="W304" s="3461"/>
      <c r="X304" s="3461"/>
      <c r="Y304" s="3461"/>
      <c r="Z304" s="3461"/>
      <c r="AA304" s="3461"/>
      <c r="AB304" s="3461">
        <v>430000</v>
      </c>
      <c r="AC304" s="3461"/>
      <c r="AD304" s="3461"/>
      <c r="AE304" s="3462"/>
      <c r="AF304" s="3462"/>
      <c r="AG304" s="3461"/>
      <c r="AH304" s="3461"/>
      <c r="AI304" s="3475"/>
      <c r="AJ304" s="3463"/>
      <c r="AK304" s="3463"/>
      <c r="AL304" s="3463"/>
      <c r="AM304" s="3463"/>
      <c r="AN304" s="3464"/>
      <c r="AO304" s="3464"/>
    </row>
    <row r="305" spans="1:41" ht="15.75" customHeight="1" thickBot="1">
      <c r="A305" s="2913"/>
      <c r="B305" s="2603" t="s">
        <v>779</v>
      </c>
      <c r="C305" s="3476"/>
      <c r="D305" s="3477" t="s">
        <v>360</v>
      </c>
      <c r="E305" s="2217">
        <f>E306</f>
        <v>0</v>
      </c>
      <c r="F305" s="2217">
        <f t="shared" ref="F305:G305" si="86">F306</f>
        <v>157900</v>
      </c>
      <c r="G305" s="2218">
        <f t="shared" si="86"/>
        <v>157900</v>
      </c>
      <c r="H305" s="1935">
        <f t="shared" si="80"/>
        <v>1</v>
      </c>
      <c r="I305" s="1881">
        <f t="shared" si="76"/>
        <v>0</v>
      </c>
      <c r="J305" s="3460"/>
      <c r="K305" s="3460"/>
      <c r="L305" s="3460"/>
      <c r="M305" s="3460"/>
      <c r="N305" s="3460"/>
      <c r="O305" s="3460"/>
      <c r="P305" s="3474"/>
      <c r="Q305" s="3461"/>
      <c r="R305" s="3461"/>
      <c r="S305" s="3461"/>
      <c r="T305" s="3475"/>
      <c r="U305" s="3461"/>
      <c r="V305" s="3461"/>
      <c r="W305" s="3461"/>
      <c r="X305" s="3461"/>
      <c r="Y305" s="3461"/>
      <c r="Z305" s="3461"/>
      <c r="AA305" s="3461"/>
      <c r="AB305" s="3461"/>
      <c r="AC305" s="3461"/>
      <c r="AD305" s="3461"/>
      <c r="AE305" s="3462"/>
      <c r="AF305" s="3462"/>
      <c r="AG305" s="3461"/>
      <c r="AH305" s="3461"/>
      <c r="AI305" s="3475"/>
      <c r="AJ305" s="3463"/>
      <c r="AK305" s="3463"/>
      <c r="AL305" s="3463"/>
      <c r="AM305" s="3463"/>
      <c r="AN305" s="3464"/>
      <c r="AO305" s="3464"/>
    </row>
    <row r="306" spans="1:41" ht="13.5" customHeight="1">
      <c r="A306" s="2913"/>
      <c r="B306" s="3478"/>
      <c r="C306" s="10892" t="s">
        <v>679</v>
      </c>
      <c r="D306" s="10892"/>
      <c r="E306" s="2220">
        <f>SUM(E307)</f>
        <v>0</v>
      </c>
      <c r="F306" s="2220">
        <f t="shared" ref="F306:G306" si="87">SUM(F307)</f>
        <v>157900</v>
      </c>
      <c r="G306" s="2221">
        <f t="shared" si="87"/>
        <v>157900</v>
      </c>
      <c r="H306" s="3479">
        <f t="shared" si="80"/>
        <v>1</v>
      </c>
      <c r="I306" s="1881">
        <f t="shared" si="76"/>
        <v>0</v>
      </c>
      <c r="J306" s="3460"/>
      <c r="K306" s="3460"/>
      <c r="L306" s="3460"/>
      <c r="M306" s="3460"/>
      <c r="N306" s="3460"/>
      <c r="O306" s="3460"/>
      <c r="P306" s="3474"/>
      <c r="Q306" s="3461"/>
      <c r="R306" s="3461"/>
      <c r="S306" s="3461"/>
      <c r="T306" s="3475"/>
      <c r="U306" s="3461"/>
      <c r="V306" s="3461"/>
      <c r="W306" s="3461"/>
      <c r="X306" s="3461"/>
      <c r="Y306" s="3461"/>
      <c r="Z306" s="3461"/>
      <c r="AA306" s="3461"/>
      <c r="AB306" s="3461"/>
      <c r="AC306" s="3461"/>
      <c r="AD306" s="3461"/>
      <c r="AE306" s="3462"/>
      <c r="AF306" s="3462"/>
      <c r="AG306" s="3461"/>
      <c r="AH306" s="3461"/>
      <c r="AI306" s="3475"/>
      <c r="AJ306" s="3463"/>
      <c r="AK306" s="3463"/>
      <c r="AL306" s="3463"/>
      <c r="AM306" s="3463"/>
      <c r="AN306" s="3464"/>
      <c r="AO306" s="3464"/>
    </row>
    <row r="307" spans="1:41" ht="13.5" customHeight="1">
      <c r="A307" s="2913"/>
      <c r="B307" s="3478"/>
      <c r="C307" s="10890" t="s">
        <v>680</v>
      </c>
      <c r="D307" s="10891"/>
      <c r="E307" s="3467">
        <f>SUM(E308:E308)</f>
        <v>0</v>
      </c>
      <c r="F307" s="3467">
        <f t="shared" ref="F307:G307" si="88">SUM(F308:F308)</f>
        <v>157900</v>
      </c>
      <c r="G307" s="3468">
        <f t="shared" si="88"/>
        <v>157900</v>
      </c>
      <c r="H307" s="3473">
        <f t="shared" si="80"/>
        <v>1</v>
      </c>
      <c r="I307" s="1881">
        <f t="shared" si="76"/>
        <v>0</v>
      </c>
      <c r="J307" s="3460"/>
      <c r="K307" s="3460"/>
      <c r="L307" s="3460"/>
      <c r="M307" s="3460"/>
      <c r="N307" s="3460"/>
      <c r="O307" s="3460"/>
      <c r="P307" s="3474"/>
      <c r="Q307" s="3461"/>
      <c r="R307" s="3461"/>
      <c r="S307" s="3461"/>
      <c r="T307" s="3475"/>
      <c r="U307" s="3461"/>
      <c r="V307" s="3461"/>
      <c r="W307" s="3461"/>
      <c r="X307" s="3461"/>
      <c r="Y307" s="3461"/>
      <c r="Z307" s="3461"/>
      <c r="AA307" s="3461"/>
      <c r="AB307" s="3461"/>
      <c r="AC307" s="3461"/>
      <c r="AD307" s="3461"/>
      <c r="AE307" s="3462"/>
      <c r="AF307" s="3462"/>
      <c r="AG307" s="3461"/>
      <c r="AH307" s="3461"/>
      <c r="AI307" s="3475"/>
      <c r="AJ307" s="3463"/>
      <c r="AK307" s="3463"/>
      <c r="AL307" s="3463"/>
      <c r="AM307" s="3463"/>
      <c r="AN307" s="3464"/>
      <c r="AO307" s="3464"/>
    </row>
    <row r="308" spans="1:41" ht="21.75" customHeight="1" thickBot="1">
      <c r="A308" s="2913"/>
      <c r="B308" s="3480"/>
      <c r="C308" s="3481" t="s">
        <v>245</v>
      </c>
      <c r="D308" s="3482" t="s">
        <v>761</v>
      </c>
      <c r="E308" s="3483">
        <f>I308</f>
        <v>0</v>
      </c>
      <c r="F308" s="3484">
        <v>157900</v>
      </c>
      <c r="G308" s="3485">
        <v>157900</v>
      </c>
      <c r="H308" s="3473">
        <f t="shared" si="80"/>
        <v>1</v>
      </c>
      <c r="I308" s="1881">
        <f t="shared" si="76"/>
        <v>0</v>
      </c>
      <c r="J308" s="3486"/>
      <c r="K308" s="3486"/>
      <c r="L308" s="3486"/>
      <c r="M308" s="3486"/>
      <c r="N308" s="3486"/>
      <c r="O308" s="3486"/>
      <c r="P308" s="3474"/>
      <c r="Q308" s="3487"/>
      <c r="R308" s="3487"/>
      <c r="S308" s="3487"/>
      <c r="T308" s="3475"/>
      <c r="U308" s="3487"/>
      <c r="V308" s="3487"/>
      <c r="W308" s="3487"/>
      <c r="X308" s="3487"/>
      <c r="Y308" s="3487"/>
      <c r="Z308" s="3487"/>
      <c r="AA308" s="3487"/>
      <c r="AB308" s="3487"/>
      <c r="AC308" s="3487"/>
      <c r="AD308" s="3487"/>
      <c r="AE308" s="3488"/>
      <c r="AF308" s="3488"/>
      <c r="AG308" s="3487"/>
      <c r="AH308" s="3487"/>
      <c r="AI308" s="3475"/>
      <c r="AJ308" s="3489"/>
      <c r="AK308" s="3489"/>
      <c r="AL308" s="3489"/>
      <c r="AM308" s="3489"/>
      <c r="AN308" s="3490"/>
      <c r="AO308" s="3490"/>
    </row>
    <row r="309" spans="1:41" s="2624" customFormat="1" ht="18" customHeight="1" thickBot="1">
      <c r="A309" s="2629"/>
      <c r="B309" s="2626" t="s">
        <v>780</v>
      </c>
      <c r="C309" s="3491"/>
      <c r="D309" s="2628" t="s">
        <v>546</v>
      </c>
      <c r="E309" s="3492">
        <f>E310</f>
        <v>0</v>
      </c>
      <c r="F309" s="3492">
        <f t="shared" ref="F309:G311" si="89">F310</f>
        <v>1700000</v>
      </c>
      <c r="G309" s="3493">
        <f t="shared" si="89"/>
        <v>1700000</v>
      </c>
      <c r="H309" s="1935">
        <f>G309/F309</f>
        <v>1</v>
      </c>
      <c r="I309" s="1881">
        <f t="shared" ref="I309:I342" si="90">SUM(J309:AM309)</f>
        <v>0</v>
      </c>
      <c r="J309" s="3486"/>
      <c r="K309" s="3486"/>
      <c r="L309" s="3486"/>
      <c r="M309" s="3486"/>
      <c r="N309" s="3486"/>
      <c r="O309" s="3486"/>
      <c r="P309" s="3474"/>
      <c r="Q309" s="3487"/>
      <c r="R309" s="3487"/>
      <c r="S309" s="3487"/>
      <c r="T309" s="3475"/>
      <c r="U309" s="3487"/>
      <c r="V309" s="3487"/>
      <c r="W309" s="3487"/>
      <c r="X309" s="3487"/>
      <c r="Y309" s="3487"/>
      <c r="Z309" s="3487"/>
      <c r="AA309" s="3487"/>
      <c r="AB309" s="3487"/>
      <c r="AC309" s="3487"/>
      <c r="AD309" s="3487"/>
      <c r="AE309" s="3488"/>
      <c r="AF309" s="3488"/>
      <c r="AG309" s="3487"/>
      <c r="AH309" s="3487"/>
      <c r="AI309" s="3475"/>
      <c r="AJ309" s="3489"/>
      <c r="AK309" s="3489"/>
      <c r="AL309" s="3489"/>
      <c r="AM309" s="3489"/>
      <c r="AN309" s="3494"/>
      <c r="AO309" s="3494"/>
    </row>
    <row r="310" spans="1:41" s="2624" customFormat="1" ht="18" customHeight="1">
      <c r="A310" s="2629"/>
      <c r="B310" s="3495"/>
      <c r="C310" s="10893" t="s">
        <v>645</v>
      </c>
      <c r="D310" s="10894"/>
      <c r="E310" s="3465">
        <f>E311</f>
        <v>0</v>
      </c>
      <c r="F310" s="3465">
        <f t="shared" si="89"/>
        <v>1700000</v>
      </c>
      <c r="G310" s="3466">
        <f t="shared" si="89"/>
        <v>1700000</v>
      </c>
      <c r="H310" s="3021">
        <f>G310/F310</f>
        <v>1</v>
      </c>
      <c r="I310" s="1881">
        <f t="shared" si="90"/>
        <v>0</v>
      </c>
      <c r="J310" s="3486"/>
      <c r="K310" s="3486"/>
      <c r="L310" s="3486"/>
      <c r="M310" s="3486"/>
      <c r="N310" s="3486"/>
      <c r="O310" s="3486"/>
      <c r="P310" s="3474"/>
      <c r="Q310" s="3487"/>
      <c r="R310" s="3487"/>
      <c r="S310" s="3487"/>
      <c r="T310" s="3475"/>
      <c r="U310" s="3487"/>
      <c r="V310" s="3487"/>
      <c r="W310" s="3487"/>
      <c r="X310" s="3487"/>
      <c r="Y310" s="3487"/>
      <c r="Z310" s="3487"/>
      <c r="AA310" s="3487"/>
      <c r="AB310" s="3487"/>
      <c r="AC310" s="3487"/>
      <c r="AD310" s="3487"/>
      <c r="AE310" s="3488"/>
      <c r="AF310" s="3488"/>
      <c r="AG310" s="3487"/>
      <c r="AH310" s="3487"/>
      <c r="AI310" s="3475"/>
      <c r="AJ310" s="3489"/>
      <c r="AK310" s="3489"/>
      <c r="AL310" s="3489"/>
      <c r="AM310" s="3489"/>
      <c r="AN310" s="3494"/>
      <c r="AO310" s="3494"/>
    </row>
    <row r="311" spans="1:41" s="2624" customFormat="1" ht="18" customHeight="1">
      <c r="A311" s="2629"/>
      <c r="B311" s="3496"/>
      <c r="C311" s="10895" t="s">
        <v>713</v>
      </c>
      <c r="D311" s="10896"/>
      <c r="E311" s="3497">
        <f>E312</f>
        <v>0</v>
      </c>
      <c r="F311" s="3497">
        <f t="shared" si="89"/>
        <v>1700000</v>
      </c>
      <c r="G311" s="3498">
        <f t="shared" si="89"/>
        <v>1700000</v>
      </c>
      <c r="H311" s="3004">
        <f t="shared" ref="H311:H312" si="91">G311/F311</f>
        <v>1</v>
      </c>
      <c r="I311" s="1881">
        <f t="shared" si="90"/>
        <v>0</v>
      </c>
      <c r="J311" s="3486"/>
      <c r="K311" s="3486"/>
      <c r="L311" s="3486"/>
      <c r="M311" s="3486"/>
      <c r="N311" s="3486"/>
      <c r="O311" s="3486"/>
      <c r="P311" s="3474"/>
      <c r="Q311" s="3487"/>
      <c r="R311" s="3487"/>
      <c r="S311" s="3487"/>
      <c r="T311" s="3475"/>
      <c r="U311" s="3487"/>
      <c r="V311" s="3487"/>
      <c r="W311" s="3487"/>
      <c r="X311" s="3487"/>
      <c r="Y311" s="3487"/>
      <c r="Z311" s="3487"/>
      <c r="AA311" s="3487"/>
      <c r="AB311" s="3487"/>
      <c r="AC311" s="3487"/>
      <c r="AD311" s="3487"/>
      <c r="AE311" s="3488"/>
      <c r="AF311" s="3488"/>
      <c r="AG311" s="3487"/>
      <c r="AH311" s="3487"/>
      <c r="AI311" s="3475"/>
      <c r="AJ311" s="3489"/>
      <c r="AK311" s="3489"/>
      <c r="AL311" s="3489"/>
      <c r="AM311" s="3489"/>
      <c r="AN311" s="3494"/>
      <c r="AO311" s="3494"/>
    </row>
    <row r="312" spans="1:41" s="2624" customFormat="1" ht="43.5" customHeight="1" thickBot="1">
      <c r="A312" s="2629"/>
      <c r="B312" s="3496"/>
      <c r="C312" s="3499" t="s">
        <v>71</v>
      </c>
      <c r="D312" s="3500" t="s">
        <v>777</v>
      </c>
      <c r="E312" s="3497">
        <v>0</v>
      </c>
      <c r="F312" s="3501">
        <v>1700000</v>
      </c>
      <c r="G312" s="3502">
        <v>1700000</v>
      </c>
      <c r="H312" s="3004">
        <f t="shared" si="91"/>
        <v>1</v>
      </c>
      <c r="I312" s="1881">
        <f t="shared" si="90"/>
        <v>0</v>
      </c>
      <c r="J312" s="3486"/>
      <c r="K312" s="3486"/>
      <c r="L312" s="3486"/>
      <c r="M312" s="3486"/>
      <c r="N312" s="3486"/>
      <c r="O312" s="3486"/>
      <c r="P312" s="3474"/>
      <c r="Q312" s="3487"/>
      <c r="R312" s="3487"/>
      <c r="S312" s="3487"/>
      <c r="T312" s="3475"/>
      <c r="U312" s="3487"/>
      <c r="V312" s="3487"/>
      <c r="W312" s="3487"/>
      <c r="X312" s="3487"/>
      <c r="Y312" s="3487"/>
      <c r="Z312" s="3487"/>
      <c r="AA312" s="3487"/>
      <c r="AB312" s="3487"/>
      <c r="AC312" s="3487"/>
      <c r="AD312" s="3487"/>
      <c r="AE312" s="3488"/>
      <c r="AF312" s="3488"/>
      <c r="AG312" s="3487"/>
      <c r="AH312" s="3487"/>
      <c r="AI312" s="3475"/>
      <c r="AJ312" s="3489"/>
      <c r="AK312" s="3489"/>
      <c r="AL312" s="3489"/>
      <c r="AM312" s="3489"/>
      <c r="AN312" s="3494"/>
      <c r="AO312" s="3494"/>
    </row>
    <row r="313" spans="1:41" ht="18.75" customHeight="1" thickBot="1">
      <c r="A313" s="2913"/>
      <c r="B313" s="2626" t="s">
        <v>549</v>
      </c>
      <c r="C313" s="3503"/>
      <c r="D313" s="3504" t="s">
        <v>44</v>
      </c>
      <c r="E313" s="3505">
        <f>SUM(E314,E327)</f>
        <v>12859598</v>
      </c>
      <c r="F313" s="3505">
        <f>SUM(F314,F327)</f>
        <v>11098371</v>
      </c>
      <c r="G313" s="3506">
        <f>SUM(G314,G327)</f>
        <v>11081185.560000001</v>
      </c>
      <c r="H313" s="1935">
        <f>G313/F313</f>
        <v>0.99845153491444827</v>
      </c>
      <c r="I313" s="1881">
        <f t="shared" si="90"/>
        <v>0</v>
      </c>
      <c r="J313" s="3486"/>
      <c r="K313" s="3486"/>
      <c r="L313" s="3486"/>
      <c r="M313" s="3486"/>
      <c r="N313" s="3486"/>
      <c r="O313" s="3486"/>
      <c r="P313" s="3474"/>
      <c r="Q313" s="3487"/>
      <c r="R313" s="3487"/>
      <c r="S313" s="3487"/>
      <c r="T313" s="3475"/>
      <c r="U313" s="3487"/>
      <c r="V313" s="3487"/>
      <c r="W313" s="3487"/>
      <c r="X313" s="3487"/>
      <c r="Y313" s="3487"/>
      <c r="Z313" s="3487"/>
      <c r="AA313" s="3487"/>
      <c r="AB313" s="3487"/>
      <c r="AC313" s="3487"/>
      <c r="AD313" s="3487"/>
      <c r="AE313" s="3488"/>
      <c r="AF313" s="3488"/>
      <c r="AG313" s="3487"/>
      <c r="AH313" s="3487"/>
      <c r="AI313" s="3475"/>
      <c r="AJ313" s="3489"/>
      <c r="AK313" s="3489"/>
      <c r="AL313" s="3489"/>
      <c r="AM313" s="3489"/>
      <c r="AN313" s="3490"/>
      <c r="AO313" s="3490"/>
    </row>
    <row r="314" spans="1:41" ht="17.100000000000001" customHeight="1">
      <c r="A314" s="2913"/>
      <c r="B314" s="3507"/>
      <c r="C314" s="10908" t="s">
        <v>645</v>
      </c>
      <c r="D314" s="10909"/>
      <c r="E314" s="2284">
        <f t="shared" ref="E314:G314" si="92">SUM(E315)</f>
        <v>2859598</v>
      </c>
      <c r="F314" s="2284">
        <f t="shared" si="92"/>
        <v>1098371</v>
      </c>
      <c r="G314" s="2285">
        <f t="shared" si="92"/>
        <v>1081185.56</v>
      </c>
      <c r="H314" s="3021">
        <f>G314/F314</f>
        <v>0.98435370198229932</v>
      </c>
      <c r="I314" s="1881">
        <f t="shared" si="90"/>
        <v>0</v>
      </c>
      <c r="J314" s="3486"/>
      <c r="K314" s="3486"/>
      <c r="L314" s="3486"/>
      <c r="M314" s="3486"/>
      <c r="N314" s="3486"/>
      <c r="O314" s="3486"/>
      <c r="P314" s="3474"/>
      <c r="Q314" s="3487"/>
      <c r="R314" s="3487"/>
      <c r="S314" s="3487"/>
      <c r="T314" s="3475"/>
      <c r="U314" s="3487"/>
      <c r="V314" s="3487"/>
      <c r="W314" s="3487"/>
      <c r="X314" s="3487"/>
      <c r="Y314" s="3487"/>
      <c r="Z314" s="3487"/>
      <c r="AA314" s="3487"/>
      <c r="AB314" s="3487"/>
      <c r="AC314" s="3487"/>
      <c r="AD314" s="3487"/>
      <c r="AE314" s="3488"/>
      <c r="AF314" s="3488"/>
      <c r="AG314" s="3487"/>
      <c r="AH314" s="3487"/>
      <c r="AI314" s="3475"/>
      <c r="AJ314" s="3489"/>
      <c r="AK314" s="3489"/>
      <c r="AL314" s="3489"/>
      <c r="AM314" s="3489"/>
      <c r="AN314" s="3490"/>
      <c r="AO314" s="3490"/>
    </row>
    <row r="315" spans="1:41" ht="17.100000000000001" customHeight="1">
      <c r="A315" s="2913"/>
      <c r="B315" s="3508"/>
      <c r="C315" s="10910" t="s">
        <v>646</v>
      </c>
      <c r="D315" s="10911"/>
      <c r="E315" s="3483">
        <f t="shared" ref="E315:G315" si="93">SUM(E316,E324)</f>
        <v>2859598</v>
      </c>
      <c r="F315" s="3483">
        <f t="shared" si="93"/>
        <v>1098371</v>
      </c>
      <c r="G315" s="3509">
        <f t="shared" si="93"/>
        <v>1081185.56</v>
      </c>
      <c r="H315" s="3473">
        <f>G315/F315</f>
        <v>0.98435370198229932</v>
      </c>
      <c r="I315" s="1881">
        <f t="shared" si="90"/>
        <v>0</v>
      </c>
      <c r="J315" s="3486"/>
      <c r="K315" s="3486"/>
      <c r="L315" s="3486"/>
      <c r="M315" s="3486"/>
      <c r="N315" s="3486"/>
      <c r="O315" s="3486"/>
      <c r="P315" s="3474"/>
      <c r="Q315" s="3487"/>
      <c r="R315" s="3487"/>
      <c r="S315" s="3487"/>
      <c r="T315" s="3475"/>
      <c r="U315" s="3487"/>
      <c r="V315" s="3487"/>
      <c r="W315" s="3487"/>
      <c r="X315" s="3487"/>
      <c r="Y315" s="3487"/>
      <c r="Z315" s="3487"/>
      <c r="AA315" s="3487"/>
      <c r="AB315" s="3487"/>
      <c r="AC315" s="3487"/>
      <c r="AD315" s="3487"/>
      <c r="AE315" s="3488"/>
      <c r="AF315" s="3488"/>
      <c r="AG315" s="3487"/>
      <c r="AH315" s="3487"/>
      <c r="AI315" s="3475"/>
      <c r="AJ315" s="3489"/>
      <c r="AK315" s="3489"/>
      <c r="AL315" s="3489"/>
      <c r="AM315" s="3489"/>
      <c r="AN315" s="3490"/>
      <c r="AO315" s="3490"/>
    </row>
    <row r="316" spans="1:41" ht="17.100000000000001" customHeight="1">
      <c r="A316" s="2916"/>
      <c r="B316" s="3508"/>
      <c r="C316" s="10912" t="s">
        <v>647</v>
      </c>
      <c r="D316" s="10913"/>
      <c r="E316" s="3510">
        <f>SUM(E317:E322)</f>
        <v>889598</v>
      </c>
      <c r="F316" s="3510">
        <f t="shared" ref="F316:G316" si="94">SUM(F317:F322)</f>
        <v>805171</v>
      </c>
      <c r="G316" s="3511">
        <f t="shared" si="94"/>
        <v>792795.7</v>
      </c>
      <c r="H316" s="3473">
        <f t="shared" ref="H316:H328" si="95">G316/F316</f>
        <v>0.98463022140638445</v>
      </c>
      <c r="I316" s="1881">
        <f t="shared" si="90"/>
        <v>0</v>
      </c>
      <c r="J316" s="3486"/>
      <c r="K316" s="3486"/>
      <c r="L316" s="3486"/>
      <c r="M316" s="3486"/>
      <c r="N316" s="3486"/>
      <c r="O316" s="3486"/>
      <c r="P316" s="3474"/>
      <c r="Q316" s="3487"/>
      <c r="R316" s="3487"/>
      <c r="S316" s="3487"/>
      <c r="T316" s="3475"/>
      <c r="U316" s="3487"/>
      <c r="V316" s="3487"/>
      <c r="W316" s="3487"/>
      <c r="X316" s="3487"/>
      <c r="Y316" s="3487"/>
      <c r="Z316" s="3487"/>
      <c r="AA316" s="3487"/>
      <c r="AB316" s="3487"/>
      <c r="AC316" s="3487"/>
      <c r="AD316" s="3487"/>
      <c r="AE316" s="3488"/>
      <c r="AF316" s="3488"/>
      <c r="AG316" s="3487"/>
      <c r="AH316" s="3487"/>
      <c r="AI316" s="3475"/>
      <c r="AJ316" s="3489"/>
      <c r="AK316" s="3489"/>
      <c r="AL316" s="3489"/>
      <c r="AM316" s="3489"/>
      <c r="AN316" s="3490"/>
      <c r="AO316" s="3490"/>
    </row>
    <row r="317" spans="1:41" ht="17.100000000000001" customHeight="1">
      <c r="A317" s="2916"/>
      <c r="B317" s="2631"/>
      <c r="C317" s="3394" t="s">
        <v>406</v>
      </c>
      <c r="D317" s="3512" t="s">
        <v>648</v>
      </c>
      <c r="E317" s="3513">
        <f>I317</f>
        <v>546818</v>
      </c>
      <c r="F317" s="3514">
        <v>633919</v>
      </c>
      <c r="G317" s="3515">
        <v>623643.18000000005</v>
      </c>
      <c r="H317" s="3473">
        <f>G317/F317</f>
        <v>0.98379001102664543</v>
      </c>
      <c r="I317" s="1881">
        <f t="shared" si="90"/>
        <v>546818</v>
      </c>
      <c r="J317" s="3486"/>
      <c r="K317" s="3486"/>
      <c r="L317" s="3486">
        <v>546818</v>
      </c>
      <c r="M317" s="3486"/>
      <c r="N317" s="3486"/>
      <c r="O317" s="3486"/>
      <c r="P317" s="3474"/>
      <c r="Q317" s="3487"/>
      <c r="R317" s="3487"/>
      <c r="S317" s="3487"/>
      <c r="T317" s="3475"/>
      <c r="U317" s="3487"/>
      <c r="V317" s="3487"/>
      <c r="W317" s="3487"/>
      <c r="X317" s="3487"/>
      <c r="Y317" s="3487"/>
      <c r="Z317" s="3487"/>
      <c r="AA317" s="3487"/>
      <c r="AB317" s="3487"/>
      <c r="AC317" s="3487"/>
      <c r="AD317" s="3487"/>
      <c r="AE317" s="3488"/>
      <c r="AF317" s="3488"/>
      <c r="AG317" s="3487"/>
      <c r="AH317" s="3487"/>
      <c r="AI317" s="3475"/>
      <c r="AJ317" s="3489"/>
      <c r="AK317" s="3489"/>
      <c r="AL317" s="3489"/>
      <c r="AM317" s="3489"/>
      <c r="AN317" s="3490"/>
      <c r="AO317" s="3490"/>
    </row>
    <row r="318" spans="1:41" ht="17.100000000000001" customHeight="1">
      <c r="A318" s="2916"/>
      <c r="B318" s="3508"/>
      <c r="C318" s="3394" t="s">
        <v>602</v>
      </c>
      <c r="D318" s="3512" t="s">
        <v>649</v>
      </c>
      <c r="E318" s="3513">
        <f t="shared" ref="E318:E319" si="96">I318</f>
        <v>38620</v>
      </c>
      <c r="F318" s="3514">
        <v>40024</v>
      </c>
      <c r="G318" s="3515">
        <v>40023.949999999997</v>
      </c>
      <c r="H318" s="3473">
        <f t="shared" si="95"/>
        <v>0.99999875074955025</v>
      </c>
      <c r="I318" s="1881">
        <f t="shared" si="90"/>
        <v>38620</v>
      </c>
      <c r="J318" s="3486"/>
      <c r="K318" s="3486"/>
      <c r="L318" s="3486">
        <v>38620</v>
      </c>
      <c r="M318" s="3486"/>
      <c r="N318" s="3486"/>
      <c r="O318" s="3486"/>
      <c r="P318" s="3474"/>
      <c r="Q318" s="3487"/>
      <c r="R318" s="3487"/>
      <c r="S318" s="3487"/>
      <c r="T318" s="3475"/>
      <c r="U318" s="3487"/>
      <c r="V318" s="3487"/>
      <c r="W318" s="3487"/>
      <c r="X318" s="3487"/>
      <c r="Y318" s="3487"/>
      <c r="Z318" s="3487"/>
      <c r="AA318" s="3487"/>
      <c r="AB318" s="3487"/>
      <c r="AC318" s="3487"/>
      <c r="AD318" s="3487"/>
      <c r="AE318" s="3488"/>
      <c r="AF318" s="3488"/>
      <c r="AG318" s="3487"/>
      <c r="AH318" s="3487"/>
      <c r="AI318" s="3475"/>
      <c r="AJ318" s="3489"/>
      <c r="AK318" s="3489"/>
      <c r="AL318" s="3489"/>
      <c r="AM318" s="3489"/>
      <c r="AN318" s="3490"/>
      <c r="AO318" s="3490"/>
    </row>
    <row r="319" spans="1:41" ht="17.100000000000001" customHeight="1">
      <c r="A319" s="2913"/>
      <c r="B319" s="3508"/>
      <c r="C319" s="3516" t="s">
        <v>407</v>
      </c>
      <c r="D319" s="3517" t="s">
        <v>650</v>
      </c>
      <c r="E319" s="3518">
        <f t="shared" si="96"/>
        <v>86612</v>
      </c>
      <c r="F319" s="3519">
        <v>111844</v>
      </c>
      <c r="G319" s="3520">
        <v>110216.23</v>
      </c>
      <c r="H319" s="3473">
        <f t="shared" si="95"/>
        <v>0.98544606773720533</v>
      </c>
      <c r="I319" s="1881">
        <f t="shared" si="90"/>
        <v>86612</v>
      </c>
      <c r="J319" s="3486"/>
      <c r="K319" s="3486"/>
      <c r="L319" s="3486">
        <v>86612</v>
      </c>
      <c r="M319" s="3486"/>
      <c r="N319" s="3486"/>
      <c r="O319" s="3486"/>
      <c r="P319" s="3474"/>
      <c r="Q319" s="3487"/>
      <c r="R319" s="3487"/>
      <c r="S319" s="3487"/>
      <c r="T319" s="3475"/>
      <c r="U319" s="3487"/>
      <c r="V319" s="3487"/>
      <c r="W319" s="3487"/>
      <c r="X319" s="3487"/>
      <c r="Y319" s="3487"/>
      <c r="Z319" s="3487"/>
      <c r="AA319" s="3487"/>
      <c r="AB319" s="3487"/>
      <c r="AC319" s="3487"/>
      <c r="AD319" s="3487"/>
      <c r="AE319" s="3488"/>
      <c r="AF319" s="3488"/>
      <c r="AG319" s="3487"/>
      <c r="AH319" s="3487"/>
      <c r="AI319" s="3475"/>
      <c r="AJ319" s="3489"/>
      <c r="AK319" s="3489"/>
      <c r="AL319" s="3489"/>
      <c r="AM319" s="3489"/>
      <c r="AN319" s="3490"/>
      <c r="AO319" s="3490"/>
    </row>
    <row r="320" spans="1:41" ht="16.5" customHeight="1">
      <c r="A320" s="2913"/>
      <c r="B320" s="3508"/>
      <c r="C320" s="3516" t="s">
        <v>408</v>
      </c>
      <c r="D320" s="3517" t="s">
        <v>651</v>
      </c>
      <c r="E320" s="3518">
        <f>I320</f>
        <v>15691</v>
      </c>
      <c r="F320" s="3519">
        <v>16227</v>
      </c>
      <c r="G320" s="3520">
        <v>15890.51</v>
      </c>
      <c r="H320" s="3473">
        <f t="shared" si="95"/>
        <v>0.97926357305725031</v>
      </c>
      <c r="I320" s="1881">
        <f t="shared" si="90"/>
        <v>15691</v>
      </c>
      <c r="J320" s="3486"/>
      <c r="K320" s="3486"/>
      <c r="L320" s="3486">
        <v>15691</v>
      </c>
      <c r="M320" s="3486"/>
      <c r="N320" s="3486"/>
      <c r="O320" s="3486"/>
      <c r="P320" s="3474"/>
      <c r="Q320" s="3487"/>
      <c r="R320" s="3487"/>
      <c r="S320" s="3487"/>
      <c r="T320" s="3475"/>
      <c r="U320" s="3487"/>
      <c r="V320" s="3487"/>
      <c r="W320" s="3487"/>
      <c r="X320" s="3487"/>
      <c r="Y320" s="3487"/>
      <c r="Z320" s="3487"/>
      <c r="AA320" s="3487"/>
      <c r="AB320" s="3487"/>
      <c r="AC320" s="3487"/>
      <c r="AD320" s="3487"/>
      <c r="AE320" s="3488"/>
      <c r="AF320" s="3488"/>
      <c r="AG320" s="3487"/>
      <c r="AH320" s="3487"/>
      <c r="AI320" s="3475"/>
      <c r="AJ320" s="3489"/>
      <c r="AK320" s="3489"/>
      <c r="AL320" s="3489"/>
      <c r="AM320" s="3489"/>
      <c r="AN320" s="3490"/>
      <c r="AO320" s="3490"/>
    </row>
    <row r="321" spans="1:41" ht="16.5" customHeight="1">
      <c r="A321" s="2913"/>
      <c r="B321" s="3508"/>
      <c r="C321" s="3516" t="s">
        <v>595</v>
      </c>
      <c r="D321" s="3521" t="s">
        <v>652</v>
      </c>
      <c r="E321" s="3518">
        <f t="shared" ref="E321:E322" si="97">I321</f>
        <v>200000</v>
      </c>
      <c r="F321" s="3519">
        <v>0</v>
      </c>
      <c r="G321" s="3520">
        <v>0</v>
      </c>
      <c r="H321" s="3473"/>
      <c r="I321" s="1881">
        <f t="shared" si="90"/>
        <v>200000</v>
      </c>
      <c r="J321" s="3486"/>
      <c r="K321" s="3486"/>
      <c r="L321" s="3486"/>
      <c r="M321" s="3486">
        <v>200000</v>
      </c>
      <c r="N321" s="3486"/>
      <c r="O321" s="3486"/>
      <c r="P321" s="3474"/>
      <c r="Q321" s="3487"/>
      <c r="R321" s="3487"/>
      <c r="S321" s="3487"/>
      <c r="T321" s="3475"/>
      <c r="U321" s="3487"/>
      <c r="V321" s="3487"/>
      <c r="W321" s="3487"/>
      <c r="X321" s="3487"/>
      <c r="Y321" s="3487"/>
      <c r="Z321" s="3487"/>
      <c r="AA321" s="3487"/>
      <c r="AB321" s="3487"/>
      <c r="AC321" s="3487"/>
      <c r="AD321" s="3487"/>
      <c r="AE321" s="3488"/>
      <c r="AF321" s="3488"/>
      <c r="AG321" s="3487"/>
      <c r="AH321" s="3487"/>
      <c r="AI321" s="3475"/>
      <c r="AJ321" s="3489"/>
      <c r="AK321" s="3489"/>
      <c r="AL321" s="3489"/>
      <c r="AM321" s="3489"/>
      <c r="AN321" s="3490"/>
      <c r="AO321" s="3490"/>
    </row>
    <row r="322" spans="1:41" ht="16.5" customHeight="1">
      <c r="A322" s="2913"/>
      <c r="B322" s="3508"/>
      <c r="C322" s="3516" t="s">
        <v>593</v>
      </c>
      <c r="D322" s="3522" t="s">
        <v>653</v>
      </c>
      <c r="E322" s="3523">
        <f t="shared" si="97"/>
        <v>1857</v>
      </c>
      <c r="F322" s="3519">
        <v>3157</v>
      </c>
      <c r="G322" s="3520">
        <v>3021.83</v>
      </c>
      <c r="H322" s="3473">
        <f t="shared" si="95"/>
        <v>0.95718403547671838</v>
      </c>
      <c r="I322" s="1881">
        <f t="shared" si="90"/>
        <v>1857</v>
      </c>
      <c r="J322" s="3524"/>
      <c r="K322" s="3524"/>
      <c r="L322" s="3524">
        <v>1857</v>
      </c>
      <c r="M322" s="3524"/>
      <c r="N322" s="3524"/>
      <c r="O322" s="3524"/>
      <c r="P322" s="3474"/>
      <c r="Q322" s="3525"/>
      <c r="R322" s="3525"/>
      <c r="S322" s="3525"/>
      <c r="T322" s="3475"/>
      <c r="U322" s="3525"/>
      <c r="V322" s="3525"/>
      <c r="W322" s="3525"/>
      <c r="X322" s="3525"/>
      <c r="Y322" s="3525"/>
      <c r="Z322" s="3525"/>
      <c r="AA322" s="3525"/>
      <c r="AB322" s="3525"/>
      <c r="AC322" s="3525"/>
      <c r="AD322" s="3525"/>
      <c r="AE322" s="3526"/>
      <c r="AF322" s="3526"/>
      <c r="AG322" s="3525"/>
      <c r="AH322" s="3525"/>
      <c r="AI322" s="3475"/>
      <c r="AJ322" s="3527"/>
      <c r="AK322" s="3527"/>
      <c r="AL322" s="3527"/>
      <c r="AM322" s="3527"/>
      <c r="AN322" s="3528"/>
      <c r="AO322" s="3528"/>
    </row>
    <row r="323" spans="1:41" ht="15" customHeight="1">
      <c r="A323" s="2913"/>
      <c r="B323" s="3508"/>
      <c r="C323" s="3529"/>
      <c r="D323" s="3530"/>
      <c r="E323" s="3531"/>
      <c r="F323" s="3484"/>
      <c r="G323" s="3485"/>
      <c r="H323" s="3473"/>
      <c r="I323" s="1881">
        <f t="shared" si="90"/>
        <v>0</v>
      </c>
      <c r="J323" s="3524"/>
      <c r="K323" s="3524"/>
      <c r="L323" s="3524"/>
      <c r="M323" s="3524"/>
      <c r="N323" s="3524"/>
      <c r="O323" s="3524"/>
      <c r="P323" s="3474"/>
      <c r="Q323" s="3525"/>
      <c r="R323" s="3525"/>
      <c r="S323" s="3525"/>
      <c r="T323" s="3475"/>
      <c r="U323" s="3525"/>
      <c r="V323" s="3525"/>
      <c r="W323" s="3525"/>
      <c r="X323" s="3525"/>
      <c r="Y323" s="3525"/>
      <c r="Z323" s="3525"/>
      <c r="AA323" s="3525"/>
      <c r="AB323" s="3525"/>
      <c r="AC323" s="3525"/>
      <c r="AD323" s="3525"/>
      <c r="AE323" s="3526"/>
      <c r="AF323" s="3526"/>
      <c r="AG323" s="3525"/>
      <c r="AH323" s="3525"/>
      <c r="AI323" s="3475"/>
      <c r="AJ323" s="3527"/>
      <c r="AK323" s="3527"/>
      <c r="AL323" s="3527"/>
      <c r="AM323" s="3527"/>
      <c r="AN323" s="3528"/>
      <c r="AO323" s="3528"/>
    </row>
    <row r="324" spans="1:41" ht="17.100000000000001" customHeight="1">
      <c r="A324" s="2913"/>
      <c r="B324" s="3508"/>
      <c r="C324" s="10914" t="s">
        <v>654</v>
      </c>
      <c r="D324" s="10915"/>
      <c r="E324" s="3532">
        <f>SUM(E325:E326)</f>
        <v>1970000</v>
      </c>
      <c r="F324" s="3532">
        <f>SUM(F325:F326)</f>
        <v>293200</v>
      </c>
      <c r="G324" s="3533">
        <f>SUM(G325:G326)</f>
        <v>288389.86</v>
      </c>
      <c r="H324" s="3473">
        <f>G324/F324</f>
        <v>0.98359433833560705</v>
      </c>
      <c r="I324" s="1881">
        <f t="shared" si="90"/>
        <v>0</v>
      </c>
      <c r="J324" s="3524"/>
      <c r="K324" s="3524"/>
      <c r="L324" s="3524"/>
      <c r="M324" s="3524"/>
      <c r="N324" s="3524"/>
      <c r="O324" s="3524"/>
      <c r="P324" s="3474"/>
      <c r="Q324" s="3525"/>
      <c r="R324" s="3525"/>
      <c r="S324" s="3525"/>
      <c r="T324" s="3475"/>
      <c r="U324" s="3525"/>
      <c r="V324" s="3525"/>
      <c r="W324" s="3525"/>
      <c r="X324" s="3525"/>
      <c r="Y324" s="3525"/>
      <c r="Z324" s="3525"/>
      <c r="AA324" s="3525"/>
      <c r="AB324" s="3525"/>
      <c r="AC324" s="3525"/>
      <c r="AD324" s="3525"/>
      <c r="AE324" s="3526"/>
      <c r="AF324" s="3526"/>
      <c r="AG324" s="3525"/>
      <c r="AH324" s="3525"/>
      <c r="AI324" s="3475"/>
      <c r="AJ324" s="3527"/>
      <c r="AK324" s="3527"/>
      <c r="AL324" s="3527"/>
      <c r="AM324" s="3527"/>
      <c r="AN324" s="3528"/>
      <c r="AO324" s="3528"/>
    </row>
    <row r="325" spans="1:41" ht="17.100000000000001" customHeight="1">
      <c r="A325" s="2913"/>
      <c r="B325" s="3508"/>
      <c r="C325" s="3534" t="s">
        <v>376</v>
      </c>
      <c r="D325" s="3535" t="s">
        <v>661</v>
      </c>
      <c r="E325" s="3531">
        <f>I325</f>
        <v>1670000</v>
      </c>
      <c r="F325" s="3536">
        <v>121000</v>
      </c>
      <c r="G325" s="3472">
        <v>116189.86</v>
      </c>
      <c r="H325" s="3473">
        <f t="shared" si="95"/>
        <v>0.9602467768595041</v>
      </c>
      <c r="I325" s="1881">
        <f t="shared" si="90"/>
        <v>1670000</v>
      </c>
      <c r="J325" s="3524"/>
      <c r="K325" s="3524"/>
      <c r="L325" s="3524"/>
      <c r="M325" s="3524">
        <v>1500000</v>
      </c>
      <c r="N325" s="3524"/>
      <c r="O325" s="3524"/>
      <c r="P325" s="3474"/>
      <c r="Q325" s="3525"/>
      <c r="R325" s="3525"/>
      <c r="S325" s="3525"/>
      <c r="T325" s="3475"/>
      <c r="U325" s="3525"/>
      <c r="V325" s="3525"/>
      <c r="W325" s="3525"/>
      <c r="X325" s="3525"/>
      <c r="Y325" s="3525"/>
      <c r="Z325" s="3525"/>
      <c r="AA325" s="3525"/>
      <c r="AB325" s="3525">
        <v>170000</v>
      </c>
      <c r="AC325" s="3525"/>
      <c r="AD325" s="3525"/>
      <c r="AE325" s="3526"/>
      <c r="AF325" s="3526"/>
      <c r="AG325" s="3525"/>
      <c r="AH325" s="3525"/>
      <c r="AI325" s="3475"/>
      <c r="AJ325" s="3527"/>
      <c r="AK325" s="3527"/>
      <c r="AL325" s="3527"/>
      <c r="AM325" s="3527"/>
      <c r="AN325" s="3528"/>
      <c r="AO325" s="3528"/>
    </row>
    <row r="326" spans="1:41" ht="17.100000000000001" customHeight="1" thickBot="1">
      <c r="A326" s="3452"/>
      <c r="B326" s="3537"/>
      <c r="C326" s="3538" t="s">
        <v>598</v>
      </c>
      <c r="D326" s="3539" t="s">
        <v>663</v>
      </c>
      <c r="E326" s="3213">
        <f>I326</f>
        <v>300000</v>
      </c>
      <c r="F326" s="3540">
        <v>172200</v>
      </c>
      <c r="G326" s="3541">
        <v>172200</v>
      </c>
      <c r="H326" s="3542">
        <f t="shared" si="95"/>
        <v>1</v>
      </c>
      <c r="I326" s="1881">
        <f t="shared" si="90"/>
        <v>300000</v>
      </c>
      <c r="J326" s="3524"/>
      <c r="K326" s="3524"/>
      <c r="L326" s="3524"/>
      <c r="M326" s="3524">
        <v>300000</v>
      </c>
      <c r="N326" s="3524"/>
      <c r="O326" s="3524"/>
      <c r="P326" s="3474"/>
      <c r="Q326" s="3525"/>
      <c r="R326" s="3525"/>
      <c r="S326" s="3525"/>
      <c r="T326" s="3475"/>
      <c r="U326" s="3525"/>
      <c r="V326" s="3525"/>
      <c r="W326" s="3525"/>
      <c r="X326" s="3525"/>
      <c r="Y326" s="3525"/>
      <c r="Z326" s="3525"/>
      <c r="AA326" s="3525"/>
      <c r="AB326" s="3525"/>
      <c r="AC326" s="3525"/>
      <c r="AD326" s="3525"/>
      <c r="AE326" s="3526"/>
      <c r="AF326" s="3526"/>
      <c r="AG326" s="3525"/>
      <c r="AH326" s="3525"/>
      <c r="AI326" s="3475"/>
      <c r="AJ326" s="3527"/>
      <c r="AK326" s="3527"/>
      <c r="AL326" s="3527"/>
      <c r="AM326" s="3527"/>
      <c r="AN326" s="3528"/>
      <c r="AO326" s="3528"/>
    </row>
    <row r="327" spans="1:41" ht="17.100000000000001" customHeight="1">
      <c r="A327" s="2913"/>
      <c r="B327" s="3508"/>
      <c r="C327" s="10916" t="s">
        <v>679</v>
      </c>
      <c r="D327" s="10917"/>
      <c r="E327" s="2220">
        <f t="shared" ref="E327:G328" si="98">SUM(E328)</f>
        <v>10000000</v>
      </c>
      <c r="F327" s="2220">
        <f t="shared" si="98"/>
        <v>10000000</v>
      </c>
      <c r="G327" s="2221">
        <f t="shared" si="98"/>
        <v>10000000</v>
      </c>
      <c r="H327" s="3021">
        <f t="shared" si="95"/>
        <v>1</v>
      </c>
      <c r="I327" s="1881">
        <f t="shared" si="90"/>
        <v>0</v>
      </c>
      <c r="J327" s="3524"/>
      <c r="K327" s="3524"/>
      <c r="L327" s="3524"/>
      <c r="M327" s="3524"/>
      <c r="N327" s="3524"/>
      <c r="O327" s="3524"/>
      <c r="P327" s="3474"/>
      <c r="Q327" s="3525"/>
      <c r="R327" s="3525"/>
      <c r="S327" s="3525"/>
      <c r="T327" s="3475"/>
      <c r="U327" s="3525"/>
      <c r="V327" s="3525"/>
      <c r="W327" s="3525"/>
      <c r="X327" s="3525"/>
      <c r="Y327" s="3525"/>
      <c r="Z327" s="3525"/>
      <c r="AA327" s="3525"/>
      <c r="AB327" s="3525"/>
      <c r="AC327" s="3525"/>
      <c r="AD327" s="3525"/>
      <c r="AE327" s="3526"/>
      <c r="AF327" s="3526"/>
      <c r="AG327" s="3525"/>
      <c r="AH327" s="3525"/>
      <c r="AI327" s="3475"/>
      <c r="AJ327" s="3527"/>
      <c r="AK327" s="3527"/>
      <c r="AL327" s="3527"/>
      <c r="AM327" s="3527"/>
      <c r="AN327" s="3528"/>
      <c r="AO327" s="3528"/>
    </row>
    <row r="328" spans="1:41" ht="18" customHeight="1">
      <c r="A328" s="2913"/>
      <c r="B328" s="3508"/>
      <c r="C328" s="10918" t="s">
        <v>781</v>
      </c>
      <c r="D328" s="10919"/>
      <c r="E328" s="3543">
        <f t="shared" si="98"/>
        <v>10000000</v>
      </c>
      <c r="F328" s="3543">
        <f t="shared" si="98"/>
        <v>10000000</v>
      </c>
      <c r="G328" s="3544">
        <f t="shared" si="98"/>
        <v>10000000</v>
      </c>
      <c r="H328" s="3473">
        <f t="shared" si="95"/>
        <v>1</v>
      </c>
      <c r="I328" s="1881">
        <f t="shared" si="90"/>
        <v>0</v>
      </c>
      <c r="J328" s="3524"/>
      <c r="K328" s="3524"/>
      <c r="L328" s="3524"/>
      <c r="M328" s="3524"/>
      <c r="N328" s="3524"/>
      <c r="O328" s="3524"/>
      <c r="P328" s="3474"/>
      <c r="Q328" s="3525"/>
      <c r="R328" s="3525"/>
      <c r="S328" s="3525"/>
      <c r="T328" s="3475"/>
      <c r="U328" s="3525"/>
      <c r="V328" s="3525"/>
      <c r="W328" s="3525"/>
      <c r="X328" s="3525"/>
      <c r="Y328" s="3525"/>
      <c r="Z328" s="3525"/>
      <c r="AA328" s="3525"/>
      <c r="AB328" s="3525"/>
      <c r="AC328" s="3525"/>
      <c r="AD328" s="3525"/>
      <c r="AE328" s="3526"/>
      <c r="AF328" s="3526"/>
      <c r="AG328" s="3525"/>
      <c r="AH328" s="3525"/>
      <c r="AI328" s="3475"/>
      <c r="AJ328" s="3527"/>
      <c r="AK328" s="3527"/>
      <c r="AL328" s="3527"/>
      <c r="AM328" s="3527"/>
      <c r="AN328" s="3528"/>
      <c r="AO328" s="3528"/>
    </row>
    <row r="329" spans="1:41" ht="43.5" customHeight="1" thickBot="1">
      <c r="A329" s="3452"/>
      <c r="B329" s="3537"/>
      <c r="C329" s="3545" t="s">
        <v>782</v>
      </c>
      <c r="D329" s="3546" t="s">
        <v>783</v>
      </c>
      <c r="E329" s="3213">
        <v>10000000</v>
      </c>
      <c r="F329" s="3536">
        <v>10000000</v>
      </c>
      <c r="G329" s="3472">
        <v>10000000</v>
      </c>
      <c r="H329" s="3473">
        <f>G329/F329</f>
        <v>1</v>
      </c>
      <c r="I329" s="1881">
        <f t="shared" si="90"/>
        <v>0</v>
      </c>
      <c r="J329" s="3524"/>
      <c r="K329" s="3524"/>
      <c r="L329" s="3524"/>
      <c r="M329" s="3524"/>
      <c r="N329" s="3524"/>
      <c r="O329" s="3524"/>
      <c r="P329" s="3474"/>
      <c r="Q329" s="3525"/>
      <c r="R329" s="3525"/>
      <c r="S329" s="3525"/>
      <c r="T329" s="3475"/>
      <c r="U329" s="3525"/>
      <c r="V329" s="3525"/>
      <c r="W329" s="3525"/>
      <c r="X329" s="3525"/>
      <c r="Y329" s="3525"/>
      <c r="Z329" s="3525"/>
      <c r="AA329" s="3525"/>
      <c r="AB329" s="3525"/>
      <c r="AC329" s="3525"/>
      <c r="AD329" s="3525"/>
      <c r="AE329" s="3526"/>
      <c r="AF329" s="3526"/>
      <c r="AG329" s="3525"/>
      <c r="AH329" s="3525"/>
      <c r="AI329" s="3475"/>
      <c r="AJ329" s="3527"/>
      <c r="AK329" s="3527"/>
      <c r="AL329" s="3527"/>
      <c r="AM329" s="3527"/>
      <c r="AN329" s="3528"/>
      <c r="AO329" s="3528"/>
    </row>
    <row r="330" spans="1:41" s="1928" customFormat="1" ht="17.100000000000001" customHeight="1" thickBot="1">
      <c r="A330" s="1920" t="s">
        <v>550</v>
      </c>
      <c r="B330" s="2469"/>
      <c r="C330" s="2470"/>
      <c r="D330" s="2471" t="s">
        <v>784</v>
      </c>
      <c r="E330" s="2472">
        <f>SUM(E331,E346)</f>
        <v>4863820</v>
      </c>
      <c r="F330" s="2472">
        <f>SUM(F331,F346)</f>
        <v>4986183</v>
      </c>
      <c r="G330" s="2473">
        <f>SUM(G331,G346)</f>
        <v>4876566.4000000004</v>
      </c>
      <c r="H330" s="2474">
        <f>G330/F330</f>
        <v>0.97801592921880331</v>
      </c>
      <c r="I330" s="1881">
        <f t="shared" si="90"/>
        <v>0</v>
      </c>
      <c r="J330" s="3524"/>
      <c r="K330" s="3524"/>
      <c r="L330" s="3524"/>
      <c r="M330" s="3524"/>
      <c r="N330" s="3524"/>
      <c r="O330" s="3524"/>
      <c r="P330" s="3474"/>
      <c r="Q330" s="3525"/>
      <c r="R330" s="3525"/>
      <c r="S330" s="3525"/>
      <c r="T330" s="3475"/>
      <c r="U330" s="3525"/>
      <c r="V330" s="3525"/>
      <c r="W330" s="3525"/>
      <c r="X330" s="3525"/>
      <c r="Y330" s="3525"/>
      <c r="Z330" s="3525"/>
      <c r="AA330" s="3525"/>
      <c r="AB330" s="3525"/>
      <c r="AC330" s="3525"/>
      <c r="AD330" s="3525"/>
      <c r="AE330" s="3526"/>
      <c r="AF330" s="3526"/>
      <c r="AG330" s="3525"/>
      <c r="AH330" s="3525"/>
      <c r="AI330" s="3475"/>
      <c r="AJ330" s="3527"/>
      <c r="AK330" s="3527"/>
      <c r="AL330" s="3527"/>
      <c r="AM330" s="3527"/>
      <c r="AN330" s="3527"/>
      <c r="AO330" s="3527"/>
    </row>
    <row r="331" spans="1:41" s="1928" customFormat="1" ht="17.100000000000001" customHeight="1" thickBot="1">
      <c r="A331" s="1929"/>
      <c r="B331" s="2214" t="s">
        <v>785</v>
      </c>
      <c r="C331" s="2215"/>
      <c r="D331" s="2216" t="s">
        <v>786</v>
      </c>
      <c r="E331" s="2217">
        <f>SUM(E332,E343)</f>
        <v>4268080</v>
      </c>
      <c r="F331" s="2217">
        <f t="shared" ref="F331:G331" si="99">SUM(F332,F343)</f>
        <v>4288080</v>
      </c>
      <c r="G331" s="2218">
        <f t="shared" si="99"/>
        <v>4245324.9600000009</v>
      </c>
      <c r="H331" s="2926">
        <f>G331/F331</f>
        <v>0.99002932781104847</v>
      </c>
      <c r="I331" s="1881">
        <f t="shared" si="90"/>
        <v>0</v>
      </c>
      <c r="J331" s="3524"/>
      <c r="K331" s="3524"/>
      <c r="L331" s="3524"/>
      <c r="M331" s="3524"/>
      <c r="N331" s="3524"/>
      <c r="O331" s="3524"/>
      <c r="P331" s="3474"/>
      <c r="Q331" s="3525"/>
      <c r="R331" s="3525"/>
      <c r="S331" s="3525"/>
      <c r="T331" s="3475"/>
      <c r="U331" s="3525"/>
      <c r="V331" s="3525"/>
      <c r="W331" s="3525"/>
      <c r="X331" s="3525"/>
      <c r="Y331" s="3525"/>
      <c r="Z331" s="3525"/>
      <c r="AA331" s="3525"/>
      <c r="AB331" s="3525"/>
      <c r="AC331" s="3525"/>
      <c r="AD331" s="3525"/>
      <c r="AE331" s="3526"/>
      <c r="AF331" s="3526"/>
      <c r="AG331" s="3525"/>
      <c r="AH331" s="3525"/>
      <c r="AI331" s="3475"/>
      <c r="AJ331" s="3527"/>
      <c r="AK331" s="3527"/>
      <c r="AL331" s="3527"/>
      <c r="AM331" s="3527"/>
      <c r="AN331" s="3527"/>
      <c r="AO331" s="3527"/>
    </row>
    <row r="332" spans="1:41" s="1928" customFormat="1" ht="17.100000000000001" customHeight="1">
      <c r="A332" s="1929"/>
      <c r="B332" s="1955"/>
      <c r="C332" s="10860" t="s">
        <v>645</v>
      </c>
      <c r="D332" s="10860"/>
      <c r="E332" s="2220">
        <f>SUM(E333,E339)</f>
        <v>4268080</v>
      </c>
      <c r="F332" s="2220">
        <f>SUM(F333,F339)</f>
        <v>4218080</v>
      </c>
      <c r="G332" s="2221">
        <f>SUM(G333,G339)</f>
        <v>4185324.9700000007</v>
      </c>
      <c r="H332" s="3547">
        <f>G332/F332</f>
        <v>0.99223461148200143</v>
      </c>
      <c r="I332" s="1881">
        <f t="shared" si="90"/>
        <v>0</v>
      </c>
      <c r="J332" s="3524"/>
      <c r="K332" s="3524"/>
      <c r="L332" s="3524"/>
      <c r="M332" s="3524"/>
      <c r="N332" s="3524"/>
      <c r="O332" s="3524"/>
      <c r="P332" s="3474"/>
      <c r="Q332" s="3525"/>
      <c r="R332" s="3525"/>
      <c r="S332" s="3525"/>
      <c r="T332" s="3475"/>
      <c r="U332" s="3525"/>
      <c r="V332" s="3525"/>
      <c r="W332" s="3525"/>
      <c r="X332" s="3525"/>
      <c r="Y332" s="3525"/>
      <c r="Z332" s="3525"/>
      <c r="AA332" s="3525"/>
      <c r="AB332" s="3525"/>
      <c r="AC332" s="3525"/>
      <c r="AD332" s="3525"/>
      <c r="AE332" s="3526"/>
      <c r="AF332" s="3526"/>
      <c r="AG332" s="3525"/>
      <c r="AH332" s="3525"/>
      <c r="AI332" s="3475"/>
      <c r="AJ332" s="3527"/>
      <c r="AK332" s="3527"/>
      <c r="AL332" s="3527"/>
      <c r="AM332" s="3527"/>
      <c r="AN332" s="3527"/>
      <c r="AO332" s="3527"/>
    </row>
    <row r="333" spans="1:41" s="1928" customFormat="1" ht="17.100000000000001" customHeight="1">
      <c r="A333" s="1929"/>
      <c r="B333" s="1955"/>
      <c r="C333" s="10904" t="s">
        <v>646</v>
      </c>
      <c r="D333" s="10904"/>
      <c r="E333" s="3548">
        <f t="shared" ref="E333:G333" si="100">SUM(E334)</f>
        <v>2268080</v>
      </c>
      <c r="F333" s="3548">
        <f t="shared" si="100"/>
        <v>2118801</v>
      </c>
      <c r="G333" s="3549">
        <f t="shared" si="100"/>
        <v>2118427.1100000003</v>
      </c>
      <c r="H333" s="3550">
        <f t="shared" ref="H333:H345" si="101">G333/F333</f>
        <v>0.99982353699096815</v>
      </c>
      <c r="I333" s="1881">
        <f t="shared" si="90"/>
        <v>0</v>
      </c>
      <c r="J333" s="3551"/>
      <c r="K333" s="3551"/>
      <c r="L333" s="3551"/>
      <c r="M333" s="3551"/>
      <c r="N333" s="3551"/>
      <c r="O333" s="3551"/>
      <c r="P333" s="1939"/>
      <c r="Q333" s="3552"/>
      <c r="R333" s="3552"/>
      <c r="S333" s="3552"/>
      <c r="T333" s="3188"/>
      <c r="U333" s="3552"/>
      <c r="V333" s="3552"/>
      <c r="W333" s="3552"/>
      <c r="X333" s="3552"/>
      <c r="Y333" s="3552"/>
      <c r="Z333" s="3552"/>
      <c r="AA333" s="3552"/>
      <c r="AB333" s="3552"/>
      <c r="AC333" s="3552"/>
      <c r="AD333" s="3552"/>
      <c r="AE333" s="3553"/>
      <c r="AF333" s="3553"/>
      <c r="AG333" s="3552"/>
      <c r="AH333" s="3552"/>
      <c r="AI333" s="3188"/>
      <c r="AJ333" s="3554"/>
      <c r="AK333" s="3554"/>
      <c r="AL333" s="3554"/>
      <c r="AM333" s="3554"/>
      <c r="AN333" s="3554"/>
      <c r="AO333" s="3554"/>
    </row>
    <row r="334" spans="1:41" s="1928" customFormat="1" ht="17.100000000000001" customHeight="1">
      <c r="A334" s="1929"/>
      <c r="B334" s="1955"/>
      <c r="C334" s="10905" t="s">
        <v>654</v>
      </c>
      <c r="D334" s="10905"/>
      <c r="E334" s="3555">
        <f>SUM(E335:E337)</f>
        <v>2268080</v>
      </c>
      <c r="F334" s="3555">
        <f>SUM(F335:F337)</f>
        <v>2118801</v>
      </c>
      <c r="G334" s="3556">
        <f>SUM(G335:G337)</f>
        <v>2118427.1100000003</v>
      </c>
      <c r="H334" s="3557">
        <f t="shared" si="101"/>
        <v>0.99982353699096815</v>
      </c>
      <c r="I334" s="1881">
        <f t="shared" si="90"/>
        <v>0</v>
      </c>
      <c r="J334" s="3558"/>
      <c r="K334" s="3558"/>
      <c r="L334" s="3558"/>
      <c r="M334" s="3558"/>
      <c r="N334" s="3558"/>
      <c r="O334" s="3558"/>
      <c r="P334" s="1939"/>
      <c r="Q334" s="3559"/>
      <c r="R334" s="3559"/>
      <c r="S334" s="3559"/>
      <c r="T334" s="3188"/>
      <c r="U334" s="3559"/>
      <c r="V334" s="3559"/>
      <c r="W334" s="3559"/>
      <c r="X334" s="3559"/>
      <c r="Y334" s="3559"/>
      <c r="Z334" s="3559"/>
      <c r="AA334" s="3559"/>
      <c r="AB334" s="3559"/>
      <c r="AC334" s="3559"/>
      <c r="AD334" s="3559"/>
      <c r="AE334" s="3560"/>
      <c r="AF334" s="3560"/>
      <c r="AG334" s="3559"/>
      <c r="AH334" s="3559"/>
      <c r="AI334" s="3188"/>
      <c r="AJ334" s="3561"/>
      <c r="AK334" s="3561"/>
      <c r="AL334" s="3561"/>
      <c r="AM334" s="3561"/>
      <c r="AN334" s="3561"/>
      <c r="AO334" s="3561"/>
    </row>
    <row r="335" spans="1:41" s="1928" customFormat="1" ht="17.100000000000001" customHeight="1">
      <c r="A335" s="1929"/>
      <c r="B335" s="1955"/>
      <c r="C335" s="3562" t="s">
        <v>375</v>
      </c>
      <c r="D335" s="3563" t="s">
        <v>656</v>
      </c>
      <c r="E335" s="3564">
        <f>I335</f>
        <v>150000</v>
      </c>
      <c r="F335" s="3191">
        <v>0</v>
      </c>
      <c r="G335" s="3192">
        <v>0</v>
      </c>
      <c r="H335" s="3565"/>
      <c r="I335" s="1881">
        <f t="shared" si="90"/>
        <v>150000</v>
      </c>
      <c r="J335" s="3566"/>
      <c r="K335" s="3566"/>
      <c r="L335" s="3566"/>
      <c r="M335" s="3566"/>
      <c r="N335" s="3566"/>
      <c r="O335" s="3566"/>
      <c r="P335" s="1939"/>
      <c r="Q335" s="3567"/>
      <c r="R335" s="3567"/>
      <c r="S335" s="3567"/>
      <c r="T335" s="3188"/>
      <c r="U335" s="3567"/>
      <c r="V335" s="3567"/>
      <c r="W335" s="3567"/>
      <c r="X335" s="3567"/>
      <c r="Y335" s="3567"/>
      <c r="Z335" s="3567"/>
      <c r="AA335" s="3567"/>
      <c r="AB335" s="3567"/>
      <c r="AC335" s="3567"/>
      <c r="AD335" s="3567"/>
      <c r="AE335" s="3568"/>
      <c r="AF335" s="3568"/>
      <c r="AG335" s="3567">
        <v>150000</v>
      </c>
      <c r="AH335" s="3567"/>
      <c r="AI335" s="3188"/>
      <c r="AJ335" s="3569"/>
      <c r="AK335" s="3569"/>
      <c r="AL335" s="3569"/>
      <c r="AM335" s="3569"/>
      <c r="AN335" s="3569"/>
      <c r="AO335" s="3569"/>
    </row>
    <row r="336" spans="1:41" s="1928" customFormat="1" ht="17.100000000000001" customHeight="1">
      <c r="A336" s="1929"/>
      <c r="B336" s="1955"/>
      <c r="C336" s="3570" t="s">
        <v>376</v>
      </c>
      <c r="D336" s="3571" t="s">
        <v>661</v>
      </c>
      <c r="E336" s="3572">
        <f t="shared" ref="E336:E337" si="102">I336</f>
        <v>1168080</v>
      </c>
      <c r="F336" s="3191">
        <v>1168801</v>
      </c>
      <c r="G336" s="3192">
        <v>1168427.1100000001</v>
      </c>
      <c r="H336" s="3573">
        <f>G336/F336</f>
        <v>0.99968010807656749</v>
      </c>
      <c r="I336" s="1881">
        <f t="shared" si="90"/>
        <v>1168080</v>
      </c>
      <c r="J336" s="3574"/>
      <c r="K336" s="3574"/>
      <c r="L336" s="3574"/>
      <c r="M336" s="3574"/>
      <c r="N336" s="3574"/>
      <c r="O336" s="3574"/>
      <c r="P336" s="1939"/>
      <c r="Q336" s="3575"/>
      <c r="R336" s="3575"/>
      <c r="S336" s="3575"/>
      <c r="T336" s="3188"/>
      <c r="U336" s="3575"/>
      <c r="V336" s="3575"/>
      <c r="W336" s="3575"/>
      <c r="X336" s="3575"/>
      <c r="Y336" s="3575"/>
      <c r="Z336" s="3575"/>
      <c r="AA336" s="3575"/>
      <c r="AB336" s="3575"/>
      <c r="AC336" s="3575"/>
      <c r="AD336" s="3575"/>
      <c r="AE336" s="3576"/>
      <c r="AF336" s="3576"/>
      <c r="AG336" s="3575">
        <v>1168080</v>
      </c>
      <c r="AH336" s="3575"/>
      <c r="AI336" s="3188"/>
      <c r="AJ336" s="3577"/>
      <c r="AK336" s="3577"/>
      <c r="AL336" s="3577"/>
      <c r="AM336" s="3577"/>
      <c r="AN336" s="3577"/>
      <c r="AO336" s="3577"/>
    </row>
    <row r="337" spans="1:41" s="1928" customFormat="1" ht="17.100000000000001" customHeight="1">
      <c r="A337" s="1929"/>
      <c r="B337" s="1955"/>
      <c r="C337" s="3578" t="s">
        <v>607</v>
      </c>
      <c r="D337" s="3579" t="s">
        <v>669</v>
      </c>
      <c r="E337" s="3580">
        <f t="shared" si="102"/>
        <v>950000</v>
      </c>
      <c r="F337" s="3191">
        <v>950000</v>
      </c>
      <c r="G337" s="3192">
        <v>950000</v>
      </c>
      <c r="H337" s="3581">
        <f t="shared" si="101"/>
        <v>1</v>
      </c>
      <c r="I337" s="1881">
        <f t="shared" si="90"/>
        <v>950000</v>
      </c>
      <c r="J337" s="3582"/>
      <c r="K337" s="3582"/>
      <c r="L337" s="3582"/>
      <c r="M337" s="3582"/>
      <c r="N337" s="3582"/>
      <c r="O337" s="3582"/>
      <c r="P337" s="1939"/>
      <c r="Q337" s="3583"/>
      <c r="R337" s="3583"/>
      <c r="S337" s="3583"/>
      <c r="T337" s="3188"/>
      <c r="U337" s="3583"/>
      <c r="V337" s="3583"/>
      <c r="W337" s="3583"/>
      <c r="X337" s="3583"/>
      <c r="Y337" s="3583"/>
      <c r="Z337" s="3583"/>
      <c r="AA337" s="3583"/>
      <c r="AB337" s="3583"/>
      <c r="AC337" s="3583"/>
      <c r="AD337" s="3583"/>
      <c r="AE337" s="3584"/>
      <c r="AF337" s="3584"/>
      <c r="AG337" s="3583">
        <v>950000</v>
      </c>
      <c r="AH337" s="3583"/>
      <c r="AI337" s="3188"/>
      <c r="AJ337" s="3585"/>
      <c r="AK337" s="3585"/>
      <c r="AL337" s="3585"/>
      <c r="AM337" s="3585"/>
      <c r="AN337" s="3585"/>
      <c r="AO337" s="3585"/>
    </row>
    <row r="338" spans="1:41" s="1928" customFormat="1" ht="17.100000000000001" customHeight="1">
      <c r="A338" s="1955"/>
      <c r="B338" s="1955"/>
      <c r="C338" s="3586"/>
      <c r="D338" s="3587"/>
      <c r="E338" s="3588"/>
      <c r="F338" s="3191"/>
      <c r="G338" s="3192"/>
      <c r="H338" s="3589"/>
      <c r="I338" s="1881">
        <f t="shared" si="90"/>
        <v>0</v>
      </c>
      <c r="J338" s="3590"/>
      <c r="K338" s="3590"/>
      <c r="L338" s="3590"/>
      <c r="M338" s="3590"/>
      <c r="N338" s="3590"/>
      <c r="O338" s="3590"/>
      <c r="P338" s="1939"/>
      <c r="Q338" s="3591"/>
      <c r="R338" s="3591"/>
      <c r="S338" s="3591"/>
      <c r="T338" s="3188"/>
      <c r="U338" s="3591"/>
      <c r="V338" s="3591"/>
      <c r="W338" s="3591"/>
      <c r="X338" s="3591"/>
      <c r="Y338" s="3591"/>
      <c r="Z338" s="3591"/>
      <c r="AA338" s="3591"/>
      <c r="AB338" s="3591"/>
      <c r="AC338" s="3591"/>
      <c r="AD338" s="3591"/>
      <c r="AE338" s="3592"/>
      <c r="AF338" s="3592"/>
      <c r="AG338" s="3591"/>
      <c r="AH338" s="3591"/>
      <c r="AI338" s="3188"/>
      <c r="AJ338" s="3593"/>
      <c r="AK338" s="3593"/>
      <c r="AL338" s="3593"/>
      <c r="AM338" s="3593"/>
      <c r="AN338" s="3593"/>
      <c r="AO338" s="3593"/>
    </row>
    <row r="339" spans="1:41" s="1928" customFormat="1" ht="17.100000000000001" customHeight="1">
      <c r="A339" s="1929"/>
      <c r="B339" s="1955"/>
      <c r="C339" s="10906" t="s">
        <v>713</v>
      </c>
      <c r="D339" s="10906"/>
      <c r="E339" s="2233">
        <f>SUM(E340:E341)</f>
        <v>2000000</v>
      </c>
      <c r="F339" s="2233">
        <f t="shared" ref="F339:G339" si="103">SUM(F340:F341)</f>
        <v>2099279</v>
      </c>
      <c r="G339" s="2445">
        <f t="shared" si="103"/>
        <v>2066897.86</v>
      </c>
      <c r="H339" s="3589">
        <f t="shared" si="101"/>
        <v>0.98457511364616146</v>
      </c>
      <c r="I339" s="1881">
        <f t="shared" si="90"/>
        <v>0</v>
      </c>
      <c r="J339" s="3590"/>
      <c r="K339" s="3590"/>
      <c r="L339" s="3590"/>
      <c r="M339" s="3590"/>
      <c r="N339" s="3590"/>
      <c r="O339" s="3590"/>
      <c r="P339" s="1939"/>
      <c r="Q339" s="3591"/>
      <c r="R339" s="3591"/>
      <c r="S339" s="3591"/>
      <c r="T339" s="3188"/>
      <c r="U339" s="3591"/>
      <c r="V339" s="3591"/>
      <c r="W339" s="3591"/>
      <c r="X339" s="3591"/>
      <c r="Y339" s="3591"/>
      <c r="Z339" s="3591"/>
      <c r="AA339" s="3591"/>
      <c r="AB339" s="3591"/>
      <c r="AC339" s="3591"/>
      <c r="AD339" s="3591"/>
      <c r="AE339" s="3592"/>
      <c r="AF339" s="3592"/>
      <c r="AG339" s="3591"/>
      <c r="AH339" s="3591"/>
      <c r="AI339" s="3188"/>
      <c r="AJ339" s="3593"/>
      <c r="AK339" s="3593"/>
      <c r="AL339" s="3593"/>
      <c r="AM339" s="3593"/>
      <c r="AN339" s="3593"/>
      <c r="AO339" s="3593"/>
    </row>
    <row r="340" spans="1:41" s="1928" customFormat="1" ht="53.25" customHeight="1">
      <c r="A340" s="1929"/>
      <c r="B340" s="1955"/>
      <c r="C340" s="3594" t="s">
        <v>82</v>
      </c>
      <c r="D340" s="3595" t="s">
        <v>720</v>
      </c>
      <c r="E340" s="3596">
        <f>I340</f>
        <v>2000000</v>
      </c>
      <c r="F340" s="3191">
        <v>2000000</v>
      </c>
      <c r="G340" s="3192">
        <v>1968096.81</v>
      </c>
      <c r="H340" s="3597">
        <f t="shared" si="101"/>
        <v>0.98404840500000001</v>
      </c>
      <c r="I340" s="1881">
        <f t="shared" si="90"/>
        <v>2000000</v>
      </c>
      <c r="J340" s="3598"/>
      <c r="K340" s="3598"/>
      <c r="L340" s="3598"/>
      <c r="M340" s="3598"/>
      <c r="N340" s="3598"/>
      <c r="O340" s="3598"/>
      <c r="P340" s="1939"/>
      <c r="Q340" s="3599"/>
      <c r="R340" s="3599"/>
      <c r="S340" s="3599"/>
      <c r="T340" s="3188"/>
      <c r="U340" s="3599"/>
      <c r="V340" s="3599"/>
      <c r="W340" s="3599"/>
      <c r="X340" s="3599"/>
      <c r="Y340" s="3599"/>
      <c r="Z340" s="3599"/>
      <c r="AA340" s="3599"/>
      <c r="AB340" s="3599"/>
      <c r="AC340" s="3599"/>
      <c r="AD340" s="3599"/>
      <c r="AE340" s="3600"/>
      <c r="AF340" s="3600"/>
      <c r="AG340" s="3599">
        <v>2000000</v>
      </c>
      <c r="AH340" s="3599"/>
      <c r="AI340" s="3188"/>
      <c r="AJ340" s="3601"/>
      <c r="AK340" s="3601"/>
      <c r="AL340" s="3601"/>
      <c r="AM340" s="3601"/>
      <c r="AN340" s="3601"/>
      <c r="AO340" s="3601"/>
    </row>
    <row r="341" spans="1:41" s="1928" customFormat="1" ht="35.25" customHeight="1">
      <c r="A341" s="1929"/>
      <c r="B341" s="1955"/>
      <c r="C341" s="3602" t="s">
        <v>71</v>
      </c>
      <c r="D341" s="3603" t="s">
        <v>777</v>
      </c>
      <c r="E341" s="3604">
        <v>0</v>
      </c>
      <c r="F341" s="3191">
        <v>99279</v>
      </c>
      <c r="G341" s="3192">
        <v>98801.05</v>
      </c>
      <c r="H341" s="3605">
        <f t="shared" si="101"/>
        <v>0.99518578954260217</v>
      </c>
      <c r="I341" s="1881"/>
      <c r="J341" s="3606"/>
      <c r="K341" s="3606"/>
      <c r="L341" s="3606"/>
      <c r="M341" s="3606"/>
      <c r="N341" s="3606"/>
      <c r="O341" s="3606"/>
      <c r="P341" s="1939"/>
      <c r="Q341" s="3607"/>
      <c r="R341" s="3607"/>
      <c r="S341" s="3607"/>
      <c r="T341" s="3188"/>
      <c r="U341" s="3607"/>
      <c r="V341" s="3607"/>
      <c r="W341" s="3607"/>
      <c r="X341" s="3607"/>
      <c r="Y341" s="3607"/>
      <c r="Z341" s="3607"/>
      <c r="AA341" s="3607"/>
      <c r="AB341" s="3607"/>
      <c r="AC341" s="3607"/>
      <c r="AD341" s="3607"/>
      <c r="AE341" s="3608"/>
      <c r="AF341" s="3608"/>
      <c r="AG341" s="3607"/>
      <c r="AH341" s="3607"/>
      <c r="AI341" s="3188"/>
      <c r="AJ341" s="3609"/>
      <c r="AK341" s="3609"/>
      <c r="AL341" s="3609"/>
      <c r="AM341" s="3609"/>
      <c r="AN341" s="3609"/>
      <c r="AO341" s="3609"/>
    </row>
    <row r="342" spans="1:41" s="1928" customFormat="1">
      <c r="A342" s="1929"/>
      <c r="B342" s="1955"/>
      <c r="C342" s="3610"/>
      <c r="D342" s="3611"/>
      <c r="E342" s="3612"/>
      <c r="F342" s="3612"/>
      <c r="G342" s="3192"/>
      <c r="H342" s="3613"/>
      <c r="I342" s="1881">
        <f t="shared" si="90"/>
        <v>0</v>
      </c>
      <c r="J342" s="3614"/>
      <c r="K342" s="3614"/>
      <c r="L342" s="3614"/>
      <c r="M342" s="3614"/>
      <c r="N342" s="3614"/>
      <c r="O342" s="3614"/>
      <c r="P342" s="1939"/>
      <c r="Q342" s="3615"/>
      <c r="R342" s="3615"/>
      <c r="S342" s="3615"/>
      <c r="T342" s="3188"/>
      <c r="U342" s="3615"/>
      <c r="V342" s="3615"/>
      <c r="W342" s="3615"/>
      <c r="X342" s="3615"/>
      <c r="Y342" s="3615"/>
      <c r="Z342" s="3615"/>
      <c r="AA342" s="3615"/>
      <c r="AB342" s="3615"/>
      <c r="AC342" s="3615"/>
      <c r="AD342" s="3615"/>
      <c r="AE342" s="3616"/>
      <c r="AF342" s="3616"/>
      <c r="AG342" s="3615"/>
      <c r="AH342" s="3615"/>
      <c r="AI342" s="3188"/>
      <c r="AJ342" s="3617"/>
      <c r="AK342" s="3617"/>
      <c r="AL342" s="3617"/>
      <c r="AM342" s="3617"/>
      <c r="AN342" s="3617"/>
      <c r="AO342" s="3617"/>
    </row>
    <row r="343" spans="1:41" s="1928" customFormat="1" ht="16.5" customHeight="1">
      <c r="A343" s="1929"/>
      <c r="B343" s="1955"/>
      <c r="C343" s="10907" t="s">
        <v>679</v>
      </c>
      <c r="D343" s="10889"/>
      <c r="E343" s="3618">
        <f>E344</f>
        <v>0</v>
      </c>
      <c r="F343" s="3618">
        <f t="shared" ref="F343:G344" si="104">F344</f>
        <v>70000</v>
      </c>
      <c r="G343" s="3619">
        <f t="shared" si="104"/>
        <v>59999.99</v>
      </c>
      <c r="H343" s="3620">
        <f t="shared" si="101"/>
        <v>0.8571427142857142</v>
      </c>
      <c r="I343" s="1881">
        <f t="shared" ref="I343:I393" si="105">SUM(J343:AM343)</f>
        <v>0</v>
      </c>
      <c r="J343" s="3614"/>
      <c r="K343" s="3614"/>
      <c r="L343" s="3614"/>
      <c r="M343" s="3614"/>
      <c r="N343" s="3614"/>
      <c r="O343" s="3614"/>
      <c r="P343" s="1939"/>
      <c r="Q343" s="3615"/>
      <c r="R343" s="3615"/>
      <c r="S343" s="3615"/>
      <c r="T343" s="3188"/>
      <c r="U343" s="3615"/>
      <c r="V343" s="3615"/>
      <c r="W343" s="3615"/>
      <c r="X343" s="3615"/>
      <c r="Y343" s="3615"/>
      <c r="Z343" s="3615"/>
      <c r="AA343" s="3615"/>
      <c r="AB343" s="3615"/>
      <c r="AC343" s="3615"/>
      <c r="AD343" s="3615"/>
      <c r="AE343" s="3616"/>
      <c r="AF343" s="3616"/>
      <c r="AG343" s="3615"/>
      <c r="AH343" s="3615"/>
      <c r="AI343" s="3188"/>
      <c r="AJ343" s="3617"/>
      <c r="AK343" s="3617"/>
      <c r="AL343" s="3617"/>
      <c r="AM343" s="3617"/>
      <c r="AN343" s="3617"/>
      <c r="AO343" s="3617"/>
    </row>
    <row r="344" spans="1:41" s="1928" customFormat="1" ht="16.5" customHeight="1">
      <c r="A344" s="1929"/>
      <c r="B344" s="1955"/>
      <c r="C344" s="10906" t="s">
        <v>787</v>
      </c>
      <c r="D344" s="10906"/>
      <c r="E344" s="3612">
        <f>E345</f>
        <v>0</v>
      </c>
      <c r="F344" s="3612">
        <f t="shared" si="104"/>
        <v>70000</v>
      </c>
      <c r="G344" s="3621">
        <f t="shared" si="104"/>
        <v>59999.99</v>
      </c>
      <c r="H344" s="3613">
        <f t="shared" si="101"/>
        <v>0.8571427142857142</v>
      </c>
      <c r="I344" s="1881">
        <f t="shared" si="105"/>
        <v>0</v>
      </c>
      <c r="J344" s="3614"/>
      <c r="K344" s="3614"/>
      <c r="L344" s="3614"/>
      <c r="M344" s="3614"/>
      <c r="N344" s="3614"/>
      <c r="O344" s="3614"/>
      <c r="P344" s="1939"/>
      <c r="Q344" s="3615"/>
      <c r="R344" s="3615"/>
      <c r="S344" s="3615"/>
      <c r="T344" s="3188"/>
      <c r="U344" s="3615"/>
      <c r="V344" s="3615"/>
      <c r="W344" s="3615"/>
      <c r="X344" s="3615"/>
      <c r="Y344" s="3615"/>
      <c r="Z344" s="3615"/>
      <c r="AA344" s="3615"/>
      <c r="AB344" s="3615"/>
      <c r="AC344" s="3615"/>
      <c r="AD344" s="3615"/>
      <c r="AE344" s="3616"/>
      <c r="AF344" s="3616"/>
      <c r="AG344" s="3615"/>
      <c r="AH344" s="3615"/>
      <c r="AI344" s="3188"/>
      <c r="AJ344" s="3617"/>
      <c r="AK344" s="3617"/>
      <c r="AL344" s="3617"/>
      <c r="AM344" s="3617"/>
      <c r="AN344" s="3617"/>
      <c r="AO344" s="3617"/>
    </row>
    <row r="345" spans="1:41" s="1928" customFormat="1" ht="39" thickBot="1">
      <c r="A345" s="1929"/>
      <c r="B345" s="1955"/>
      <c r="C345" s="3622" t="s">
        <v>243</v>
      </c>
      <c r="D345" s="3623" t="s">
        <v>778</v>
      </c>
      <c r="E345" s="3624">
        <v>0</v>
      </c>
      <c r="F345" s="3625">
        <v>70000</v>
      </c>
      <c r="G345" s="3626">
        <v>59999.99</v>
      </c>
      <c r="H345" s="3250">
        <f t="shared" si="101"/>
        <v>0.8571427142857142</v>
      </c>
      <c r="I345" s="1881">
        <f t="shared" si="105"/>
        <v>0</v>
      </c>
      <c r="J345" s="3627"/>
      <c r="K345" s="3627"/>
      <c r="L345" s="3627"/>
      <c r="M345" s="3627"/>
      <c r="N345" s="3627"/>
      <c r="O345" s="3627"/>
      <c r="P345" s="1939"/>
      <c r="Q345" s="3628"/>
      <c r="R345" s="3628"/>
      <c r="S345" s="3628"/>
      <c r="T345" s="3188"/>
      <c r="U345" s="3628"/>
      <c r="V345" s="3628"/>
      <c r="W345" s="3628"/>
      <c r="X345" s="3628"/>
      <c r="Y345" s="3628"/>
      <c r="Z345" s="3628"/>
      <c r="AA345" s="3628"/>
      <c r="AB345" s="3628"/>
      <c r="AC345" s="3628"/>
      <c r="AD345" s="3628"/>
      <c r="AE345" s="3629"/>
      <c r="AF345" s="3629"/>
      <c r="AG345" s="3628"/>
      <c r="AH345" s="3628"/>
      <c r="AI345" s="3188"/>
      <c r="AJ345" s="3630"/>
      <c r="AK345" s="3630"/>
      <c r="AL345" s="3630"/>
      <c r="AM345" s="3630"/>
      <c r="AN345" s="3630"/>
      <c r="AO345" s="3630"/>
    </row>
    <row r="346" spans="1:41" s="1928" customFormat="1" ht="17.100000000000001" customHeight="1" thickBot="1">
      <c r="A346" s="1929"/>
      <c r="B346" s="2214" t="s">
        <v>551</v>
      </c>
      <c r="C346" s="2215"/>
      <c r="D346" s="2216" t="s">
        <v>44</v>
      </c>
      <c r="E346" s="2217">
        <f>SUM(E347,)</f>
        <v>595740</v>
      </c>
      <c r="F346" s="2217">
        <f t="shared" ref="F346:G346" si="106">SUM(F347,)</f>
        <v>698103</v>
      </c>
      <c r="G346" s="2218">
        <f t="shared" si="106"/>
        <v>631241.43999999994</v>
      </c>
      <c r="H346" s="1935">
        <f>G346/F346</f>
        <v>0.90422393257155453</v>
      </c>
      <c r="I346" s="1881">
        <f t="shared" si="105"/>
        <v>0</v>
      </c>
      <c r="J346" s="3551"/>
      <c r="K346" s="3551"/>
      <c r="L346" s="3551"/>
      <c r="M346" s="3551"/>
      <c r="N346" s="3551"/>
      <c r="O346" s="3551"/>
      <c r="P346" s="3631"/>
      <c r="Q346" s="3559"/>
      <c r="R346" s="3559"/>
      <c r="S346" s="3559"/>
      <c r="T346" s="3632"/>
      <c r="U346" s="3559"/>
      <c r="V346" s="3559"/>
      <c r="W346" s="3559"/>
      <c r="X346" s="3559"/>
      <c r="Y346" s="3559"/>
      <c r="Z346" s="3559"/>
      <c r="AA346" s="3559"/>
      <c r="AB346" s="3559"/>
      <c r="AC346" s="3559"/>
      <c r="AD346" s="3559"/>
      <c r="AE346" s="3560"/>
      <c r="AF346" s="3560"/>
      <c r="AG346" s="3559"/>
      <c r="AH346" s="3559"/>
      <c r="AI346" s="3632"/>
      <c r="AJ346" s="3561"/>
      <c r="AK346" s="3561"/>
      <c r="AL346" s="3561"/>
      <c r="AM346" s="3561"/>
      <c r="AN346" s="3561"/>
      <c r="AO346" s="3561"/>
    </row>
    <row r="347" spans="1:41" s="1928" customFormat="1" ht="17.100000000000001" customHeight="1">
      <c r="A347" s="1929"/>
      <c r="B347" s="2219"/>
      <c r="C347" s="10930" t="s">
        <v>645</v>
      </c>
      <c r="D347" s="10931"/>
      <c r="E347" s="3633">
        <f>SUM(E348,E359)</f>
        <v>595740</v>
      </c>
      <c r="F347" s="3633">
        <f t="shared" ref="F347:G347" si="107">SUM(F348,F359)</f>
        <v>698103</v>
      </c>
      <c r="G347" s="3634">
        <f t="shared" si="107"/>
        <v>631241.43999999994</v>
      </c>
      <c r="H347" s="3021">
        <f>G347/F347</f>
        <v>0.90422393257155453</v>
      </c>
      <c r="I347" s="1881">
        <f t="shared" si="105"/>
        <v>0</v>
      </c>
      <c r="J347" s="3627"/>
      <c r="K347" s="3627"/>
      <c r="L347" s="3627"/>
      <c r="M347" s="3627"/>
      <c r="N347" s="3627"/>
      <c r="O347" s="3627"/>
      <c r="P347" s="1939"/>
      <c r="Q347" s="3628"/>
      <c r="R347" s="3628"/>
      <c r="S347" s="3628"/>
      <c r="T347" s="3188"/>
      <c r="U347" s="3628"/>
      <c r="V347" s="3628"/>
      <c r="W347" s="3628"/>
      <c r="X347" s="3628"/>
      <c r="Y347" s="3628"/>
      <c r="Z347" s="3628"/>
      <c r="AA347" s="3628"/>
      <c r="AB347" s="3628"/>
      <c r="AC347" s="3628"/>
      <c r="AD347" s="3628"/>
      <c r="AE347" s="3629"/>
      <c r="AF347" s="3629"/>
      <c r="AG347" s="3628"/>
      <c r="AH347" s="3628"/>
      <c r="AI347" s="3188"/>
      <c r="AJ347" s="3630"/>
      <c r="AK347" s="3630"/>
      <c r="AL347" s="3630"/>
      <c r="AM347" s="3630"/>
      <c r="AN347" s="3630"/>
      <c r="AO347" s="3630"/>
    </row>
    <row r="348" spans="1:41" s="1928" customFormat="1" ht="16.5" customHeight="1">
      <c r="A348" s="1929"/>
      <c r="B348" s="2223"/>
      <c r="C348" s="10932" t="s">
        <v>646</v>
      </c>
      <c r="D348" s="10933"/>
      <c r="E348" s="3635">
        <f>SUM(E349,E356)</f>
        <v>595740</v>
      </c>
      <c r="F348" s="3635">
        <f>SUM(F349,F356)</f>
        <v>680698</v>
      </c>
      <c r="G348" s="3636">
        <f>SUM(G349,G356)</f>
        <v>613836.43999999994</v>
      </c>
      <c r="H348" s="3186">
        <f>G348/F348</f>
        <v>0.9017750015425342</v>
      </c>
      <c r="I348" s="1881">
        <f t="shared" si="105"/>
        <v>0</v>
      </c>
      <c r="J348" s="3637"/>
      <c r="K348" s="3637"/>
      <c r="L348" s="3637"/>
      <c r="M348" s="3637"/>
      <c r="N348" s="3637"/>
      <c r="O348" s="3637"/>
      <c r="P348" s="1939"/>
      <c r="Q348" s="3638"/>
      <c r="R348" s="3638"/>
      <c r="S348" s="3638"/>
      <c r="T348" s="3188"/>
      <c r="U348" s="3638"/>
      <c r="V348" s="3638"/>
      <c r="W348" s="3638"/>
      <c r="X348" s="3638"/>
      <c r="Y348" s="3638"/>
      <c r="Z348" s="3638"/>
      <c r="AA348" s="3638"/>
      <c r="AB348" s="3638"/>
      <c r="AC348" s="3638"/>
      <c r="AD348" s="3638"/>
      <c r="AE348" s="3639"/>
      <c r="AF348" s="3639"/>
      <c r="AG348" s="3638"/>
      <c r="AH348" s="3638"/>
      <c r="AI348" s="3188"/>
      <c r="AJ348" s="3640"/>
      <c r="AK348" s="3640"/>
      <c r="AL348" s="3640"/>
      <c r="AM348" s="3640"/>
      <c r="AN348" s="3640"/>
      <c r="AO348" s="3640"/>
    </row>
    <row r="349" spans="1:41" s="1928" customFormat="1" ht="16.5" customHeight="1">
      <c r="A349" s="1929"/>
      <c r="B349" s="2223"/>
      <c r="C349" s="10934" t="s">
        <v>647</v>
      </c>
      <c r="D349" s="10934"/>
      <c r="E349" s="3641">
        <f>SUM(E350:E354)</f>
        <v>584740</v>
      </c>
      <c r="F349" s="3641">
        <f>SUM(F350:F354)</f>
        <v>669698</v>
      </c>
      <c r="G349" s="3642">
        <f>SUM(G350:G354)</f>
        <v>613836.43999999994</v>
      </c>
      <c r="H349" s="3186">
        <f t="shared" ref="H349:H360" si="108">G349/F349</f>
        <v>0.91658693918751433</v>
      </c>
      <c r="I349" s="1881">
        <f t="shared" si="105"/>
        <v>0</v>
      </c>
      <c r="J349" s="3643"/>
      <c r="K349" s="3643"/>
      <c r="L349" s="3643"/>
      <c r="M349" s="3643"/>
      <c r="N349" s="3643"/>
      <c r="O349" s="3643"/>
      <c r="P349" s="1939"/>
      <c r="Q349" s="3644"/>
      <c r="R349" s="3644"/>
      <c r="S349" s="3644"/>
      <c r="T349" s="3188"/>
      <c r="U349" s="3644"/>
      <c r="V349" s="3644"/>
      <c r="W349" s="3644"/>
      <c r="X349" s="3644"/>
      <c r="Y349" s="3644"/>
      <c r="Z349" s="3644"/>
      <c r="AA349" s="3644"/>
      <c r="AB349" s="3644"/>
      <c r="AC349" s="3644"/>
      <c r="AD349" s="3644"/>
      <c r="AE349" s="3645"/>
      <c r="AF349" s="3645"/>
      <c r="AG349" s="3644"/>
      <c r="AH349" s="3644"/>
      <c r="AI349" s="3188"/>
      <c r="AJ349" s="3646"/>
      <c r="AK349" s="3646"/>
      <c r="AL349" s="3646"/>
      <c r="AM349" s="3646"/>
      <c r="AN349" s="3646"/>
      <c r="AO349" s="3646"/>
    </row>
    <row r="350" spans="1:41" s="1928" customFormat="1" ht="16.5" customHeight="1">
      <c r="A350" s="1929"/>
      <c r="B350" s="2223"/>
      <c r="C350" s="3647" t="s">
        <v>406</v>
      </c>
      <c r="D350" s="3648" t="s">
        <v>648</v>
      </c>
      <c r="E350" s="3649">
        <f>I350</f>
        <v>463114</v>
      </c>
      <c r="F350" s="3650">
        <v>530333</v>
      </c>
      <c r="G350" s="3651">
        <v>487287.67</v>
      </c>
      <c r="H350" s="3186">
        <f t="shared" si="108"/>
        <v>0.91883339335851244</v>
      </c>
      <c r="I350" s="1881">
        <f t="shared" si="105"/>
        <v>463114</v>
      </c>
      <c r="J350" s="3652"/>
      <c r="K350" s="3652"/>
      <c r="L350" s="3652">
        <v>463114</v>
      </c>
      <c r="M350" s="3652"/>
      <c r="N350" s="3652"/>
      <c r="O350" s="3652"/>
      <c r="P350" s="1939"/>
      <c r="Q350" s="3653"/>
      <c r="R350" s="3653"/>
      <c r="S350" s="3653"/>
      <c r="T350" s="3188"/>
      <c r="U350" s="3653"/>
      <c r="V350" s="3653"/>
      <c r="W350" s="3653"/>
      <c r="X350" s="3653"/>
      <c r="Y350" s="3653"/>
      <c r="Z350" s="3653"/>
      <c r="AA350" s="3653"/>
      <c r="AB350" s="3653"/>
      <c r="AC350" s="3653"/>
      <c r="AD350" s="3653"/>
      <c r="AE350" s="3654"/>
      <c r="AF350" s="3654"/>
      <c r="AG350" s="3653"/>
      <c r="AH350" s="3653"/>
      <c r="AI350" s="3188"/>
      <c r="AJ350" s="3655"/>
      <c r="AK350" s="3655"/>
      <c r="AL350" s="3655"/>
      <c r="AM350" s="3655"/>
      <c r="AN350" s="3655"/>
      <c r="AO350" s="3655"/>
    </row>
    <row r="351" spans="1:41" s="1928" customFormat="1" ht="16.5" customHeight="1" thickBot="1">
      <c r="A351" s="2113"/>
      <c r="B351" s="3656"/>
      <c r="C351" s="3657" t="s">
        <v>602</v>
      </c>
      <c r="D351" s="3658" t="s">
        <v>649</v>
      </c>
      <c r="E351" s="3659">
        <f t="shared" ref="E351:E354" si="109">I351</f>
        <v>30636</v>
      </c>
      <c r="F351" s="3660">
        <v>30235</v>
      </c>
      <c r="G351" s="3661">
        <v>30234.23</v>
      </c>
      <c r="H351" s="3662">
        <f t="shared" si="108"/>
        <v>0.99997453282619475</v>
      </c>
      <c r="I351" s="1881">
        <f t="shared" si="105"/>
        <v>30636</v>
      </c>
      <c r="J351" s="3663"/>
      <c r="K351" s="3663"/>
      <c r="L351" s="3663">
        <v>30636</v>
      </c>
      <c r="M351" s="3663"/>
      <c r="N351" s="3663"/>
      <c r="O351" s="3663"/>
      <c r="P351" s="3664"/>
      <c r="Q351" s="3665"/>
      <c r="R351" s="3665"/>
      <c r="S351" s="3665"/>
      <c r="T351" s="3666"/>
      <c r="U351" s="3665"/>
      <c r="V351" s="3665"/>
      <c r="W351" s="3665"/>
      <c r="X351" s="3665"/>
      <c r="Y351" s="3665"/>
      <c r="Z351" s="3665"/>
      <c r="AA351" s="3665"/>
      <c r="AB351" s="3665"/>
      <c r="AC351" s="3665"/>
      <c r="AD351" s="3665"/>
      <c r="AE351" s="3667"/>
      <c r="AF351" s="3667"/>
      <c r="AG351" s="3665"/>
      <c r="AH351" s="3665"/>
      <c r="AI351" s="3666"/>
      <c r="AJ351" s="3668"/>
      <c r="AK351" s="3668"/>
      <c r="AL351" s="3668"/>
      <c r="AM351" s="3668"/>
      <c r="AN351" s="3668"/>
      <c r="AO351" s="3668"/>
    </row>
    <row r="352" spans="1:41" s="1928" customFormat="1" ht="16.5" customHeight="1">
      <c r="A352" s="1929"/>
      <c r="B352" s="2223"/>
      <c r="C352" s="3669" t="s">
        <v>407</v>
      </c>
      <c r="D352" s="3670" t="s">
        <v>650</v>
      </c>
      <c r="E352" s="3513">
        <f t="shared" si="109"/>
        <v>73447</v>
      </c>
      <c r="F352" s="3671">
        <v>90611</v>
      </c>
      <c r="G352" s="3672">
        <v>83093.98</v>
      </c>
      <c r="H352" s="3250">
        <f t="shared" si="108"/>
        <v>0.91704075664102591</v>
      </c>
      <c r="I352" s="1881">
        <f t="shared" si="105"/>
        <v>73447</v>
      </c>
      <c r="J352" s="3663"/>
      <c r="K352" s="3663"/>
      <c r="L352" s="3663">
        <v>73447</v>
      </c>
      <c r="M352" s="3663"/>
      <c r="N352" s="3663"/>
      <c r="O352" s="3663"/>
      <c r="P352" s="3664"/>
      <c r="Q352" s="3665"/>
      <c r="R352" s="3665"/>
      <c r="S352" s="3665"/>
      <c r="T352" s="3666"/>
      <c r="U352" s="3665"/>
      <c r="V352" s="3665"/>
      <c r="W352" s="3665"/>
      <c r="X352" s="3665"/>
      <c r="Y352" s="3665"/>
      <c r="Z352" s="3665"/>
      <c r="AA352" s="3665"/>
      <c r="AB352" s="3665"/>
      <c r="AC352" s="3665"/>
      <c r="AD352" s="3665"/>
      <c r="AE352" s="3667"/>
      <c r="AF352" s="3667"/>
      <c r="AG352" s="3665"/>
      <c r="AH352" s="3665"/>
      <c r="AI352" s="3666"/>
      <c r="AJ352" s="3668"/>
      <c r="AK352" s="3668"/>
      <c r="AL352" s="3668"/>
      <c r="AM352" s="3668"/>
      <c r="AN352" s="3668"/>
      <c r="AO352" s="3668"/>
    </row>
    <row r="353" spans="1:41" s="1928" customFormat="1" ht="17.25" customHeight="1">
      <c r="A353" s="1929"/>
      <c r="B353" s="2223"/>
      <c r="C353" s="3673" t="s">
        <v>408</v>
      </c>
      <c r="D353" s="3674" t="s">
        <v>651</v>
      </c>
      <c r="E353" s="3675">
        <f t="shared" si="109"/>
        <v>13043</v>
      </c>
      <c r="F353" s="3676">
        <v>12919</v>
      </c>
      <c r="G353" s="3677">
        <v>8017.11</v>
      </c>
      <c r="H353" s="3678">
        <f t="shared" si="108"/>
        <v>0.62056738137626744</v>
      </c>
      <c r="I353" s="1881">
        <f t="shared" si="105"/>
        <v>13043</v>
      </c>
      <c r="J353" s="3679"/>
      <c r="K353" s="3679"/>
      <c r="L353" s="3679">
        <v>13043</v>
      </c>
      <c r="M353" s="3679"/>
      <c r="N353" s="3679"/>
      <c r="O353" s="3679"/>
      <c r="P353" s="3664"/>
      <c r="Q353" s="3680"/>
      <c r="R353" s="3680"/>
      <c r="S353" s="3680"/>
      <c r="T353" s="3666"/>
      <c r="U353" s="3680"/>
      <c r="V353" s="3680"/>
      <c r="W353" s="3680"/>
      <c r="X353" s="3680"/>
      <c r="Y353" s="3680"/>
      <c r="Z353" s="3680"/>
      <c r="AA353" s="3680"/>
      <c r="AB353" s="3680"/>
      <c r="AC353" s="3680"/>
      <c r="AD353" s="3680"/>
      <c r="AE353" s="3681"/>
      <c r="AF353" s="3681"/>
      <c r="AG353" s="3680"/>
      <c r="AH353" s="3680"/>
      <c r="AI353" s="3666"/>
      <c r="AJ353" s="3682"/>
      <c r="AK353" s="3682"/>
      <c r="AL353" s="3682"/>
      <c r="AM353" s="3682"/>
      <c r="AN353" s="3682"/>
      <c r="AO353" s="3682"/>
    </row>
    <row r="354" spans="1:41" s="1928" customFormat="1" ht="16.5" customHeight="1">
      <c r="A354" s="1929"/>
      <c r="B354" s="2223"/>
      <c r="C354" s="3683" t="s">
        <v>593</v>
      </c>
      <c r="D354" s="3684" t="s">
        <v>653</v>
      </c>
      <c r="E354" s="3685">
        <f t="shared" si="109"/>
        <v>4500</v>
      </c>
      <c r="F354" s="3676">
        <v>5600</v>
      </c>
      <c r="G354" s="3677">
        <v>5203.45</v>
      </c>
      <c r="H354" s="3678">
        <f t="shared" si="108"/>
        <v>0.92918749999999994</v>
      </c>
      <c r="I354" s="1881">
        <f t="shared" si="105"/>
        <v>4500</v>
      </c>
      <c r="J354" s="3686"/>
      <c r="K354" s="3686"/>
      <c r="L354" s="3686">
        <v>4500</v>
      </c>
      <c r="M354" s="3686"/>
      <c r="N354" s="3686"/>
      <c r="O354" s="3686"/>
      <c r="P354" s="3664"/>
      <c r="Q354" s="3687"/>
      <c r="R354" s="3687"/>
      <c r="S354" s="3687"/>
      <c r="T354" s="3666"/>
      <c r="U354" s="3687"/>
      <c r="V354" s="3687"/>
      <c r="W354" s="3687"/>
      <c r="X354" s="3687"/>
      <c r="Y354" s="3687"/>
      <c r="Z354" s="3687"/>
      <c r="AA354" s="3687"/>
      <c r="AB354" s="3687"/>
      <c r="AC354" s="3687"/>
      <c r="AD354" s="3687"/>
      <c r="AE354" s="3688"/>
      <c r="AF354" s="3688"/>
      <c r="AG354" s="3687"/>
      <c r="AH354" s="3687"/>
      <c r="AI354" s="3666"/>
      <c r="AJ354" s="3689"/>
      <c r="AK354" s="3689"/>
      <c r="AL354" s="3689"/>
      <c r="AM354" s="3689"/>
      <c r="AN354" s="3689"/>
      <c r="AO354" s="3689"/>
    </row>
    <row r="355" spans="1:41" s="1928" customFormat="1" ht="13.5" customHeight="1">
      <c r="A355" s="1929"/>
      <c r="B355" s="2223"/>
      <c r="C355" s="10935"/>
      <c r="D355" s="10936"/>
      <c r="E355" s="3690"/>
      <c r="F355" s="3691"/>
      <c r="G355" s="3692"/>
      <c r="H355" s="3678"/>
      <c r="I355" s="1881">
        <f t="shared" si="105"/>
        <v>0</v>
      </c>
      <c r="J355" s="3693"/>
      <c r="K355" s="3693"/>
      <c r="L355" s="3693"/>
      <c r="M355" s="3693"/>
      <c r="N355" s="3693"/>
      <c r="O355" s="3693"/>
      <c r="P355" s="3664"/>
      <c r="Q355" s="3694"/>
      <c r="R355" s="3694"/>
      <c r="S355" s="3694"/>
      <c r="T355" s="3666"/>
      <c r="U355" s="3694"/>
      <c r="V355" s="3694"/>
      <c r="W355" s="3694"/>
      <c r="X355" s="3694"/>
      <c r="Y355" s="3694"/>
      <c r="Z355" s="3694"/>
      <c r="AA355" s="3694"/>
      <c r="AB355" s="3694"/>
      <c r="AC355" s="3694"/>
      <c r="AD355" s="3694"/>
      <c r="AE355" s="3695"/>
      <c r="AF355" s="3695"/>
      <c r="AG355" s="3694"/>
      <c r="AH355" s="3694"/>
      <c r="AI355" s="3666"/>
      <c r="AJ355" s="3696"/>
      <c r="AK355" s="3696"/>
      <c r="AL355" s="3696"/>
      <c r="AM355" s="3696"/>
      <c r="AN355" s="3696"/>
      <c r="AO355" s="3696"/>
    </row>
    <row r="356" spans="1:41" s="1928" customFormat="1" ht="16.5" customHeight="1">
      <c r="A356" s="1929"/>
      <c r="B356" s="2223"/>
      <c r="C356" s="10937" t="s">
        <v>654</v>
      </c>
      <c r="D356" s="10937"/>
      <c r="E356" s="3697">
        <f t="shared" ref="E356:G356" si="110">SUM(E357)</f>
        <v>11000</v>
      </c>
      <c r="F356" s="3697">
        <f t="shared" si="110"/>
        <v>11000</v>
      </c>
      <c r="G356" s="3698">
        <f t="shared" si="110"/>
        <v>0</v>
      </c>
      <c r="H356" s="3678">
        <f t="shared" si="108"/>
        <v>0</v>
      </c>
      <c r="I356" s="1881">
        <f t="shared" si="105"/>
        <v>0</v>
      </c>
      <c r="J356" s="3693"/>
      <c r="K356" s="3693"/>
      <c r="L356" s="3693"/>
      <c r="M356" s="3693"/>
      <c r="N356" s="3693"/>
      <c r="O356" s="3693"/>
      <c r="P356" s="3664"/>
      <c r="Q356" s="3694"/>
      <c r="R356" s="3694"/>
      <c r="S356" s="3694"/>
      <c r="T356" s="3666"/>
      <c r="U356" s="3694"/>
      <c r="V356" s="3694"/>
      <c r="W356" s="3694"/>
      <c r="X356" s="3694"/>
      <c r="Y356" s="3694"/>
      <c r="Z356" s="3694"/>
      <c r="AA356" s="3694"/>
      <c r="AB356" s="3694"/>
      <c r="AC356" s="3694"/>
      <c r="AD356" s="3694"/>
      <c r="AE356" s="3695"/>
      <c r="AF356" s="3695"/>
      <c r="AG356" s="3694"/>
      <c r="AH356" s="3694"/>
      <c r="AI356" s="3666"/>
      <c r="AJ356" s="3696"/>
      <c r="AK356" s="3696"/>
      <c r="AL356" s="3696"/>
      <c r="AM356" s="3696"/>
      <c r="AN356" s="3696"/>
      <c r="AO356" s="3696"/>
    </row>
    <row r="357" spans="1:41" s="1928" customFormat="1" ht="16.5" customHeight="1">
      <c r="A357" s="1929"/>
      <c r="B357" s="2223"/>
      <c r="C357" s="3699" t="s">
        <v>376</v>
      </c>
      <c r="D357" s="3700" t="s">
        <v>661</v>
      </c>
      <c r="E357" s="3690">
        <f>I357</f>
        <v>11000</v>
      </c>
      <c r="F357" s="3691">
        <v>11000</v>
      </c>
      <c r="G357" s="3692">
        <v>0</v>
      </c>
      <c r="H357" s="3678">
        <f t="shared" si="108"/>
        <v>0</v>
      </c>
      <c r="I357" s="1881">
        <f t="shared" si="105"/>
        <v>11000</v>
      </c>
      <c r="J357" s="3693"/>
      <c r="K357" s="3693"/>
      <c r="L357" s="3693"/>
      <c r="M357" s="3693"/>
      <c r="N357" s="3693"/>
      <c r="O357" s="3693"/>
      <c r="P357" s="3664"/>
      <c r="Q357" s="3694"/>
      <c r="R357" s="3694"/>
      <c r="S357" s="3694"/>
      <c r="T357" s="3666"/>
      <c r="U357" s="3694"/>
      <c r="V357" s="3694"/>
      <c r="W357" s="3694"/>
      <c r="X357" s="3694"/>
      <c r="Y357" s="3694"/>
      <c r="Z357" s="3694"/>
      <c r="AA357" s="3694"/>
      <c r="AB357" s="3694">
        <v>11000</v>
      </c>
      <c r="AC357" s="3694"/>
      <c r="AD357" s="3694"/>
      <c r="AE357" s="3695"/>
      <c r="AF357" s="3695"/>
      <c r="AG357" s="3694"/>
      <c r="AH357" s="3694"/>
      <c r="AI357" s="3666"/>
      <c r="AJ357" s="3696"/>
      <c r="AK357" s="3696"/>
      <c r="AL357" s="3696"/>
      <c r="AM357" s="3696"/>
      <c r="AN357" s="3696"/>
      <c r="AO357" s="3696"/>
    </row>
    <row r="358" spans="1:41" s="1928" customFormat="1" ht="14.25" customHeight="1">
      <c r="A358" s="1929"/>
      <c r="B358" s="2243"/>
      <c r="C358" s="3182"/>
      <c r="D358" s="3701"/>
      <c r="E358" s="2233"/>
      <c r="F358" s="3248"/>
      <c r="G358" s="3249"/>
      <c r="H358" s="3250"/>
      <c r="I358" s="1881">
        <f t="shared" si="105"/>
        <v>0</v>
      </c>
      <c r="J358" s="3693"/>
      <c r="K358" s="3693"/>
      <c r="L358" s="3693"/>
      <c r="M358" s="3693"/>
      <c r="N358" s="3693"/>
      <c r="O358" s="3693"/>
      <c r="P358" s="3664"/>
      <c r="Q358" s="3694"/>
      <c r="R358" s="3694"/>
      <c r="S358" s="3694"/>
      <c r="T358" s="3666"/>
      <c r="U358" s="3694"/>
      <c r="V358" s="3694"/>
      <c r="W358" s="3694"/>
      <c r="X358" s="3694"/>
      <c r="Y358" s="3694"/>
      <c r="Z358" s="3694"/>
      <c r="AA358" s="3694"/>
      <c r="AB358" s="3694"/>
      <c r="AC358" s="3694"/>
      <c r="AD358" s="3694"/>
      <c r="AE358" s="3695"/>
      <c r="AF358" s="3695"/>
      <c r="AG358" s="3694"/>
      <c r="AH358" s="3694"/>
      <c r="AI358" s="3666"/>
      <c r="AJ358" s="3696"/>
      <c r="AK358" s="3696"/>
      <c r="AL358" s="3696"/>
      <c r="AM358" s="3696"/>
      <c r="AN358" s="3696"/>
      <c r="AO358" s="3696"/>
    </row>
    <row r="359" spans="1:41" s="1928" customFormat="1" ht="16.5" customHeight="1">
      <c r="A359" s="1929"/>
      <c r="B359" s="2243"/>
      <c r="C359" s="10938" t="s">
        <v>713</v>
      </c>
      <c r="D359" s="10938"/>
      <c r="E359" s="3702">
        <f>E360</f>
        <v>0</v>
      </c>
      <c r="F359" s="3702">
        <f t="shared" ref="F359:G359" si="111">F360</f>
        <v>17405</v>
      </c>
      <c r="G359" s="3703">
        <f t="shared" si="111"/>
        <v>17405</v>
      </c>
      <c r="H359" s="3678">
        <f t="shared" si="108"/>
        <v>1</v>
      </c>
      <c r="I359" s="1881">
        <f t="shared" si="105"/>
        <v>0</v>
      </c>
      <c r="J359" s="3704"/>
      <c r="K359" s="3704"/>
      <c r="L359" s="3704"/>
      <c r="M359" s="3704"/>
      <c r="N359" s="3704"/>
      <c r="O359" s="3704"/>
      <c r="P359" s="3664"/>
      <c r="Q359" s="3705"/>
      <c r="R359" s="3705"/>
      <c r="S359" s="3705"/>
      <c r="T359" s="3666"/>
      <c r="U359" s="3705"/>
      <c r="V359" s="3705"/>
      <c r="W359" s="3705"/>
      <c r="X359" s="3705"/>
      <c r="Y359" s="3705"/>
      <c r="Z359" s="3705"/>
      <c r="AA359" s="3705"/>
      <c r="AB359" s="3705"/>
      <c r="AC359" s="3705"/>
      <c r="AD359" s="3705"/>
      <c r="AE359" s="3706"/>
      <c r="AF359" s="3706"/>
      <c r="AG359" s="3705"/>
      <c r="AH359" s="3705"/>
      <c r="AI359" s="3666"/>
      <c r="AJ359" s="3707"/>
      <c r="AK359" s="3707"/>
      <c r="AL359" s="3707"/>
      <c r="AM359" s="3707"/>
      <c r="AN359" s="3707"/>
      <c r="AO359" s="3707"/>
    </row>
    <row r="360" spans="1:41" s="1928" customFormat="1" ht="39.75" customHeight="1" thickBot="1">
      <c r="A360" s="1929"/>
      <c r="B360" s="2243"/>
      <c r="C360" s="3708" t="s">
        <v>71</v>
      </c>
      <c r="D360" s="3709" t="s">
        <v>777</v>
      </c>
      <c r="E360" s="3710">
        <v>0</v>
      </c>
      <c r="F360" s="3691">
        <v>17405</v>
      </c>
      <c r="G360" s="3692">
        <v>17405</v>
      </c>
      <c r="H360" s="3678">
        <f t="shared" si="108"/>
        <v>1</v>
      </c>
      <c r="I360" s="1881">
        <f t="shared" si="105"/>
        <v>0</v>
      </c>
      <c r="J360" s="3711"/>
      <c r="K360" s="3711"/>
      <c r="L360" s="3711"/>
      <c r="M360" s="3711"/>
      <c r="N360" s="3711"/>
      <c r="O360" s="3711"/>
      <c r="P360" s="3664"/>
      <c r="Q360" s="3712"/>
      <c r="R360" s="3712"/>
      <c r="S360" s="3712"/>
      <c r="T360" s="3666"/>
      <c r="U360" s="3712"/>
      <c r="V360" s="3712"/>
      <c r="W360" s="3712"/>
      <c r="X360" s="3712"/>
      <c r="Y360" s="3712"/>
      <c r="Z360" s="3712"/>
      <c r="AA360" s="3712"/>
      <c r="AB360" s="3712"/>
      <c r="AC360" s="3712"/>
      <c r="AD360" s="3712"/>
      <c r="AE360" s="3713"/>
      <c r="AF360" s="3713"/>
      <c r="AG360" s="3712"/>
      <c r="AH360" s="3712"/>
      <c r="AI360" s="3666"/>
      <c r="AJ360" s="3714"/>
      <c r="AK360" s="3714"/>
      <c r="AL360" s="3714"/>
      <c r="AM360" s="3714"/>
      <c r="AN360" s="3714"/>
      <c r="AO360" s="3714"/>
    </row>
    <row r="361" spans="1:41" s="1928" customFormat="1" ht="17.100000000000001" customHeight="1" thickBot="1">
      <c r="A361" s="1920" t="s">
        <v>429</v>
      </c>
      <c r="B361" s="1921"/>
      <c r="C361" s="1922"/>
      <c r="D361" s="1923" t="s">
        <v>788</v>
      </c>
      <c r="E361" s="3715">
        <f>SUM(E362,E385)</f>
        <v>2075463</v>
      </c>
      <c r="F361" s="3715">
        <f>SUM(F362,F385)</f>
        <v>1850749</v>
      </c>
      <c r="G361" s="3716">
        <f>SUM(G362,G385)</f>
        <v>1416701.23</v>
      </c>
      <c r="H361" s="2474">
        <f>G361/F361</f>
        <v>0.765474534904517</v>
      </c>
      <c r="I361" s="1881">
        <f t="shared" si="105"/>
        <v>0</v>
      </c>
      <c r="J361" s="3711"/>
      <c r="K361" s="3711"/>
      <c r="L361" s="3711"/>
      <c r="M361" s="3711"/>
      <c r="N361" s="3711"/>
      <c r="O361" s="3711"/>
      <c r="P361" s="3664"/>
      <c r="Q361" s="3712"/>
      <c r="R361" s="3712"/>
      <c r="S361" s="3712"/>
      <c r="T361" s="3666"/>
      <c r="U361" s="3712"/>
      <c r="V361" s="3712"/>
      <c r="W361" s="3712"/>
      <c r="X361" s="3712"/>
      <c r="Y361" s="3712"/>
      <c r="Z361" s="3712"/>
      <c r="AA361" s="3712"/>
      <c r="AB361" s="3712"/>
      <c r="AC361" s="3712"/>
      <c r="AD361" s="3712"/>
      <c r="AE361" s="3713"/>
      <c r="AF361" s="3713"/>
      <c r="AG361" s="3712"/>
      <c r="AH361" s="3712"/>
      <c r="AI361" s="3666"/>
      <c r="AJ361" s="3714"/>
      <c r="AK361" s="3714"/>
      <c r="AL361" s="3714"/>
      <c r="AM361" s="3714"/>
      <c r="AN361" s="3714"/>
      <c r="AO361" s="3714"/>
    </row>
    <row r="362" spans="1:41" s="1928" customFormat="1" ht="17.100000000000001" customHeight="1" thickBot="1">
      <c r="A362" s="2477"/>
      <c r="B362" s="2214" t="s">
        <v>430</v>
      </c>
      <c r="C362" s="2215"/>
      <c r="D362" s="2216" t="s">
        <v>93</v>
      </c>
      <c r="E362" s="2217">
        <f>SUM(E363,E376)</f>
        <v>2075463</v>
      </c>
      <c r="F362" s="2217">
        <f>SUM(F363,F376)</f>
        <v>1803749</v>
      </c>
      <c r="G362" s="2218">
        <f>SUM(G363,G376)</f>
        <v>1369701.23</v>
      </c>
      <c r="H362" s="1935">
        <f>G362/F362</f>
        <v>0.75936354226669012</v>
      </c>
      <c r="I362" s="1881">
        <f t="shared" si="105"/>
        <v>0</v>
      </c>
      <c r="J362" s="3711"/>
      <c r="K362" s="3711"/>
      <c r="L362" s="3711"/>
      <c r="M362" s="3711"/>
      <c r="N362" s="3711"/>
      <c r="O362" s="3711"/>
      <c r="P362" s="3664"/>
      <c r="Q362" s="3712"/>
      <c r="R362" s="3712"/>
      <c r="S362" s="3712"/>
      <c r="T362" s="3666"/>
      <c r="U362" s="3712"/>
      <c r="V362" s="3712"/>
      <c r="W362" s="3712"/>
      <c r="X362" s="3712"/>
      <c r="Y362" s="3712"/>
      <c r="Z362" s="3712"/>
      <c r="AA362" s="3712"/>
      <c r="AB362" s="3712"/>
      <c r="AC362" s="3712"/>
      <c r="AD362" s="3712"/>
      <c r="AE362" s="3713"/>
      <c r="AF362" s="3713"/>
      <c r="AG362" s="3712"/>
      <c r="AH362" s="3712"/>
      <c r="AI362" s="3666"/>
      <c r="AJ362" s="3714"/>
      <c r="AK362" s="3714"/>
      <c r="AL362" s="3714"/>
      <c r="AM362" s="3714"/>
      <c r="AN362" s="3714"/>
      <c r="AO362" s="3714"/>
    </row>
    <row r="363" spans="1:41" s="1928" customFormat="1" ht="17.100000000000001" customHeight="1">
      <c r="A363" s="1929"/>
      <c r="B363" s="3717"/>
      <c r="C363" s="10865" t="s">
        <v>645</v>
      </c>
      <c r="D363" s="10828"/>
      <c r="E363" s="2284">
        <f>SUM(E364,E373)</f>
        <v>671100</v>
      </c>
      <c r="F363" s="2284">
        <f>SUM(F364,F373)</f>
        <v>810100</v>
      </c>
      <c r="G363" s="2285">
        <f>SUM(G364,G373)</f>
        <v>426768.53</v>
      </c>
      <c r="H363" s="2286">
        <f>G363/F363</f>
        <v>0.52680969016170842</v>
      </c>
      <c r="I363" s="1881">
        <f t="shared" si="105"/>
        <v>0</v>
      </c>
      <c r="J363" s="3711"/>
      <c r="K363" s="3711"/>
      <c r="L363" s="3711"/>
      <c r="M363" s="3711"/>
      <c r="N363" s="3711"/>
      <c r="O363" s="3711"/>
      <c r="P363" s="3664"/>
      <c r="Q363" s="3712"/>
      <c r="R363" s="3712"/>
      <c r="S363" s="3712"/>
      <c r="T363" s="3666"/>
      <c r="U363" s="3712"/>
      <c r="V363" s="3712"/>
      <c r="W363" s="3712"/>
      <c r="X363" s="3712"/>
      <c r="Y363" s="3712"/>
      <c r="Z363" s="3712"/>
      <c r="AA363" s="3712"/>
      <c r="AB363" s="3712"/>
      <c r="AC363" s="3712"/>
      <c r="AD363" s="3712"/>
      <c r="AE363" s="3713"/>
      <c r="AF363" s="3713"/>
      <c r="AG363" s="3712"/>
      <c r="AH363" s="3712"/>
      <c r="AI363" s="3666"/>
      <c r="AJ363" s="3714"/>
      <c r="AK363" s="3714"/>
      <c r="AL363" s="3714"/>
      <c r="AM363" s="3714"/>
      <c r="AN363" s="3714"/>
      <c r="AO363" s="3714"/>
    </row>
    <row r="364" spans="1:41" s="1928" customFormat="1" ht="17.100000000000001" customHeight="1">
      <c r="A364" s="1929"/>
      <c r="B364" s="3717"/>
      <c r="C364" s="10920" t="s">
        <v>646</v>
      </c>
      <c r="D364" s="10921"/>
      <c r="E364" s="3718">
        <f t="shared" ref="E364:G364" si="112">SUM(E365)</f>
        <v>671100</v>
      </c>
      <c r="F364" s="3718">
        <f t="shared" si="112"/>
        <v>671100</v>
      </c>
      <c r="G364" s="3719">
        <f t="shared" si="112"/>
        <v>290176.53000000003</v>
      </c>
      <c r="H364" s="3678">
        <f>G364/F364</f>
        <v>0.43238940545373272</v>
      </c>
      <c r="I364" s="1881">
        <f t="shared" si="105"/>
        <v>0</v>
      </c>
      <c r="J364" s="3720"/>
      <c r="K364" s="3720"/>
      <c r="L364" s="3720"/>
      <c r="M364" s="3720"/>
      <c r="N364" s="3720"/>
      <c r="O364" s="3720"/>
      <c r="P364" s="3664"/>
      <c r="Q364" s="3721"/>
      <c r="R364" s="3721"/>
      <c r="S364" s="3721"/>
      <c r="T364" s="3666"/>
      <c r="U364" s="3721"/>
      <c r="V364" s="3721"/>
      <c r="W364" s="3721"/>
      <c r="X364" s="3721"/>
      <c r="Y364" s="3721"/>
      <c r="Z364" s="3721"/>
      <c r="AA364" s="3721"/>
      <c r="AB364" s="3721"/>
      <c r="AC364" s="3721"/>
      <c r="AD364" s="3721"/>
      <c r="AE364" s="3722"/>
      <c r="AF364" s="3722"/>
      <c r="AG364" s="3721"/>
      <c r="AH364" s="3721"/>
      <c r="AI364" s="3666"/>
      <c r="AJ364" s="3723"/>
      <c r="AK364" s="3723"/>
      <c r="AL364" s="3723"/>
      <c r="AM364" s="3723"/>
      <c r="AN364" s="3723"/>
      <c r="AO364" s="3723"/>
    </row>
    <row r="365" spans="1:41" s="1928" customFormat="1" ht="17.100000000000001" customHeight="1">
      <c r="A365" s="1929"/>
      <c r="B365" s="3717"/>
      <c r="C365" s="10922" t="s">
        <v>654</v>
      </c>
      <c r="D365" s="10923"/>
      <c r="E365" s="3724">
        <f>SUM(E366:E371)</f>
        <v>671100</v>
      </c>
      <c r="F365" s="3724">
        <f>SUM(F366:F371)</f>
        <v>671100</v>
      </c>
      <c r="G365" s="3725">
        <f>SUM(G366:G371)</f>
        <v>290176.53000000003</v>
      </c>
      <c r="H365" s="3678">
        <f t="shared" ref="H365:H384" si="113">G365/F365</f>
        <v>0.43238940545373272</v>
      </c>
      <c r="I365" s="1881">
        <f t="shared" si="105"/>
        <v>0</v>
      </c>
      <c r="J365" s="3726"/>
      <c r="K365" s="3726"/>
      <c r="L365" s="3726"/>
      <c r="M365" s="3726"/>
      <c r="N365" s="3726"/>
      <c r="O365" s="3726"/>
      <c r="P365" s="3664"/>
      <c r="Q365" s="3727"/>
      <c r="R365" s="3727"/>
      <c r="S365" s="3727"/>
      <c r="T365" s="3666"/>
      <c r="U365" s="3727"/>
      <c r="V365" s="3727"/>
      <c r="W365" s="3727"/>
      <c r="X365" s="3727"/>
      <c r="Y365" s="3727"/>
      <c r="Z365" s="3727"/>
      <c r="AA365" s="3727"/>
      <c r="AB365" s="3727"/>
      <c r="AC365" s="3727"/>
      <c r="AD365" s="3727"/>
      <c r="AE365" s="3728"/>
      <c r="AF365" s="3728"/>
      <c r="AG365" s="3727"/>
      <c r="AH365" s="3727"/>
      <c r="AI365" s="3666"/>
      <c r="AJ365" s="3729"/>
      <c r="AK365" s="3729"/>
      <c r="AL365" s="3729"/>
      <c r="AM365" s="3729"/>
      <c r="AN365" s="3729"/>
      <c r="AO365" s="3729"/>
    </row>
    <row r="366" spans="1:41" s="1928" customFormat="1" ht="17.100000000000001" customHeight="1">
      <c r="A366" s="1929"/>
      <c r="B366" s="1929"/>
      <c r="C366" s="3730" t="s">
        <v>375</v>
      </c>
      <c r="D366" s="3731" t="s">
        <v>656</v>
      </c>
      <c r="E366" s="3732">
        <f>I366</f>
        <v>15000</v>
      </c>
      <c r="F366" s="3691">
        <v>15000</v>
      </c>
      <c r="G366" s="3692">
        <v>0</v>
      </c>
      <c r="H366" s="3678">
        <f t="shared" si="113"/>
        <v>0</v>
      </c>
      <c r="I366" s="1881">
        <f t="shared" si="105"/>
        <v>15000</v>
      </c>
      <c r="J366" s="3733"/>
      <c r="K366" s="3733"/>
      <c r="L366" s="3733"/>
      <c r="M366" s="3733"/>
      <c r="N366" s="3733"/>
      <c r="O366" s="3733"/>
      <c r="P366" s="3664"/>
      <c r="Q366" s="3734"/>
      <c r="R366" s="3734"/>
      <c r="S366" s="3734"/>
      <c r="T366" s="3666"/>
      <c r="U366" s="3734">
        <v>15000</v>
      </c>
      <c r="V366" s="3734"/>
      <c r="W366" s="3734"/>
      <c r="X366" s="3734"/>
      <c r="Y366" s="3734"/>
      <c r="Z366" s="3734"/>
      <c r="AA366" s="3734"/>
      <c r="AB366" s="3734"/>
      <c r="AC366" s="3734"/>
      <c r="AD366" s="3734"/>
      <c r="AE366" s="3735"/>
      <c r="AF366" s="3735"/>
      <c r="AG366" s="3734"/>
      <c r="AH366" s="3734"/>
      <c r="AI366" s="3666"/>
      <c r="AJ366" s="3736"/>
      <c r="AK366" s="3736"/>
      <c r="AL366" s="3736"/>
      <c r="AM366" s="3736"/>
      <c r="AN366" s="3736"/>
      <c r="AO366" s="3736"/>
    </row>
    <row r="367" spans="1:41" s="1928" customFormat="1" ht="17.100000000000001" customHeight="1">
      <c r="A367" s="1929"/>
      <c r="B367" s="1929"/>
      <c r="C367" s="3737" t="s">
        <v>376</v>
      </c>
      <c r="D367" s="3738" t="s">
        <v>661</v>
      </c>
      <c r="E367" s="3739">
        <f t="shared" ref="E367:E371" si="114">I367</f>
        <v>200000</v>
      </c>
      <c r="F367" s="3691">
        <v>200000</v>
      </c>
      <c r="G367" s="3692">
        <v>83477.86</v>
      </c>
      <c r="H367" s="3678">
        <f t="shared" si="113"/>
        <v>0.41738930000000002</v>
      </c>
      <c r="I367" s="1881">
        <f t="shared" si="105"/>
        <v>200000</v>
      </c>
      <c r="J367" s="3740"/>
      <c r="K367" s="3740"/>
      <c r="L367" s="3740"/>
      <c r="M367" s="3740"/>
      <c r="N367" s="3740"/>
      <c r="O367" s="3740"/>
      <c r="P367" s="3664"/>
      <c r="Q367" s="3741"/>
      <c r="R367" s="3741"/>
      <c r="S367" s="3741"/>
      <c r="T367" s="3666"/>
      <c r="U367" s="3741">
        <v>200000</v>
      </c>
      <c r="V367" s="3741"/>
      <c r="W367" s="3741"/>
      <c r="X367" s="3741"/>
      <c r="Y367" s="3741"/>
      <c r="Z367" s="3741"/>
      <c r="AA367" s="3741"/>
      <c r="AB367" s="3741"/>
      <c r="AC367" s="3741"/>
      <c r="AD367" s="3741"/>
      <c r="AE367" s="3742"/>
      <c r="AF367" s="3742"/>
      <c r="AG367" s="3741"/>
      <c r="AH367" s="3741"/>
      <c r="AI367" s="3666"/>
      <c r="AJ367" s="3743"/>
      <c r="AK367" s="3743"/>
      <c r="AL367" s="3743"/>
      <c r="AM367" s="3743"/>
      <c r="AN367" s="3743"/>
      <c r="AO367" s="3743"/>
    </row>
    <row r="368" spans="1:41" s="1928" customFormat="1" ht="17.100000000000001" customHeight="1">
      <c r="A368" s="1929"/>
      <c r="B368" s="1929"/>
      <c r="C368" s="3744" t="s">
        <v>789</v>
      </c>
      <c r="D368" s="3745" t="s">
        <v>790</v>
      </c>
      <c r="E368" s="3746">
        <f t="shared" si="114"/>
        <v>276100</v>
      </c>
      <c r="F368" s="3691">
        <v>276100</v>
      </c>
      <c r="G368" s="3692">
        <v>160129.15</v>
      </c>
      <c r="H368" s="3678">
        <f t="shared" si="113"/>
        <v>0.57996794639623328</v>
      </c>
      <c r="I368" s="1881">
        <f t="shared" si="105"/>
        <v>276100</v>
      </c>
      <c r="J368" s="3747"/>
      <c r="K368" s="3747"/>
      <c r="L368" s="3747"/>
      <c r="M368" s="3747"/>
      <c r="N368" s="3747"/>
      <c r="O368" s="3747"/>
      <c r="P368" s="3664"/>
      <c r="Q368" s="3748"/>
      <c r="R368" s="3748"/>
      <c r="S368" s="3748"/>
      <c r="T368" s="3666">
        <v>276100</v>
      </c>
      <c r="U368" s="3748"/>
      <c r="V368" s="3748"/>
      <c r="W368" s="3748"/>
      <c r="X368" s="3748"/>
      <c r="Y368" s="3748"/>
      <c r="Z368" s="3748"/>
      <c r="AA368" s="3748"/>
      <c r="AB368" s="3748"/>
      <c r="AC368" s="3748"/>
      <c r="AD368" s="3748"/>
      <c r="AE368" s="3749"/>
      <c r="AF368" s="3749"/>
      <c r="AG368" s="3748"/>
      <c r="AH368" s="3748"/>
      <c r="AI368" s="3666"/>
      <c r="AJ368" s="3750"/>
      <c r="AK368" s="3750"/>
      <c r="AL368" s="3750"/>
      <c r="AM368" s="3750"/>
      <c r="AN368" s="3750"/>
      <c r="AO368" s="3750"/>
    </row>
    <row r="369" spans="1:41" s="1928" customFormat="1" ht="17.100000000000001" customHeight="1">
      <c r="A369" s="1929"/>
      <c r="B369" s="1929"/>
      <c r="C369" s="3751" t="s">
        <v>609</v>
      </c>
      <c r="D369" s="3752" t="s">
        <v>671</v>
      </c>
      <c r="E369" s="3753">
        <f t="shared" si="114"/>
        <v>100000</v>
      </c>
      <c r="F369" s="3691">
        <v>100000</v>
      </c>
      <c r="G369" s="3692">
        <v>45531</v>
      </c>
      <c r="H369" s="3678">
        <f t="shared" si="113"/>
        <v>0.45530999999999999</v>
      </c>
      <c r="I369" s="1881">
        <f t="shared" si="105"/>
        <v>100000</v>
      </c>
      <c r="J369" s="3754"/>
      <c r="K369" s="3754"/>
      <c r="L369" s="3754"/>
      <c r="M369" s="3754"/>
      <c r="N369" s="3754"/>
      <c r="O369" s="3754"/>
      <c r="P369" s="3664"/>
      <c r="Q369" s="3755"/>
      <c r="R369" s="3755"/>
      <c r="S369" s="3755"/>
      <c r="T369" s="3666"/>
      <c r="U369" s="3755">
        <v>100000</v>
      </c>
      <c r="V369" s="3755"/>
      <c r="W369" s="3755"/>
      <c r="X369" s="3755"/>
      <c r="Y369" s="3755"/>
      <c r="Z369" s="3755"/>
      <c r="AA369" s="3755"/>
      <c r="AB369" s="3755"/>
      <c r="AC369" s="3755"/>
      <c r="AD369" s="3755"/>
      <c r="AE369" s="3756"/>
      <c r="AF369" s="3756"/>
      <c r="AG369" s="3755"/>
      <c r="AH369" s="3755"/>
      <c r="AI369" s="3666"/>
      <c r="AJ369" s="3757"/>
      <c r="AK369" s="3757"/>
      <c r="AL369" s="3757"/>
      <c r="AM369" s="3757"/>
      <c r="AN369" s="3757"/>
      <c r="AO369" s="3757"/>
    </row>
    <row r="370" spans="1:41" s="1928" customFormat="1" ht="17.100000000000001" customHeight="1">
      <c r="A370" s="1929"/>
      <c r="B370" s="1929"/>
      <c r="C370" s="3758" t="s">
        <v>610</v>
      </c>
      <c r="D370" s="3759" t="s">
        <v>672</v>
      </c>
      <c r="E370" s="3760">
        <f t="shared" si="114"/>
        <v>30000</v>
      </c>
      <c r="F370" s="3691">
        <v>30000</v>
      </c>
      <c r="G370" s="3692">
        <v>1038.52</v>
      </c>
      <c r="H370" s="3678">
        <f t="shared" si="113"/>
        <v>3.4617333333333333E-2</v>
      </c>
      <c r="I370" s="1881">
        <f t="shared" si="105"/>
        <v>30000</v>
      </c>
      <c r="J370" s="3761"/>
      <c r="K370" s="3761"/>
      <c r="L370" s="3761"/>
      <c r="M370" s="3761"/>
      <c r="N370" s="3761"/>
      <c r="O370" s="3761"/>
      <c r="P370" s="3664"/>
      <c r="Q370" s="3762"/>
      <c r="R370" s="3762"/>
      <c r="S370" s="3762"/>
      <c r="T370" s="3666"/>
      <c r="U370" s="3762">
        <v>30000</v>
      </c>
      <c r="V370" s="3762"/>
      <c r="W370" s="3762"/>
      <c r="X370" s="3762"/>
      <c r="Y370" s="3762"/>
      <c r="Z370" s="3762"/>
      <c r="AA370" s="3762"/>
      <c r="AB370" s="3762"/>
      <c r="AC370" s="3762"/>
      <c r="AD370" s="3762"/>
      <c r="AE370" s="3763"/>
      <c r="AF370" s="3763"/>
      <c r="AG370" s="3762"/>
      <c r="AH370" s="3762"/>
      <c r="AI370" s="3666"/>
      <c r="AJ370" s="3764"/>
      <c r="AK370" s="3764"/>
      <c r="AL370" s="3764"/>
      <c r="AM370" s="3764"/>
      <c r="AN370" s="3764"/>
      <c r="AO370" s="3764"/>
    </row>
    <row r="371" spans="1:41" s="1928" customFormat="1" ht="17.100000000000001" customHeight="1">
      <c r="A371" s="1955"/>
      <c r="B371" s="1955"/>
      <c r="C371" s="3765" t="s">
        <v>611</v>
      </c>
      <c r="D371" s="3766" t="s">
        <v>719</v>
      </c>
      <c r="E371" s="3760">
        <f t="shared" si="114"/>
        <v>50000</v>
      </c>
      <c r="F371" s="3691">
        <v>50000</v>
      </c>
      <c r="G371" s="3692">
        <v>0</v>
      </c>
      <c r="H371" s="3678">
        <f t="shared" si="113"/>
        <v>0</v>
      </c>
      <c r="I371" s="1881">
        <f t="shared" si="105"/>
        <v>50000</v>
      </c>
      <c r="J371" s="3761"/>
      <c r="K371" s="3761"/>
      <c r="L371" s="3761"/>
      <c r="M371" s="3761"/>
      <c r="N371" s="3761"/>
      <c r="O371" s="3761"/>
      <c r="P371" s="3664"/>
      <c r="Q371" s="3762"/>
      <c r="R371" s="3762"/>
      <c r="S371" s="3762"/>
      <c r="T371" s="3666"/>
      <c r="U371" s="3762">
        <v>50000</v>
      </c>
      <c r="V371" s="3762"/>
      <c r="W371" s="3762"/>
      <c r="X371" s="3762"/>
      <c r="Y371" s="3762"/>
      <c r="Z371" s="3762"/>
      <c r="AA371" s="3762"/>
      <c r="AB371" s="3762"/>
      <c r="AC371" s="3762"/>
      <c r="AD371" s="3762"/>
      <c r="AE371" s="3763"/>
      <c r="AF371" s="3763"/>
      <c r="AG371" s="3762"/>
      <c r="AH371" s="3762"/>
      <c r="AI371" s="3666"/>
      <c r="AJ371" s="3764"/>
      <c r="AK371" s="3764"/>
      <c r="AL371" s="3764"/>
      <c r="AM371" s="3764"/>
      <c r="AN371" s="3764"/>
      <c r="AO371" s="3764"/>
    </row>
    <row r="372" spans="1:41" s="1928" customFormat="1" ht="15.75" customHeight="1">
      <c r="A372" s="1929"/>
      <c r="B372" s="1929"/>
      <c r="C372" s="1929"/>
      <c r="D372" s="3767"/>
      <c r="E372" s="2233"/>
      <c r="F372" s="3248"/>
      <c r="G372" s="3249"/>
      <c r="H372" s="3678"/>
      <c r="I372" s="1881">
        <f t="shared" si="105"/>
        <v>0</v>
      </c>
      <c r="J372" s="3761"/>
      <c r="K372" s="3761"/>
      <c r="L372" s="3761"/>
      <c r="M372" s="3761"/>
      <c r="N372" s="3761"/>
      <c r="O372" s="3761"/>
      <c r="P372" s="3664"/>
      <c r="Q372" s="3762"/>
      <c r="R372" s="3762"/>
      <c r="S372" s="3762"/>
      <c r="T372" s="3666"/>
      <c r="U372" s="3762"/>
      <c r="V372" s="3762"/>
      <c r="W372" s="3762"/>
      <c r="X372" s="3762"/>
      <c r="Y372" s="3762"/>
      <c r="Z372" s="3762"/>
      <c r="AA372" s="3762"/>
      <c r="AB372" s="3762"/>
      <c r="AC372" s="3762"/>
      <c r="AD372" s="3762"/>
      <c r="AE372" s="3763"/>
      <c r="AF372" s="3763"/>
      <c r="AG372" s="3762"/>
      <c r="AH372" s="3762"/>
      <c r="AI372" s="3666"/>
      <c r="AJ372" s="3764"/>
      <c r="AK372" s="3764"/>
      <c r="AL372" s="3764"/>
      <c r="AM372" s="3764"/>
      <c r="AN372" s="3764"/>
      <c r="AO372" s="3764"/>
    </row>
    <row r="373" spans="1:41" s="1928" customFormat="1" ht="17.100000000000001" customHeight="1">
      <c r="A373" s="1929"/>
      <c r="B373" s="1929"/>
      <c r="C373" s="10924" t="s">
        <v>713</v>
      </c>
      <c r="D373" s="10925"/>
      <c r="E373" s="3768">
        <f>SUM(E374)</f>
        <v>0</v>
      </c>
      <c r="F373" s="3768">
        <f t="shared" ref="F373:G373" si="115">SUM(F374)</f>
        <v>139000</v>
      </c>
      <c r="G373" s="3769">
        <f t="shared" si="115"/>
        <v>136592</v>
      </c>
      <c r="H373" s="3770">
        <f t="shared" si="113"/>
        <v>0.98267625899280575</v>
      </c>
      <c r="I373" s="1881">
        <f t="shared" si="105"/>
        <v>0</v>
      </c>
      <c r="J373" s="3761"/>
      <c r="K373" s="3761"/>
      <c r="L373" s="3761"/>
      <c r="M373" s="3761"/>
      <c r="N373" s="3761"/>
      <c r="O373" s="3761"/>
      <c r="P373" s="3771"/>
      <c r="Q373" s="3762"/>
      <c r="R373" s="3762"/>
      <c r="S373" s="3762"/>
      <c r="T373" s="3772"/>
      <c r="U373" s="3762"/>
      <c r="V373" s="3762"/>
      <c r="W373" s="3762"/>
      <c r="X373" s="3762"/>
      <c r="Y373" s="3762"/>
      <c r="Z373" s="3762"/>
      <c r="AA373" s="3762"/>
      <c r="AB373" s="3762"/>
      <c r="AC373" s="3762"/>
      <c r="AD373" s="3762"/>
      <c r="AE373" s="3763"/>
      <c r="AF373" s="3763"/>
      <c r="AG373" s="3762"/>
      <c r="AH373" s="3762"/>
      <c r="AI373" s="3772"/>
      <c r="AJ373" s="3764"/>
      <c r="AK373" s="3764"/>
      <c r="AL373" s="3764"/>
      <c r="AM373" s="3764"/>
      <c r="AN373" s="3764"/>
      <c r="AO373" s="3764"/>
    </row>
    <row r="374" spans="1:41" s="1928" customFormat="1" ht="42" customHeight="1">
      <c r="A374" s="1929"/>
      <c r="B374" s="1929"/>
      <c r="C374" s="3773" t="s">
        <v>71</v>
      </c>
      <c r="D374" s="3766" t="s">
        <v>791</v>
      </c>
      <c r="E374" s="3774">
        <f>I374</f>
        <v>0</v>
      </c>
      <c r="F374" s="3691">
        <v>139000</v>
      </c>
      <c r="G374" s="3692">
        <v>136592</v>
      </c>
      <c r="H374" s="3678">
        <f t="shared" si="113"/>
        <v>0.98267625899280575</v>
      </c>
      <c r="I374" s="1881">
        <f t="shared" si="105"/>
        <v>0</v>
      </c>
      <c r="J374" s="3775"/>
      <c r="K374" s="3775"/>
      <c r="L374" s="3775"/>
      <c r="M374" s="3775"/>
      <c r="N374" s="3775"/>
      <c r="O374" s="3775"/>
      <c r="P374" s="3664"/>
      <c r="Q374" s="3776"/>
      <c r="R374" s="3776"/>
      <c r="S374" s="3776"/>
      <c r="T374" s="3666"/>
      <c r="U374" s="3776"/>
      <c r="V374" s="3776"/>
      <c r="W374" s="3776"/>
      <c r="X374" s="3776"/>
      <c r="Y374" s="3776"/>
      <c r="Z374" s="3776"/>
      <c r="AA374" s="3776"/>
      <c r="AB374" s="3776"/>
      <c r="AC374" s="3776"/>
      <c r="AD374" s="3776"/>
      <c r="AE374" s="3777"/>
      <c r="AF374" s="3777"/>
      <c r="AG374" s="3776"/>
      <c r="AH374" s="3776"/>
      <c r="AI374" s="3666"/>
      <c r="AJ374" s="3778"/>
      <c r="AK374" s="3778"/>
      <c r="AL374" s="3778"/>
      <c r="AM374" s="3778"/>
      <c r="AN374" s="3778"/>
      <c r="AO374" s="3778"/>
    </row>
    <row r="375" spans="1:41" s="1928" customFormat="1" ht="17.100000000000001" customHeight="1">
      <c r="A375" s="1929"/>
      <c r="B375" s="1929"/>
      <c r="C375" s="3779"/>
      <c r="D375" s="3780"/>
      <c r="E375" s="3774"/>
      <c r="F375" s="3691"/>
      <c r="G375" s="3692"/>
      <c r="H375" s="3678"/>
      <c r="I375" s="1881">
        <f t="shared" si="105"/>
        <v>0</v>
      </c>
      <c r="J375" s="3775"/>
      <c r="K375" s="3775"/>
      <c r="L375" s="3775"/>
      <c r="M375" s="3775"/>
      <c r="N375" s="3775"/>
      <c r="O375" s="3775"/>
      <c r="P375" s="3664"/>
      <c r="Q375" s="3776"/>
      <c r="R375" s="3776"/>
      <c r="S375" s="3776"/>
      <c r="T375" s="3666"/>
      <c r="U375" s="3776"/>
      <c r="V375" s="3776"/>
      <c r="W375" s="3776"/>
      <c r="X375" s="3776"/>
      <c r="Y375" s="3776"/>
      <c r="Z375" s="3776"/>
      <c r="AA375" s="3776"/>
      <c r="AB375" s="3776"/>
      <c r="AC375" s="3776"/>
      <c r="AD375" s="3776"/>
      <c r="AE375" s="3777"/>
      <c r="AF375" s="3777"/>
      <c r="AG375" s="3776"/>
      <c r="AH375" s="3776"/>
      <c r="AI375" s="3666"/>
      <c r="AJ375" s="3778"/>
      <c r="AK375" s="3778"/>
      <c r="AL375" s="3778"/>
      <c r="AM375" s="3778"/>
      <c r="AN375" s="3778"/>
      <c r="AO375" s="3778"/>
    </row>
    <row r="376" spans="1:41" s="1928" customFormat="1" ht="17.100000000000001" customHeight="1">
      <c r="A376" s="1929"/>
      <c r="B376" s="1929"/>
      <c r="C376" s="10926" t="s">
        <v>679</v>
      </c>
      <c r="D376" s="10927"/>
      <c r="E376" s="3781">
        <f t="shared" ref="E376:G376" si="116">SUM(E377)</f>
        <v>1404363</v>
      </c>
      <c r="F376" s="3781">
        <f t="shared" si="116"/>
        <v>993649</v>
      </c>
      <c r="G376" s="3782">
        <f t="shared" si="116"/>
        <v>942932.7</v>
      </c>
      <c r="H376" s="3783">
        <f t="shared" si="113"/>
        <v>0.94895954205156952</v>
      </c>
      <c r="I376" s="1881">
        <f t="shared" si="105"/>
        <v>0</v>
      </c>
      <c r="J376" s="3775"/>
      <c r="K376" s="3775"/>
      <c r="L376" s="3775"/>
      <c r="M376" s="3775"/>
      <c r="N376" s="3775"/>
      <c r="O376" s="3775"/>
      <c r="P376" s="3664"/>
      <c r="Q376" s="3776"/>
      <c r="R376" s="3776"/>
      <c r="S376" s="3776"/>
      <c r="T376" s="3666"/>
      <c r="U376" s="3776"/>
      <c r="V376" s="3776"/>
      <c r="W376" s="3776"/>
      <c r="X376" s="3776"/>
      <c r="Y376" s="3776"/>
      <c r="Z376" s="3776"/>
      <c r="AA376" s="3776"/>
      <c r="AB376" s="3776"/>
      <c r="AC376" s="3776"/>
      <c r="AD376" s="3776"/>
      <c r="AE376" s="3777"/>
      <c r="AF376" s="3777"/>
      <c r="AG376" s="3776"/>
      <c r="AH376" s="3776"/>
      <c r="AI376" s="3666"/>
      <c r="AJ376" s="3778"/>
      <c r="AK376" s="3778"/>
      <c r="AL376" s="3778"/>
      <c r="AM376" s="3778"/>
      <c r="AN376" s="3778"/>
      <c r="AO376" s="3778"/>
    </row>
    <row r="377" spans="1:41" s="1928" customFormat="1" ht="17.100000000000001" customHeight="1">
      <c r="A377" s="1929"/>
      <c r="B377" s="1929"/>
      <c r="C377" s="10928" t="s">
        <v>680</v>
      </c>
      <c r="D377" s="10929"/>
      <c r="E377" s="3774">
        <f>SUM(E378:E381)</f>
        <v>1404363</v>
      </c>
      <c r="F377" s="3774">
        <f>SUM(F378:F381)</f>
        <v>993649</v>
      </c>
      <c r="G377" s="3784">
        <f>SUM(G378:G381)</f>
        <v>942932.7</v>
      </c>
      <c r="H377" s="3678">
        <f t="shared" si="113"/>
        <v>0.94895954205156952</v>
      </c>
      <c r="I377" s="1881">
        <f t="shared" si="105"/>
        <v>0</v>
      </c>
      <c r="J377" s="3775"/>
      <c r="K377" s="3775"/>
      <c r="L377" s="3775"/>
      <c r="M377" s="3775"/>
      <c r="N377" s="3775"/>
      <c r="O377" s="3775"/>
      <c r="P377" s="3664"/>
      <c r="Q377" s="3776"/>
      <c r="R377" s="3776"/>
      <c r="S377" s="3776"/>
      <c r="T377" s="3666"/>
      <c r="U377" s="3776"/>
      <c r="V377" s="3776"/>
      <c r="W377" s="3776"/>
      <c r="X377" s="3776"/>
      <c r="Y377" s="3776"/>
      <c r="Z377" s="3776"/>
      <c r="AA377" s="3776"/>
      <c r="AB377" s="3776"/>
      <c r="AC377" s="3776"/>
      <c r="AD377" s="3776"/>
      <c r="AE377" s="3777"/>
      <c r="AF377" s="3777"/>
      <c r="AG377" s="3776"/>
      <c r="AH377" s="3776"/>
      <c r="AI377" s="3666"/>
      <c r="AJ377" s="3778"/>
      <c r="AK377" s="3778"/>
      <c r="AL377" s="3778"/>
      <c r="AM377" s="3778"/>
      <c r="AN377" s="3778"/>
      <c r="AO377" s="3778"/>
    </row>
    <row r="378" spans="1:41" s="1928" customFormat="1" ht="17.100000000000001" customHeight="1">
      <c r="A378" s="1955"/>
      <c r="B378" s="1955"/>
      <c r="C378" s="3785" t="s">
        <v>245</v>
      </c>
      <c r="D378" s="3786" t="s">
        <v>761</v>
      </c>
      <c r="E378" s="3774">
        <f>I378</f>
        <v>1330000</v>
      </c>
      <c r="F378" s="3691">
        <v>29520</v>
      </c>
      <c r="G378" s="3692">
        <v>29520</v>
      </c>
      <c r="H378" s="3678">
        <f t="shared" si="113"/>
        <v>1</v>
      </c>
      <c r="I378" s="1881">
        <f t="shared" si="105"/>
        <v>1330000</v>
      </c>
      <c r="J378" s="3775"/>
      <c r="K378" s="3775"/>
      <c r="L378" s="3775">
        <v>1330000</v>
      </c>
      <c r="M378" s="3775"/>
      <c r="N378" s="3775"/>
      <c r="O378" s="3775"/>
      <c r="P378" s="3664"/>
      <c r="Q378" s="3776"/>
      <c r="R378" s="3776"/>
      <c r="S378" s="3776"/>
      <c r="T378" s="3666"/>
      <c r="U378" s="3776"/>
      <c r="V378" s="3776"/>
      <c r="W378" s="3776"/>
      <c r="X378" s="3776"/>
      <c r="Y378" s="3776"/>
      <c r="Z378" s="3776"/>
      <c r="AA378" s="3776"/>
      <c r="AB378" s="3776"/>
      <c r="AC378" s="3776"/>
      <c r="AD378" s="3776"/>
      <c r="AE378" s="3777"/>
      <c r="AF378" s="3777"/>
      <c r="AG378" s="3776"/>
      <c r="AH378" s="3776"/>
      <c r="AI378" s="3666"/>
      <c r="AJ378" s="3778"/>
      <c r="AK378" s="3778"/>
      <c r="AL378" s="3778"/>
      <c r="AM378" s="3778"/>
      <c r="AN378" s="3778"/>
      <c r="AO378" s="3778"/>
    </row>
    <row r="379" spans="1:41" s="1928" customFormat="1" ht="17.100000000000001" customHeight="1" thickBot="1">
      <c r="A379" s="2113"/>
      <c r="B379" s="2113"/>
      <c r="C379" s="3787" t="s">
        <v>377</v>
      </c>
      <c r="D379" s="3788" t="s">
        <v>681</v>
      </c>
      <c r="E379" s="2258">
        <f t="shared" ref="E379:E381" si="117">I379</f>
        <v>0</v>
      </c>
      <c r="F379" s="2259">
        <v>733436</v>
      </c>
      <c r="G379" s="2260">
        <v>684875.85</v>
      </c>
      <c r="H379" s="3789">
        <f t="shared" si="113"/>
        <v>0.9337908829127558</v>
      </c>
      <c r="I379" s="1881">
        <f t="shared" si="105"/>
        <v>0</v>
      </c>
      <c r="J379" s="3775"/>
      <c r="K379" s="3775"/>
      <c r="L379" s="3775"/>
      <c r="M379" s="3775"/>
      <c r="N379" s="3775"/>
      <c r="O379" s="3775"/>
      <c r="P379" s="3664"/>
      <c r="Q379" s="3776"/>
      <c r="R379" s="3776"/>
      <c r="S379" s="3776"/>
      <c r="T379" s="3666"/>
      <c r="U379" s="3776"/>
      <c r="V379" s="3776"/>
      <c r="W379" s="3776"/>
      <c r="X379" s="3776"/>
      <c r="Y379" s="3776"/>
      <c r="Z379" s="3776"/>
      <c r="AA379" s="3776"/>
      <c r="AB379" s="3776"/>
      <c r="AC379" s="3776"/>
      <c r="AD379" s="3776"/>
      <c r="AE379" s="3777"/>
      <c r="AF379" s="3777"/>
      <c r="AG379" s="3776"/>
      <c r="AH379" s="3776"/>
      <c r="AI379" s="3666"/>
      <c r="AJ379" s="3778"/>
      <c r="AK379" s="3778"/>
      <c r="AL379" s="3778"/>
      <c r="AM379" s="3778"/>
      <c r="AN379" s="3778"/>
      <c r="AO379" s="3778"/>
    </row>
    <row r="380" spans="1:41" s="1928" customFormat="1" ht="55.5" customHeight="1">
      <c r="A380" s="1955"/>
      <c r="B380" s="1929"/>
      <c r="C380" s="3790" t="s">
        <v>520</v>
      </c>
      <c r="D380" s="3151" t="s">
        <v>762</v>
      </c>
      <c r="E380" s="2233">
        <f t="shared" si="117"/>
        <v>74363</v>
      </c>
      <c r="F380" s="3248">
        <v>205</v>
      </c>
      <c r="G380" s="3249">
        <v>204.85</v>
      </c>
      <c r="H380" s="3250">
        <f t="shared" si="113"/>
        <v>0.99926829268292683</v>
      </c>
      <c r="I380" s="1881">
        <f t="shared" si="105"/>
        <v>74363</v>
      </c>
      <c r="J380" s="3775"/>
      <c r="K380" s="3775"/>
      <c r="L380" s="3775"/>
      <c r="M380" s="3775"/>
      <c r="N380" s="3775">
        <v>74363</v>
      </c>
      <c r="O380" s="3775"/>
      <c r="P380" s="3664"/>
      <c r="Q380" s="3776"/>
      <c r="R380" s="3776"/>
      <c r="S380" s="3776"/>
      <c r="T380" s="3666"/>
      <c r="U380" s="3776"/>
      <c r="V380" s="3776"/>
      <c r="W380" s="3776"/>
      <c r="X380" s="3776"/>
      <c r="Y380" s="3776"/>
      <c r="Z380" s="3776"/>
      <c r="AA380" s="3776"/>
      <c r="AB380" s="3776"/>
      <c r="AC380" s="3776"/>
      <c r="AD380" s="3776"/>
      <c r="AE380" s="3777"/>
      <c r="AF380" s="3777"/>
      <c r="AG380" s="3776"/>
      <c r="AH380" s="3776"/>
      <c r="AI380" s="3666"/>
      <c r="AJ380" s="3778"/>
      <c r="AK380" s="3778"/>
      <c r="AL380" s="3778"/>
      <c r="AM380" s="3778"/>
      <c r="AN380" s="3778"/>
      <c r="AO380" s="3778"/>
    </row>
    <row r="381" spans="1:41" s="1928" customFormat="1" ht="40.5" customHeight="1">
      <c r="A381" s="1955"/>
      <c r="B381" s="1955"/>
      <c r="C381" s="3791" t="s">
        <v>243</v>
      </c>
      <c r="D381" s="3792" t="s">
        <v>778</v>
      </c>
      <c r="E381" s="3774">
        <f t="shared" si="117"/>
        <v>0</v>
      </c>
      <c r="F381" s="3691">
        <v>230488</v>
      </c>
      <c r="G381" s="3692">
        <v>228332</v>
      </c>
      <c r="H381" s="3678">
        <f t="shared" si="113"/>
        <v>0.99064593384471211</v>
      </c>
      <c r="I381" s="1881">
        <f t="shared" si="105"/>
        <v>0</v>
      </c>
      <c r="J381" s="3775"/>
      <c r="K381" s="3775"/>
      <c r="L381" s="3775"/>
      <c r="M381" s="3775"/>
      <c r="N381" s="3775"/>
      <c r="O381" s="3775"/>
      <c r="P381" s="3664"/>
      <c r="Q381" s="3776"/>
      <c r="R381" s="3776"/>
      <c r="S381" s="3776"/>
      <c r="T381" s="3666"/>
      <c r="U381" s="3776"/>
      <c r="V381" s="3776"/>
      <c r="W381" s="3776"/>
      <c r="X381" s="3776"/>
      <c r="Y381" s="3776"/>
      <c r="Z381" s="3776"/>
      <c r="AA381" s="3776"/>
      <c r="AB381" s="3776"/>
      <c r="AC381" s="3776"/>
      <c r="AD381" s="3776"/>
      <c r="AE381" s="3777"/>
      <c r="AF381" s="3777"/>
      <c r="AG381" s="3776"/>
      <c r="AH381" s="3776"/>
      <c r="AI381" s="3666"/>
      <c r="AJ381" s="3778"/>
      <c r="AK381" s="3778"/>
      <c r="AL381" s="3778"/>
      <c r="AM381" s="3778"/>
      <c r="AN381" s="3778"/>
      <c r="AO381" s="3778"/>
    </row>
    <row r="382" spans="1:41" s="1928" customFormat="1" ht="13.5" customHeight="1">
      <c r="A382" s="1929"/>
      <c r="B382" s="1955"/>
      <c r="C382" s="3793"/>
      <c r="D382" s="3794"/>
      <c r="E382" s="2233"/>
      <c r="F382" s="3248"/>
      <c r="G382" s="3249"/>
      <c r="H382" s="3678"/>
      <c r="I382" s="1881">
        <f t="shared" si="105"/>
        <v>0</v>
      </c>
      <c r="J382" s="3775"/>
      <c r="K382" s="3775"/>
      <c r="L382" s="3775"/>
      <c r="M382" s="3775"/>
      <c r="N382" s="3775"/>
      <c r="O382" s="3775"/>
      <c r="P382" s="3664"/>
      <c r="Q382" s="3776"/>
      <c r="R382" s="3776"/>
      <c r="S382" s="3776"/>
      <c r="T382" s="3666"/>
      <c r="U382" s="3776"/>
      <c r="V382" s="3776"/>
      <c r="W382" s="3776"/>
      <c r="X382" s="3776"/>
      <c r="Y382" s="3776"/>
      <c r="Z382" s="3776"/>
      <c r="AA382" s="3776"/>
      <c r="AB382" s="3776"/>
      <c r="AC382" s="3776"/>
      <c r="AD382" s="3776"/>
      <c r="AE382" s="3777"/>
      <c r="AF382" s="3777"/>
      <c r="AG382" s="3776"/>
      <c r="AH382" s="3776"/>
      <c r="AI382" s="3666"/>
      <c r="AJ382" s="3778"/>
      <c r="AK382" s="3778"/>
      <c r="AL382" s="3778"/>
      <c r="AM382" s="3778"/>
      <c r="AN382" s="3778"/>
      <c r="AO382" s="3778"/>
    </row>
    <row r="383" spans="1:41" s="2624" customFormat="1" ht="16.5" customHeight="1">
      <c r="A383" s="3219"/>
      <c r="B383" s="3219"/>
      <c r="C383" s="10945" t="s">
        <v>752</v>
      </c>
      <c r="D383" s="10946"/>
      <c r="E383" s="3795">
        <f>SUM(E384:E384)</f>
        <v>74363</v>
      </c>
      <c r="F383" s="3795">
        <f>SUM(F384:F384)</f>
        <v>205</v>
      </c>
      <c r="G383" s="3796">
        <f>SUM(G384:G384)</f>
        <v>204.85</v>
      </c>
      <c r="H383" s="3678">
        <f t="shared" si="113"/>
        <v>0.99926829268292683</v>
      </c>
      <c r="I383" s="1881">
        <f t="shared" si="105"/>
        <v>0</v>
      </c>
      <c r="J383" s="3775"/>
      <c r="K383" s="3775"/>
      <c r="L383" s="3775"/>
      <c r="M383" s="3775"/>
      <c r="N383" s="3775"/>
      <c r="O383" s="3775"/>
      <c r="P383" s="3664"/>
      <c r="Q383" s="3776"/>
      <c r="R383" s="3776"/>
      <c r="S383" s="3776"/>
      <c r="T383" s="3666"/>
      <c r="U383" s="3776"/>
      <c r="V383" s="3776"/>
      <c r="W383" s="3776"/>
      <c r="X383" s="3776"/>
      <c r="Y383" s="3776"/>
      <c r="Z383" s="3776"/>
      <c r="AA383" s="3776"/>
      <c r="AB383" s="3776"/>
      <c r="AC383" s="3776"/>
      <c r="AD383" s="3776"/>
      <c r="AE383" s="3777"/>
      <c r="AF383" s="3777"/>
      <c r="AG383" s="3776"/>
      <c r="AH383" s="3776"/>
      <c r="AI383" s="3666"/>
      <c r="AJ383" s="3778"/>
      <c r="AK383" s="3778"/>
      <c r="AL383" s="3778"/>
      <c r="AM383" s="3778"/>
      <c r="AN383" s="3797"/>
      <c r="AO383" s="3797"/>
    </row>
    <row r="384" spans="1:41" s="2624" customFormat="1" ht="56.25" customHeight="1" thickBot="1">
      <c r="A384" s="2629"/>
      <c r="B384" s="3219"/>
      <c r="C384" s="3798" t="s">
        <v>520</v>
      </c>
      <c r="D384" s="3799" t="s">
        <v>762</v>
      </c>
      <c r="E384" s="3800">
        <v>74363</v>
      </c>
      <c r="F384" s="3801">
        <v>205</v>
      </c>
      <c r="G384" s="3802">
        <v>204.85</v>
      </c>
      <c r="H384" s="3678">
        <f t="shared" si="113"/>
        <v>0.99926829268292683</v>
      </c>
      <c r="I384" s="1881">
        <f t="shared" si="105"/>
        <v>0</v>
      </c>
      <c r="J384" s="3803"/>
      <c r="K384" s="3803"/>
      <c r="L384" s="3803"/>
      <c r="M384" s="3803"/>
      <c r="N384" s="3803"/>
      <c r="O384" s="3803"/>
      <c r="P384" s="3664"/>
      <c r="Q384" s="3804"/>
      <c r="R384" s="3804"/>
      <c r="S384" s="3804"/>
      <c r="T384" s="3666"/>
      <c r="U384" s="3804"/>
      <c r="V384" s="3804"/>
      <c r="W384" s="3804"/>
      <c r="X384" s="3804"/>
      <c r="Y384" s="3804"/>
      <c r="Z384" s="3804"/>
      <c r="AA384" s="3804"/>
      <c r="AB384" s="3804"/>
      <c r="AC384" s="3804"/>
      <c r="AD384" s="3804"/>
      <c r="AE384" s="3805"/>
      <c r="AF384" s="3805"/>
      <c r="AG384" s="3804"/>
      <c r="AH384" s="3804"/>
      <c r="AI384" s="3666"/>
      <c r="AJ384" s="3806"/>
      <c r="AK384" s="3806"/>
      <c r="AL384" s="3806"/>
      <c r="AM384" s="3806"/>
      <c r="AN384" s="3807"/>
      <c r="AO384" s="3807"/>
    </row>
    <row r="385" spans="1:41" s="1928" customFormat="1" ht="17.25" customHeight="1" thickBot="1">
      <c r="A385" s="1929"/>
      <c r="B385" s="3808" t="s">
        <v>431</v>
      </c>
      <c r="C385" s="3809"/>
      <c r="D385" s="3810" t="s">
        <v>44</v>
      </c>
      <c r="E385" s="3492">
        <f>SUM(E386,E390)</f>
        <v>0</v>
      </c>
      <c r="F385" s="3492">
        <f>SUM(F386,F390)</f>
        <v>47000</v>
      </c>
      <c r="G385" s="3493">
        <f>SUM(G386,G390)</f>
        <v>47000</v>
      </c>
      <c r="H385" s="3811">
        <f>G385/F385</f>
        <v>1</v>
      </c>
      <c r="I385" s="1881">
        <f t="shared" si="105"/>
        <v>0</v>
      </c>
      <c r="J385" s="3803"/>
      <c r="K385" s="3803"/>
      <c r="L385" s="3803"/>
      <c r="M385" s="3803"/>
      <c r="N385" s="3803"/>
      <c r="O385" s="3803"/>
      <c r="P385" s="3664"/>
      <c r="Q385" s="3804"/>
      <c r="R385" s="3804"/>
      <c r="S385" s="3804"/>
      <c r="T385" s="3666"/>
      <c r="U385" s="3804"/>
      <c r="V385" s="3804"/>
      <c r="W385" s="3804"/>
      <c r="X385" s="3804"/>
      <c r="Y385" s="3804"/>
      <c r="Z385" s="3804"/>
      <c r="AA385" s="3804"/>
      <c r="AB385" s="3804"/>
      <c r="AC385" s="3804"/>
      <c r="AD385" s="3804"/>
      <c r="AE385" s="3805"/>
      <c r="AF385" s="3805"/>
      <c r="AG385" s="3804"/>
      <c r="AH385" s="3804"/>
      <c r="AI385" s="3666"/>
      <c r="AJ385" s="3806"/>
      <c r="AK385" s="3806"/>
      <c r="AL385" s="3806"/>
      <c r="AM385" s="3806"/>
      <c r="AN385" s="3806"/>
      <c r="AO385" s="3806"/>
    </row>
    <row r="386" spans="1:41" s="1928" customFormat="1" ht="17.25" customHeight="1">
      <c r="A386" s="1929"/>
      <c r="B386" s="3812"/>
      <c r="C386" s="10941" t="s">
        <v>645</v>
      </c>
      <c r="D386" s="10942"/>
      <c r="E386" s="3465">
        <f t="shared" ref="E386:G387" si="118">SUM(E387)</f>
        <v>0</v>
      </c>
      <c r="F386" s="3465">
        <f t="shared" si="118"/>
        <v>15000</v>
      </c>
      <c r="G386" s="3466">
        <f t="shared" si="118"/>
        <v>15000</v>
      </c>
      <c r="H386" s="3813">
        <f>G386/F386</f>
        <v>1</v>
      </c>
      <c r="I386" s="1881">
        <f t="shared" si="105"/>
        <v>0</v>
      </c>
      <c r="J386" s="3803"/>
      <c r="K386" s="3803"/>
      <c r="L386" s="3803"/>
      <c r="M386" s="3803"/>
      <c r="N386" s="3803"/>
      <c r="O386" s="3803"/>
      <c r="P386" s="3664"/>
      <c r="Q386" s="3804"/>
      <c r="R386" s="3804"/>
      <c r="S386" s="3804"/>
      <c r="T386" s="3666"/>
      <c r="U386" s="3804"/>
      <c r="V386" s="3804"/>
      <c r="W386" s="3804"/>
      <c r="X386" s="3804"/>
      <c r="Y386" s="3804"/>
      <c r="Z386" s="3804"/>
      <c r="AA386" s="3804"/>
      <c r="AB386" s="3804"/>
      <c r="AC386" s="3804"/>
      <c r="AD386" s="3804"/>
      <c r="AE386" s="3805"/>
      <c r="AF386" s="3805"/>
      <c r="AG386" s="3804"/>
      <c r="AH386" s="3804"/>
      <c r="AI386" s="3666"/>
      <c r="AJ386" s="3806"/>
      <c r="AK386" s="3806"/>
      <c r="AL386" s="3806"/>
      <c r="AM386" s="3806"/>
      <c r="AN386" s="3806"/>
      <c r="AO386" s="3806"/>
    </row>
    <row r="387" spans="1:41" s="1928" customFormat="1" ht="17.25" customHeight="1">
      <c r="A387" s="1929"/>
      <c r="B387" s="3812"/>
      <c r="C387" s="10947" t="s">
        <v>713</v>
      </c>
      <c r="D387" s="10948"/>
      <c r="E387" s="3814">
        <f t="shared" si="118"/>
        <v>0</v>
      </c>
      <c r="F387" s="3814">
        <f t="shared" si="118"/>
        <v>15000</v>
      </c>
      <c r="G387" s="3815">
        <f t="shared" si="118"/>
        <v>15000</v>
      </c>
      <c r="H387" s="3250">
        <f t="shared" ref="H387:H392" si="119">G387/F387</f>
        <v>1</v>
      </c>
      <c r="I387" s="1881">
        <f t="shared" si="105"/>
        <v>0</v>
      </c>
      <c r="J387" s="3761"/>
      <c r="K387" s="3761"/>
      <c r="L387" s="3761"/>
      <c r="M387" s="3761"/>
      <c r="N387" s="3761"/>
      <c r="O387" s="3761"/>
      <c r="P387" s="3664"/>
      <c r="Q387" s="3762"/>
      <c r="R387" s="3762"/>
      <c r="S387" s="3762"/>
      <c r="T387" s="3666"/>
      <c r="U387" s="3762"/>
      <c r="V387" s="3762"/>
      <c r="W387" s="3762"/>
      <c r="X387" s="3762"/>
      <c r="Y387" s="3762"/>
      <c r="Z387" s="3762"/>
      <c r="AA387" s="3762"/>
      <c r="AB387" s="3762"/>
      <c r="AC387" s="3762"/>
      <c r="AD387" s="3762"/>
      <c r="AE387" s="3763"/>
      <c r="AF387" s="3763"/>
      <c r="AG387" s="3762"/>
      <c r="AH387" s="3762"/>
      <c r="AI387" s="3666"/>
      <c r="AJ387" s="3764"/>
      <c r="AK387" s="3764"/>
      <c r="AL387" s="3764"/>
      <c r="AM387" s="3764"/>
      <c r="AN387" s="3764"/>
      <c r="AO387" s="3764"/>
    </row>
    <row r="388" spans="1:41" s="1928" customFormat="1" ht="44.25" customHeight="1">
      <c r="A388" s="1929"/>
      <c r="B388" s="3812"/>
      <c r="C388" s="3816" t="s">
        <v>71</v>
      </c>
      <c r="D388" s="3817" t="s">
        <v>791</v>
      </c>
      <c r="E388" s="3760">
        <f>I388</f>
        <v>0</v>
      </c>
      <c r="F388" s="3691">
        <v>15000</v>
      </c>
      <c r="G388" s="3692">
        <v>15000</v>
      </c>
      <c r="H388" s="3250">
        <f t="shared" si="119"/>
        <v>1</v>
      </c>
      <c r="I388" s="1881">
        <f t="shared" si="105"/>
        <v>0</v>
      </c>
      <c r="J388" s="3761"/>
      <c r="K388" s="3761"/>
      <c r="L388" s="3761"/>
      <c r="M388" s="3761"/>
      <c r="N388" s="3761"/>
      <c r="O388" s="3761"/>
      <c r="P388" s="3664"/>
      <c r="Q388" s="3762"/>
      <c r="R388" s="3762"/>
      <c r="S388" s="3762"/>
      <c r="T388" s="3666"/>
      <c r="U388" s="3762"/>
      <c r="V388" s="3762"/>
      <c r="W388" s="3762"/>
      <c r="X388" s="3762"/>
      <c r="Y388" s="3762"/>
      <c r="Z388" s="3762"/>
      <c r="AA388" s="3762"/>
      <c r="AB388" s="3762"/>
      <c r="AC388" s="3762"/>
      <c r="AD388" s="3762"/>
      <c r="AE388" s="3763"/>
      <c r="AF388" s="3763"/>
      <c r="AG388" s="3762"/>
      <c r="AH388" s="3762"/>
      <c r="AI388" s="3666"/>
      <c r="AJ388" s="3764"/>
      <c r="AK388" s="3764"/>
      <c r="AL388" s="3764"/>
      <c r="AM388" s="3764"/>
      <c r="AN388" s="3764"/>
      <c r="AO388" s="3764"/>
    </row>
    <row r="389" spans="1:41" s="1928" customFormat="1" ht="12.75" customHeight="1">
      <c r="A389" s="1929"/>
      <c r="B389" s="3443"/>
      <c r="C389" s="3816"/>
      <c r="D389" s="3817"/>
      <c r="E389" s="3760"/>
      <c r="F389" s="3691"/>
      <c r="G389" s="3692"/>
      <c r="H389" s="3250"/>
      <c r="I389" s="1881">
        <f t="shared" si="105"/>
        <v>0</v>
      </c>
      <c r="J389" s="3761"/>
      <c r="K389" s="3761"/>
      <c r="L389" s="3761"/>
      <c r="M389" s="3761"/>
      <c r="N389" s="3761"/>
      <c r="O389" s="3761"/>
      <c r="P389" s="3664"/>
      <c r="Q389" s="3762"/>
      <c r="R389" s="3762"/>
      <c r="S389" s="3762"/>
      <c r="T389" s="3666"/>
      <c r="U389" s="3762"/>
      <c r="V389" s="3762"/>
      <c r="W389" s="3762"/>
      <c r="X389" s="3762"/>
      <c r="Y389" s="3762"/>
      <c r="Z389" s="3762"/>
      <c r="AA389" s="3762"/>
      <c r="AB389" s="3762"/>
      <c r="AC389" s="3762"/>
      <c r="AD389" s="3762"/>
      <c r="AE389" s="3763"/>
      <c r="AF389" s="3763"/>
      <c r="AG389" s="3762"/>
      <c r="AH389" s="3762"/>
      <c r="AI389" s="3666"/>
      <c r="AJ389" s="3764"/>
      <c r="AK389" s="3764"/>
      <c r="AL389" s="3764"/>
      <c r="AM389" s="3764"/>
      <c r="AN389" s="3764"/>
      <c r="AO389" s="3764"/>
    </row>
    <row r="390" spans="1:41" s="1928" customFormat="1" ht="13.5" customHeight="1">
      <c r="A390" s="1929"/>
      <c r="B390" s="1929"/>
      <c r="C390" s="10949" t="s">
        <v>679</v>
      </c>
      <c r="D390" s="10927"/>
      <c r="E390" s="3465">
        <f t="shared" ref="E390:G390" si="120">SUM(E391)</f>
        <v>0</v>
      </c>
      <c r="F390" s="3465">
        <f t="shared" si="120"/>
        <v>32000</v>
      </c>
      <c r="G390" s="3466">
        <f t="shared" si="120"/>
        <v>32000</v>
      </c>
      <c r="H390" s="3813">
        <f t="shared" si="119"/>
        <v>1</v>
      </c>
      <c r="I390" s="1881">
        <f t="shared" si="105"/>
        <v>0</v>
      </c>
      <c r="J390" s="3761"/>
      <c r="K390" s="3761"/>
      <c r="L390" s="3761"/>
      <c r="M390" s="3761"/>
      <c r="N390" s="3761"/>
      <c r="O390" s="3761"/>
      <c r="P390" s="3664"/>
      <c r="Q390" s="3762"/>
      <c r="R390" s="3762"/>
      <c r="S390" s="3762"/>
      <c r="T390" s="3666"/>
      <c r="U390" s="3762"/>
      <c r="V390" s="3762"/>
      <c r="W390" s="3762"/>
      <c r="X390" s="3762"/>
      <c r="Y390" s="3762"/>
      <c r="Z390" s="3762"/>
      <c r="AA390" s="3762"/>
      <c r="AB390" s="3762"/>
      <c r="AC390" s="3762"/>
      <c r="AD390" s="3762"/>
      <c r="AE390" s="3763"/>
      <c r="AF390" s="3763"/>
      <c r="AG390" s="3762"/>
      <c r="AH390" s="3762"/>
      <c r="AI390" s="3666"/>
      <c r="AJ390" s="3764"/>
      <c r="AK390" s="3764"/>
      <c r="AL390" s="3764"/>
      <c r="AM390" s="3764"/>
      <c r="AN390" s="3764"/>
      <c r="AO390" s="3764"/>
    </row>
    <row r="391" spans="1:41" s="1928" customFormat="1" ht="16.5" customHeight="1">
      <c r="A391" s="1929"/>
      <c r="B391" s="1929"/>
      <c r="C391" s="10950" t="s">
        <v>680</v>
      </c>
      <c r="D391" s="10951"/>
      <c r="E391" s="3760">
        <f>E392</f>
        <v>0</v>
      </c>
      <c r="F391" s="3760">
        <f t="shared" ref="F391:G391" si="121">F392</f>
        <v>32000</v>
      </c>
      <c r="G391" s="3818">
        <f t="shared" si="121"/>
        <v>32000</v>
      </c>
      <c r="H391" s="3250">
        <f t="shared" si="119"/>
        <v>1</v>
      </c>
      <c r="I391" s="1881">
        <f t="shared" si="105"/>
        <v>0</v>
      </c>
      <c r="J391" s="3761"/>
      <c r="K391" s="3761"/>
      <c r="L391" s="3761"/>
      <c r="M391" s="3761"/>
      <c r="N391" s="3761"/>
      <c r="O391" s="3761"/>
      <c r="P391" s="3664"/>
      <c r="Q391" s="3762"/>
      <c r="R391" s="3762"/>
      <c r="S391" s="3762"/>
      <c r="T391" s="3666"/>
      <c r="U391" s="3762"/>
      <c r="V391" s="3762"/>
      <c r="W391" s="3762"/>
      <c r="X391" s="3762"/>
      <c r="Y391" s="3762"/>
      <c r="Z391" s="3762"/>
      <c r="AA391" s="3762"/>
      <c r="AB391" s="3762"/>
      <c r="AC391" s="3762"/>
      <c r="AD391" s="3762"/>
      <c r="AE391" s="3763"/>
      <c r="AF391" s="3763"/>
      <c r="AG391" s="3762"/>
      <c r="AH391" s="3762"/>
      <c r="AI391" s="3666"/>
      <c r="AJ391" s="3764"/>
      <c r="AK391" s="3764"/>
      <c r="AL391" s="3764"/>
      <c r="AM391" s="3764"/>
      <c r="AN391" s="3764"/>
      <c r="AO391" s="3764"/>
    </row>
    <row r="392" spans="1:41" s="1928" customFormat="1" ht="39" thickBot="1">
      <c r="A392" s="1929"/>
      <c r="B392" s="1929"/>
      <c r="C392" s="3816" t="s">
        <v>243</v>
      </c>
      <c r="D392" s="3819" t="s">
        <v>778</v>
      </c>
      <c r="E392" s="3760">
        <v>0</v>
      </c>
      <c r="F392" s="3691">
        <v>32000</v>
      </c>
      <c r="G392" s="3692">
        <v>32000</v>
      </c>
      <c r="H392" s="3250">
        <f t="shared" si="119"/>
        <v>1</v>
      </c>
      <c r="I392" s="1881">
        <f t="shared" si="105"/>
        <v>0</v>
      </c>
      <c r="J392" s="3803"/>
      <c r="K392" s="3803"/>
      <c r="L392" s="3803"/>
      <c r="M392" s="3803"/>
      <c r="N392" s="3803"/>
      <c r="O392" s="3803"/>
      <c r="P392" s="3664"/>
      <c r="Q392" s="3804"/>
      <c r="R392" s="3804"/>
      <c r="S392" s="3804"/>
      <c r="T392" s="3666"/>
      <c r="U392" s="3804"/>
      <c r="V392" s="3804"/>
      <c r="W392" s="3804"/>
      <c r="X392" s="3804"/>
      <c r="Y392" s="3804"/>
      <c r="Z392" s="3804"/>
      <c r="AA392" s="3804"/>
      <c r="AB392" s="3804"/>
      <c r="AC392" s="3804"/>
      <c r="AD392" s="3804"/>
      <c r="AE392" s="3805"/>
      <c r="AF392" s="3805"/>
      <c r="AG392" s="3804"/>
      <c r="AH392" s="3804"/>
      <c r="AI392" s="3666"/>
      <c r="AJ392" s="3806"/>
      <c r="AK392" s="3806"/>
      <c r="AL392" s="3806"/>
      <c r="AM392" s="3806"/>
      <c r="AN392" s="3806"/>
      <c r="AO392" s="3806"/>
    </row>
    <row r="393" spans="1:41" s="1928" customFormat="1" ht="17.100000000000001" customHeight="1" thickBot="1">
      <c r="A393" s="1920" t="s">
        <v>432</v>
      </c>
      <c r="B393" s="2469"/>
      <c r="C393" s="2470"/>
      <c r="D393" s="2471" t="s">
        <v>792</v>
      </c>
      <c r="E393" s="2472">
        <f>SUM(E394,E405)</f>
        <v>426925</v>
      </c>
      <c r="F393" s="2472">
        <f>SUM(F394,F405)</f>
        <v>645232</v>
      </c>
      <c r="G393" s="2473">
        <f>SUM(G394,G405)</f>
        <v>459859.4</v>
      </c>
      <c r="H393" s="2474">
        <f>G393/F393</f>
        <v>0.71270395764624206</v>
      </c>
      <c r="I393" s="1881">
        <f t="shared" si="105"/>
        <v>0</v>
      </c>
      <c r="J393" s="3803"/>
      <c r="K393" s="3803"/>
      <c r="L393" s="3803"/>
      <c r="M393" s="3803"/>
      <c r="N393" s="3803"/>
      <c r="O393" s="3803"/>
      <c r="P393" s="3664"/>
      <c r="Q393" s="3804"/>
      <c r="R393" s="3804"/>
      <c r="S393" s="3804"/>
      <c r="T393" s="3666"/>
      <c r="U393" s="3804"/>
      <c r="V393" s="3804"/>
      <c r="W393" s="3804"/>
      <c r="X393" s="3804"/>
      <c r="Y393" s="3804"/>
      <c r="Z393" s="3804"/>
      <c r="AA393" s="3804"/>
      <c r="AB393" s="3804"/>
      <c r="AC393" s="3804"/>
      <c r="AD393" s="3804"/>
      <c r="AE393" s="3805"/>
      <c r="AF393" s="3805"/>
      <c r="AG393" s="3804"/>
      <c r="AH393" s="3804"/>
      <c r="AI393" s="3666"/>
      <c r="AJ393" s="3806"/>
      <c r="AK393" s="3806"/>
      <c r="AL393" s="3806"/>
      <c r="AM393" s="3806"/>
      <c r="AN393" s="3806"/>
      <c r="AO393" s="3806"/>
    </row>
    <row r="394" spans="1:41" s="1928" customFormat="1" ht="17.100000000000001" customHeight="1" thickBot="1">
      <c r="A394" s="1929"/>
      <c r="B394" s="2603" t="s">
        <v>552</v>
      </c>
      <c r="C394" s="2604"/>
      <c r="D394" s="2605" t="s">
        <v>104</v>
      </c>
      <c r="E394" s="2606">
        <f t="shared" ref="E394:G394" si="122">SUM(E395)</f>
        <v>426925</v>
      </c>
      <c r="F394" s="2606">
        <f t="shared" si="122"/>
        <v>460732</v>
      </c>
      <c r="G394" s="2607">
        <f t="shared" si="122"/>
        <v>459859.4</v>
      </c>
      <c r="H394" s="1935">
        <f>G394/F394</f>
        <v>0.99810605731748614</v>
      </c>
      <c r="I394" s="1881">
        <f t="shared" ref="I394:I405" si="123">SUM(J394:AM394)</f>
        <v>0</v>
      </c>
      <c r="J394" s="3803"/>
      <c r="K394" s="3803"/>
      <c r="L394" s="3803"/>
      <c r="M394" s="3803"/>
      <c r="N394" s="3803"/>
      <c r="O394" s="3803"/>
      <c r="P394" s="3664"/>
      <c r="Q394" s="3804"/>
      <c r="R394" s="3804"/>
      <c r="S394" s="3804"/>
      <c r="T394" s="3666"/>
      <c r="U394" s="3804"/>
      <c r="V394" s="3804"/>
      <c r="W394" s="3804"/>
      <c r="X394" s="3804"/>
      <c r="Y394" s="3804"/>
      <c r="Z394" s="3804"/>
      <c r="AA394" s="3804"/>
      <c r="AB394" s="3804"/>
      <c r="AC394" s="3804"/>
      <c r="AD394" s="3804"/>
      <c r="AE394" s="3805"/>
      <c r="AF394" s="3805"/>
      <c r="AG394" s="3804"/>
      <c r="AH394" s="3804"/>
      <c r="AI394" s="3666"/>
      <c r="AJ394" s="3806"/>
      <c r="AK394" s="3806"/>
      <c r="AL394" s="3806"/>
      <c r="AM394" s="3806"/>
      <c r="AN394" s="3806"/>
      <c r="AO394" s="3806"/>
    </row>
    <row r="395" spans="1:41" s="1928" customFormat="1" ht="17.100000000000001" customHeight="1">
      <c r="A395" s="1929"/>
      <c r="B395" s="1955"/>
      <c r="C395" s="10860" t="s">
        <v>645</v>
      </c>
      <c r="D395" s="10860"/>
      <c r="E395" s="2220">
        <f>SUM(E396,)</f>
        <v>426925</v>
      </c>
      <c r="F395" s="2220">
        <f t="shared" ref="F395:G395" si="124">SUM(F396,)</f>
        <v>460732</v>
      </c>
      <c r="G395" s="2221">
        <f t="shared" si="124"/>
        <v>459859.4</v>
      </c>
      <c r="H395" s="2286">
        <f>G395/F395</f>
        <v>0.99810605731748614</v>
      </c>
      <c r="I395" s="1881">
        <f t="shared" si="123"/>
        <v>0</v>
      </c>
      <c r="J395" s="3803"/>
      <c r="K395" s="3803"/>
      <c r="L395" s="3803"/>
      <c r="M395" s="3803"/>
      <c r="N395" s="3803"/>
      <c r="O395" s="3803"/>
      <c r="P395" s="3664"/>
      <c r="Q395" s="3804"/>
      <c r="R395" s="3804"/>
      <c r="S395" s="3804"/>
      <c r="T395" s="3666"/>
      <c r="U395" s="3804"/>
      <c r="V395" s="3804"/>
      <c r="W395" s="3804"/>
      <c r="X395" s="3804"/>
      <c r="Y395" s="3804"/>
      <c r="Z395" s="3804"/>
      <c r="AA395" s="3804"/>
      <c r="AB395" s="3804"/>
      <c r="AC395" s="3804"/>
      <c r="AD395" s="3804"/>
      <c r="AE395" s="3805"/>
      <c r="AF395" s="3805"/>
      <c r="AG395" s="3804"/>
      <c r="AH395" s="3804"/>
      <c r="AI395" s="3666"/>
      <c r="AJ395" s="3806"/>
      <c r="AK395" s="3806"/>
      <c r="AL395" s="3806"/>
      <c r="AM395" s="3806"/>
      <c r="AN395" s="3806"/>
      <c r="AO395" s="3806"/>
    </row>
    <row r="396" spans="1:41" s="1928" customFormat="1" ht="17.100000000000001" customHeight="1">
      <c r="A396" s="1929"/>
      <c r="B396" s="1955"/>
      <c r="C396" s="10955" t="s">
        <v>646</v>
      </c>
      <c r="D396" s="10955"/>
      <c r="E396" s="3820">
        <f>SUM(E397,E401)</f>
        <v>426925</v>
      </c>
      <c r="F396" s="3820">
        <f>SUM(F397,F401)</f>
        <v>460732</v>
      </c>
      <c r="G396" s="3821">
        <f>SUM(G397,G401)</f>
        <v>459859.4</v>
      </c>
      <c r="H396" s="3678">
        <f>G396/F396</f>
        <v>0.99810605731748614</v>
      </c>
      <c r="I396" s="1881">
        <f t="shared" si="123"/>
        <v>0</v>
      </c>
      <c r="J396" s="3822"/>
      <c r="K396" s="3822"/>
      <c r="L396" s="3822"/>
      <c r="M396" s="3822"/>
      <c r="N396" s="3822"/>
      <c r="O396" s="3822"/>
      <c r="P396" s="3664"/>
      <c r="Q396" s="3823"/>
      <c r="R396" s="3823"/>
      <c r="S396" s="3823"/>
      <c r="T396" s="3666"/>
      <c r="U396" s="3823"/>
      <c r="V396" s="3823"/>
      <c r="W396" s="3823"/>
      <c r="X396" s="3823"/>
      <c r="Y396" s="3823"/>
      <c r="Z396" s="3823"/>
      <c r="AA396" s="3823"/>
      <c r="AB396" s="3823"/>
      <c r="AC396" s="3823"/>
      <c r="AD396" s="3823"/>
      <c r="AE396" s="3824"/>
      <c r="AF396" s="3824"/>
      <c r="AG396" s="3823"/>
      <c r="AH396" s="3823"/>
      <c r="AI396" s="3666"/>
      <c r="AJ396" s="3825"/>
      <c r="AK396" s="3825"/>
      <c r="AL396" s="3825"/>
      <c r="AM396" s="3825"/>
      <c r="AN396" s="3825"/>
      <c r="AO396" s="3825"/>
    </row>
    <row r="397" spans="1:41" s="1928" customFormat="1" ht="17.100000000000001" customHeight="1">
      <c r="A397" s="1929"/>
      <c r="B397" s="1955"/>
      <c r="C397" s="10956" t="s">
        <v>647</v>
      </c>
      <c r="D397" s="10956"/>
      <c r="E397" s="3826">
        <f>SUM(E398:E400)</f>
        <v>310000</v>
      </c>
      <c r="F397" s="2401">
        <f>SUM(F398:F400)</f>
        <v>343807</v>
      </c>
      <c r="G397" s="3827">
        <f>SUM(G398:G400)</f>
        <v>343807</v>
      </c>
      <c r="H397" s="3678">
        <f t="shared" ref="H397:H408" si="125">G397/F397</f>
        <v>1</v>
      </c>
      <c r="I397" s="1881">
        <f t="shared" si="123"/>
        <v>0</v>
      </c>
      <c r="J397" s="3828"/>
      <c r="K397" s="3828"/>
      <c r="L397" s="3828"/>
      <c r="M397" s="3828"/>
      <c r="N397" s="3828"/>
      <c r="O397" s="3828"/>
      <c r="P397" s="3664"/>
      <c r="Q397" s="3829"/>
      <c r="R397" s="3829"/>
      <c r="S397" s="3829"/>
      <c r="T397" s="3666"/>
      <c r="U397" s="3829"/>
      <c r="V397" s="3829"/>
      <c r="W397" s="3829"/>
      <c r="X397" s="3829"/>
      <c r="Y397" s="3829"/>
      <c r="Z397" s="3829"/>
      <c r="AA397" s="3829"/>
      <c r="AB397" s="3829"/>
      <c r="AC397" s="3829"/>
      <c r="AD397" s="3829"/>
      <c r="AE397" s="3830"/>
      <c r="AF397" s="3830"/>
      <c r="AG397" s="3829"/>
      <c r="AH397" s="3829"/>
      <c r="AI397" s="3666"/>
      <c r="AJ397" s="3831"/>
      <c r="AK397" s="3831"/>
      <c r="AL397" s="3831"/>
      <c r="AM397" s="3831"/>
      <c r="AN397" s="3831"/>
      <c r="AO397" s="3831"/>
    </row>
    <row r="398" spans="1:41" s="1928" customFormat="1" ht="17.100000000000001" customHeight="1">
      <c r="A398" s="1929"/>
      <c r="B398" s="1955"/>
      <c r="C398" s="3832" t="s">
        <v>406</v>
      </c>
      <c r="D398" s="3833" t="s">
        <v>648</v>
      </c>
      <c r="E398" s="3834">
        <f>I398</f>
        <v>257520</v>
      </c>
      <c r="F398" s="3691">
        <v>285650</v>
      </c>
      <c r="G398" s="3692">
        <v>285650</v>
      </c>
      <c r="H398" s="3678">
        <f t="shared" si="125"/>
        <v>1</v>
      </c>
      <c r="I398" s="1881">
        <f t="shared" si="123"/>
        <v>257520</v>
      </c>
      <c r="J398" s="3835"/>
      <c r="K398" s="3835"/>
      <c r="L398" s="3835"/>
      <c r="M398" s="3835"/>
      <c r="N398" s="3835"/>
      <c r="O398" s="3835"/>
      <c r="P398" s="3664"/>
      <c r="Q398" s="3836"/>
      <c r="R398" s="3836"/>
      <c r="S398" s="3836"/>
      <c r="T398" s="3666"/>
      <c r="U398" s="3836"/>
      <c r="V398" s="3836">
        <v>257520</v>
      </c>
      <c r="W398" s="3836"/>
      <c r="X398" s="3836"/>
      <c r="Y398" s="3836"/>
      <c r="Z398" s="3836"/>
      <c r="AA398" s="3836"/>
      <c r="AB398" s="3836"/>
      <c r="AC398" s="3836"/>
      <c r="AD398" s="3836"/>
      <c r="AE398" s="3837"/>
      <c r="AF398" s="3837"/>
      <c r="AG398" s="3836"/>
      <c r="AH398" s="3836"/>
      <c r="AI398" s="3666"/>
      <c r="AJ398" s="3838"/>
      <c r="AK398" s="3838"/>
      <c r="AL398" s="3838"/>
      <c r="AM398" s="3838"/>
      <c r="AN398" s="3838"/>
      <c r="AO398" s="3838"/>
    </row>
    <row r="399" spans="1:41" s="1928" customFormat="1" ht="17.100000000000001" customHeight="1">
      <c r="A399" s="1929"/>
      <c r="B399" s="1955"/>
      <c r="C399" s="3839" t="s">
        <v>407</v>
      </c>
      <c r="D399" s="3840" t="s">
        <v>650</v>
      </c>
      <c r="E399" s="3841">
        <f t="shared" ref="E399:E400" si="126">I399</f>
        <v>46170</v>
      </c>
      <c r="F399" s="3691">
        <v>51217</v>
      </c>
      <c r="G399" s="3692">
        <v>51217</v>
      </c>
      <c r="H399" s="3678">
        <f t="shared" si="125"/>
        <v>1</v>
      </c>
      <c r="I399" s="1881">
        <f t="shared" si="123"/>
        <v>46170</v>
      </c>
      <c r="J399" s="3842"/>
      <c r="K399" s="3842"/>
      <c r="L399" s="3842"/>
      <c r="M399" s="3842"/>
      <c r="N399" s="3842"/>
      <c r="O399" s="3842"/>
      <c r="P399" s="3664"/>
      <c r="Q399" s="3843"/>
      <c r="R399" s="3843"/>
      <c r="S399" s="3843"/>
      <c r="T399" s="3666"/>
      <c r="U399" s="3843"/>
      <c r="V399" s="3843">
        <v>46170</v>
      </c>
      <c r="W399" s="3843"/>
      <c r="X399" s="3843"/>
      <c r="Y399" s="3843"/>
      <c r="Z399" s="3843"/>
      <c r="AA399" s="3843"/>
      <c r="AB399" s="3843"/>
      <c r="AC399" s="3843"/>
      <c r="AD399" s="3843"/>
      <c r="AE399" s="3844"/>
      <c r="AF399" s="3844"/>
      <c r="AG399" s="3843"/>
      <c r="AH399" s="3843"/>
      <c r="AI399" s="3666"/>
      <c r="AJ399" s="3845"/>
      <c r="AK399" s="3845"/>
      <c r="AL399" s="3845"/>
      <c r="AM399" s="3845"/>
      <c r="AN399" s="3845"/>
      <c r="AO399" s="3845"/>
    </row>
    <row r="400" spans="1:41" s="1928" customFormat="1" ht="17.25" customHeight="1" thickBot="1">
      <c r="A400" s="2113"/>
      <c r="B400" s="2114"/>
      <c r="C400" s="3846" t="s">
        <v>408</v>
      </c>
      <c r="D400" s="3847" t="s">
        <v>651</v>
      </c>
      <c r="E400" s="3848">
        <f t="shared" si="126"/>
        <v>6310</v>
      </c>
      <c r="F400" s="3849">
        <v>6940</v>
      </c>
      <c r="G400" s="3850">
        <v>6940</v>
      </c>
      <c r="H400" s="3851">
        <f t="shared" si="125"/>
        <v>1</v>
      </c>
      <c r="I400" s="1881">
        <f t="shared" si="123"/>
        <v>6310</v>
      </c>
      <c r="J400" s="3852"/>
      <c r="K400" s="3852"/>
      <c r="L400" s="3852"/>
      <c r="M400" s="3852"/>
      <c r="N400" s="3852"/>
      <c r="O400" s="3852"/>
      <c r="P400" s="3664"/>
      <c r="Q400" s="3853"/>
      <c r="R400" s="3853"/>
      <c r="S400" s="3853"/>
      <c r="T400" s="3666"/>
      <c r="U400" s="3853"/>
      <c r="V400" s="3853">
        <v>6310</v>
      </c>
      <c r="W400" s="3853"/>
      <c r="X400" s="3853"/>
      <c r="Y400" s="3853"/>
      <c r="Z400" s="3853"/>
      <c r="AA400" s="3853"/>
      <c r="AB400" s="3853"/>
      <c r="AC400" s="3853"/>
      <c r="AD400" s="3853"/>
      <c r="AE400" s="3854"/>
      <c r="AF400" s="3854"/>
      <c r="AG400" s="3853"/>
      <c r="AH400" s="3853"/>
      <c r="AI400" s="3666"/>
      <c r="AJ400" s="3855"/>
      <c r="AK400" s="3855"/>
      <c r="AL400" s="3855"/>
      <c r="AM400" s="3855"/>
      <c r="AN400" s="3855"/>
      <c r="AO400" s="3855"/>
    </row>
    <row r="401" spans="1:41" s="1928" customFormat="1" ht="17.100000000000001" customHeight="1">
      <c r="A401" s="1929"/>
      <c r="B401" s="1955"/>
      <c r="C401" s="10957" t="s">
        <v>654</v>
      </c>
      <c r="D401" s="10957"/>
      <c r="E401" s="2401">
        <f>SUM(E402:E404)</f>
        <v>116925</v>
      </c>
      <c r="F401" s="2401">
        <f>SUM(F402:F404)</f>
        <v>116925</v>
      </c>
      <c r="G401" s="2402">
        <f>SUM(G402:G404)</f>
        <v>116052.4</v>
      </c>
      <c r="H401" s="3250">
        <f t="shared" si="125"/>
        <v>0.99253709642933496</v>
      </c>
      <c r="I401" s="1881">
        <f t="shared" si="123"/>
        <v>0</v>
      </c>
      <c r="J401" s="3852"/>
      <c r="K401" s="3852"/>
      <c r="L401" s="3852"/>
      <c r="M401" s="3852"/>
      <c r="N401" s="3852"/>
      <c r="O401" s="3852"/>
      <c r="P401" s="3664"/>
      <c r="Q401" s="3853"/>
      <c r="R401" s="3853"/>
      <c r="S401" s="3853"/>
      <c r="T401" s="3666"/>
      <c r="U401" s="3853"/>
      <c r="V401" s="3853"/>
      <c r="W401" s="3853"/>
      <c r="X401" s="3853"/>
      <c r="Y401" s="3853"/>
      <c r="Z401" s="3853"/>
      <c r="AA401" s="3853"/>
      <c r="AB401" s="3853"/>
      <c r="AC401" s="3853"/>
      <c r="AD401" s="3853"/>
      <c r="AE401" s="3854"/>
      <c r="AF401" s="3854"/>
      <c r="AG401" s="3853"/>
      <c r="AH401" s="3853"/>
      <c r="AI401" s="3666"/>
      <c r="AJ401" s="3855"/>
      <c r="AK401" s="3855"/>
      <c r="AL401" s="3855"/>
      <c r="AM401" s="3855"/>
      <c r="AN401" s="3855"/>
      <c r="AO401" s="3855"/>
    </row>
    <row r="402" spans="1:41" s="1928" customFormat="1" ht="17.100000000000001" customHeight="1">
      <c r="A402" s="1929"/>
      <c r="B402" s="1955"/>
      <c r="C402" s="3856" t="s">
        <v>375</v>
      </c>
      <c r="D402" s="3857" t="s">
        <v>656</v>
      </c>
      <c r="E402" s="3858">
        <f>I402</f>
        <v>6325</v>
      </c>
      <c r="F402" s="3691">
        <v>21635</v>
      </c>
      <c r="G402" s="3692">
        <v>20762.400000000001</v>
      </c>
      <c r="H402" s="3678">
        <f t="shared" si="125"/>
        <v>0.95966720591633936</v>
      </c>
      <c r="I402" s="1881">
        <f t="shared" si="123"/>
        <v>6325</v>
      </c>
      <c r="J402" s="3859"/>
      <c r="K402" s="3859"/>
      <c r="L402" s="3859"/>
      <c r="M402" s="3859"/>
      <c r="N402" s="3859"/>
      <c r="O402" s="3859"/>
      <c r="P402" s="3664"/>
      <c r="Q402" s="3860"/>
      <c r="R402" s="3860"/>
      <c r="S402" s="3860"/>
      <c r="T402" s="3666"/>
      <c r="U402" s="3860"/>
      <c r="V402" s="3860">
        <v>6325</v>
      </c>
      <c r="W402" s="3860"/>
      <c r="X402" s="3860"/>
      <c r="Y402" s="3860"/>
      <c r="Z402" s="3860"/>
      <c r="AA402" s="3860"/>
      <c r="AB402" s="3860"/>
      <c r="AC402" s="3860"/>
      <c r="AD402" s="3860"/>
      <c r="AE402" s="3861"/>
      <c r="AF402" s="3861"/>
      <c r="AG402" s="3860"/>
      <c r="AH402" s="3860"/>
      <c r="AI402" s="3666"/>
      <c r="AJ402" s="3862"/>
      <c r="AK402" s="3862"/>
      <c r="AL402" s="3862"/>
      <c r="AM402" s="3862"/>
      <c r="AN402" s="3862"/>
      <c r="AO402" s="3862"/>
    </row>
    <row r="403" spans="1:41" s="1928" customFormat="1" ht="17.100000000000001" customHeight="1">
      <c r="A403" s="1929"/>
      <c r="B403" s="1955"/>
      <c r="C403" s="3863" t="s">
        <v>376</v>
      </c>
      <c r="D403" s="3864" t="s">
        <v>661</v>
      </c>
      <c r="E403" s="3865">
        <f t="shared" ref="E403" si="127">I403</f>
        <v>99600</v>
      </c>
      <c r="F403" s="3691">
        <v>87330</v>
      </c>
      <c r="G403" s="3692">
        <v>87330</v>
      </c>
      <c r="H403" s="3678">
        <f t="shared" si="125"/>
        <v>1</v>
      </c>
      <c r="I403" s="1881">
        <f t="shared" si="123"/>
        <v>99600</v>
      </c>
      <c r="J403" s="3866"/>
      <c r="K403" s="3866"/>
      <c r="L403" s="3866"/>
      <c r="M403" s="3866"/>
      <c r="N403" s="3866"/>
      <c r="O403" s="3866"/>
      <c r="P403" s="3664"/>
      <c r="Q403" s="3867"/>
      <c r="R403" s="3867"/>
      <c r="S403" s="3867"/>
      <c r="T403" s="3666"/>
      <c r="U403" s="3867"/>
      <c r="V403" s="3867">
        <v>99600</v>
      </c>
      <c r="W403" s="3867"/>
      <c r="X403" s="3867"/>
      <c r="Y403" s="3867"/>
      <c r="Z403" s="3867"/>
      <c r="AA403" s="3867"/>
      <c r="AB403" s="3867"/>
      <c r="AC403" s="3867"/>
      <c r="AD403" s="3867"/>
      <c r="AE403" s="3868"/>
      <c r="AF403" s="3868"/>
      <c r="AG403" s="3867"/>
      <c r="AH403" s="3867"/>
      <c r="AI403" s="3666"/>
      <c r="AJ403" s="3869"/>
      <c r="AK403" s="3869"/>
      <c r="AL403" s="3869"/>
      <c r="AM403" s="3869"/>
      <c r="AN403" s="3869"/>
      <c r="AO403" s="3869"/>
    </row>
    <row r="404" spans="1:41" s="1928" customFormat="1" ht="18" customHeight="1" thickBot="1">
      <c r="A404" s="1929"/>
      <c r="B404" s="1955"/>
      <c r="C404" s="3870" t="s">
        <v>409</v>
      </c>
      <c r="D404" s="3871" t="s">
        <v>676</v>
      </c>
      <c r="E404" s="3872">
        <f>I404</f>
        <v>11000</v>
      </c>
      <c r="F404" s="3691">
        <v>7960</v>
      </c>
      <c r="G404" s="3692">
        <v>7960</v>
      </c>
      <c r="H404" s="3873">
        <f t="shared" si="125"/>
        <v>1</v>
      </c>
      <c r="I404" s="1881">
        <f t="shared" si="123"/>
        <v>11000</v>
      </c>
      <c r="J404" s="3874"/>
      <c r="K404" s="3874"/>
      <c r="L404" s="3874"/>
      <c r="M404" s="3874"/>
      <c r="N404" s="3874"/>
      <c r="O404" s="3874"/>
      <c r="P404" s="3664"/>
      <c r="Q404" s="3875"/>
      <c r="R404" s="3875"/>
      <c r="S404" s="3875"/>
      <c r="T404" s="3666"/>
      <c r="U404" s="3875"/>
      <c r="V404" s="3875">
        <v>11000</v>
      </c>
      <c r="W404" s="3875"/>
      <c r="X404" s="3875"/>
      <c r="Y404" s="3875"/>
      <c r="Z404" s="3875"/>
      <c r="AA404" s="3875"/>
      <c r="AB404" s="3875"/>
      <c r="AC404" s="3875"/>
      <c r="AD404" s="3875"/>
      <c r="AE404" s="3876"/>
      <c r="AF404" s="3876"/>
      <c r="AG404" s="3875"/>
      <c r="AH404" s="3875"/>
      <c r="AI404" s="3666"/>
      <c r="AJ404" s="3877"/>
      <c r="AK404" s="3877"/>
      <c r="AL404" s="3877"/>
      <c r="AM404" s="3877"/>
      <c r="AN404" s="3877"/>
      <c r="AO404" s="3877"/>
    </row>
    <row r="405" spans="1:41" s="1928" customFormat="1" ht="18" customHeight="1" thickBot="1">
      <c r="A405" s="1929"/>
      <c r="B405" s="2214" t="s">
        <v>793</v>
      </c>
      <c r="C405" s="2215"/>
      <c r="D405" s="3477" t="s">
        <v>44</v>
      </c>
      <c r="E405" s="3492">
        <f t="shared" ref="E405:G407" si="128">SUM(E406)</f>
        <v>0</v>
      </c>
      <c r="F405" s="3492">
        <f t="shared" si="128"/>
        <v>184500</v>
      </c>
      <c r="G405" s="3493">
        <f t="shared" si="128"/>
        <v>0</v>
      </c>
      <c r="H405" s="2926">
        <f t="shared" si="125"/>
        <v>0</v>
      </c>
      <c r="I405" s="1881">
        <f t="shared" si="123"/>
        <v>0</v>
      </c>
      <c r="J405" s="3874"/>
      <c r="K405" s="3874"/>
      <c r="L405" s="3874"/>
      <c r="M405" s="3874"/>
      <c r="N405" s="3874"/>
      <c r="O405" s="3874"/>
      <c r="P405" s="3664"/>
      <c r="Q405" s="3875"/>
      <c r="R405" s="3875"/>
      <c r="S405" s="3875"/>
      <c r="T405" s="3666"/>
      <c r="U405" s="3875"/>
      <c r="V405" s="3875"/>
      <c r="W405" s="3875"/>
      <c r="X405" s="3875"/>
      <c r="Y405" s="3875"/>
      <c r="Z405" s="3875"/>
      <c r="AA405" s="3875"/>
      <c r="AB405" s="3875"/>
      <c r="AC405" s="3875"/>
      <c r="AD405" s="3875"/>
      <c r="AE405" s="3876"/>
      <c r="AF405" s="3876"/>
      <c r="AG405" s="3875"/>
      <c r="AH405" s="3875"/>
      <c r="AI405" s="3666"/>
      <c r="AJ405" s="3877"/>
      <c r="AK405" s="3877"/>
      <c r="AL405" s="3877"/>
      <c r="AM405" s="3877"/>
      <c r="AN405" s="3877"/>
      <c r="AO405" s="3877"/>
    </row>
    <row r="406" spans="1:41" s="1928" customFormat="1" ht="18" customHeight="1">
      <c r="A406" s="1929"/>
      <c r="B406" s="10939"/>
      <c r="C406" s="10941" t="s">
        <v>645</v>
      </c>
      <c r="D406" s="10942"/>
      <c r="E406" s="2220">
        <f t="shared" si="128"/>
        <v>0</v>
      </c>
      <c r="F406" s="2220">
        <f t="shared" si="128"/>
        <v>184500</v>
      </c>
      <c r="G406" s="2221">
        <f t="shared" si="128"/>
        <v>0</v>
      </c>
      <c r="H406" s="3250">
        <f t="shared" si="125"/>
        <v>0</v>
      </c>
      <c r="I406" s="1881">
        <f t="shared" ref="I406:I466" si="129">SUM(J406:AM406)</f>
        <v>0</v>
      </c>
      <c r="J406" s="3874"/>
      <c r="K406" s="3874"/>
      <c r="L406" s="3874"/>
      <c r="M406" s="3874"/>
      <c r="N406" s="3874"/>
      <c r="O406" s="3874"/>
      <c r="P406" s="3664"/>
      <c r="Q406" s="3875"/>
      <c r="R406" s="3875"/>
      <c r="S406" s="3875"/>
      <c r="T406" s="3666"/>
      <c r="U406" s="3875"/>
      <c r="V406" s="3875"/>
      <c r="W406" s="3875"/>
      <c r="X406" s="3875"/>
      <c r="Y406" s="3875"/>
      <c r="Z406" s="3875"/>
      <c r="AA406" s="3875"/>
      <c r="AB406" s="3875"/>
      <c r="AC406" s="3875"/>
      <c r="AD406" s="3875"/>
      <c r="AE406" s="3876"/>
      <c r="AF406" s="3876"/>
      <c r="AG406" s="3875"/>
      <c r="AH406" s="3875"/>
      <c r="AI406" s="3666"/>
      <c r="AJ406" s="3877"/>
      <c r="AK406" s="3877"/>
      <c r="AL406" s="3877"/>
      <c r="AM406" s="3877"/>
      <c r="AN406" s="3877"/>
      <c r="AO406" s="3877"/>
    </row>
    <row r="407" spans="1:41" s="1928" customFormat="1" ht="18" customHeight="1">
      <c r="A407" s="1929"/>
      <c r="B407" s="10939"/>
      <c r="C407" s="10943" t="s">
        <v>713</v>
      </c>
      <c r="D407" s="10944"/>
      <c r="E407" s="3878">
        <f t="shared" si="128"/>
        <v>0</v>
      </c>
      <c r="F407" s="3878">
        <f t="shared" si="128"/>
        <v>184500</v>
      </c>
      <c r="G407" s="3879">
        <f t="shared" si="128"/>
        <v>0</v>
      </c>
      <c r="H407" s="3678">
        <f t="shared" si="125"/>
        <v>0</v>
      </c>
      <c r="I407" s="1881">
        <f t="shared" si="129"/>
        <v>0</v>
      </c>
      <c r="J407" s="3874"/>
      <c r="K407" s="3874"/>
      <c r="L407" s="3874"/>
      <c r="M407" s="3874"/>
      <c r="N407" s="3874"/>
      <c r="O407" s="3874"/>
      <c r="P407" s="3664"/>
      <c r="Q407" s="3875"/>
      <c r="R407" s="3875"/>
      <c r="S407" s="3875"/>
      <c r="T407" s="3666"/>
      <c r="U407" s="3875"/>
      <c r="V407" s="3875"/>
      <c r="W407" s="3875"/>
      <c r="X407" s="3875"/>
      <c r="Y407" s="3875"/>
      <c r="Z407" s="3875"/>
      <c r="AA407" s="3875"/>
      <c r="AB407" s="3875"/>
      <c r="AC407" s="3875"/>
      <c r="AD407" s="3875"/>
      <c r="AE407" s="3876"/>
      <c r="AF407" s="3876"/>
      <c r="AG407" s="3875"/>
      <c r="AH407" s="3875"/>
      <c r="AI407" s="3666"/>
      <c r="AJ407" s="3877"/>
      <c r="AK407" s="3877"/>
      <c r="AL407" s="3877"/>
      <c r="AM407" s="3877"/>
      <c r="AN407" s="3877"/>
      <c r="AO407" s="3877"/>
    </row>
    <row r="408" spans="1:41" s="1928" customFormat="1" ht="48" customHeight="1" thickBot="1">
      <c r="A408" s="2113"/>
      <c r="B408" s="10940"/>
      <c r="C408" s="3880" t="s">
        <v>71</v>
      </c>
      <c r="D408" s="3881" t="s">
        <v>791</v>
      </c>
      <c r="E408" s="3213">
        <v>0</v>
      </c>
      <c r="F408" s="3801">
        <v>184500</v>
      </c>
      <c r="G408" s="3802">
        <v>0</v>
      </c>
      <c r="H408" s="3678">
        <f t="shared" si="125"/>
        <v>0</v>
      </c>
      <c r="I408" s="1881">
        <f t="shared" si="129"/>
        <v>0</v>
      </c>
      <c r="J408" s="3874"/>
      <c r="K408" s="3874"/>
      <c r="L408" s="3874"/>
      <c r="M408" s="3874"/>
      <c r="N408" s="3874"/>
      <c r="O408" s="3874"/>
      <c r="P408" s="3664"/>
      <c r="Q408" s="3875"/>
      <c r="R408" s="3875"/>
      <c r="S408" s="3875"/>
      <c r="T408" s="3666"/>
      <c r="U408" s="3875"/>
      <c r="V408" s="3875"/>
      <c r="W408" s="3875"/>
      <c r="X408" s="3875"/>
      <c r="Y408" s="3875"/>
      <c r="Z408" s="3875"/>
      <c r="AA408" s="3875"/>
      <c r="AB408" s="3875"/>
      <c r="AC408" s="3875"/>
      <c r="AD408" s="3875"/>
      <c r="AE408" s="3876"/>
      <c r="AF408" s="3876"/>
      <c r="AG408" s="3875"/>
      <c r="AH408" s="3875"/>
      <c r="AI408" s="3666"/>
      <c r="AJ408" s="3877"/>
      <c r="AK408" s="3877"/>
      <c r="AL408" s="3877"/>
      <c r="AM408" s="3877"/>
      <c r="AN408" s="3877"/>
      <c r="AO408" s="3877"/>
    </row>
    <row r="409" spans="1:41" s="1928" customFormat="1" ht="17.25" customHeight="1" thickBot="1">
      <c r="A409" s="1920" t="s">
        <v>794</v>
      </c>
      <c r="B409" s="2469"/>
      <c r="C409" s="2470"/>
      <c r="D409" s="2471" t="s">
        <v>795</v>
      </c>
      <c r="E409" s="2472">
        <f t="shared" ref="E409:G409" si="130">SUM(E410)</f>
        <v>14460288</v>
      </c>
      <c r="F409" s="2472">
        <f t="shared" si="130"/>
        <v>11422711</v>
      </c>
      <c r="G409" s="2473">
        <f t="shared" si="130"/>
        <v>9444049.129999999</v>
      </c>
      <c r="H409" s="3882">
        <f>G409/F409</f>
        <v>0.82677826043222125</v>
      </c>
      <c r="I409" s="1881">
        <f t="shared" si="129"/>
        <v>0</v>
      </c>
      <c r="J409" s="3874"/>
      <c r="K409" s="3874"/>
      <c r="L409" s="3874"/>
      <c r="M409" s="3874"/>
      <c r="N409" s="3874"/>
      <c r="O409" s="3874"/>
      <c r="P409" s="3664"/>
      <c r="Q409" s="3875"/>
      <c r="R409" s="3875"/>
      <c r="S409" s="3875"/>
      <c r="T409" s="3666"/>
      <c r="U409" s="3875"/>
      <c r="V409" s="3875"/>
      <c r="W409" s="3875"/>
      <c r="X409" s="3875"/>
      <c r="Y409" s="3875"/>
      <c r="Z409" s="3875"/>
      <c r="AA409" s="3875"/>
      <c r="AB409" s="3875"/>
      <c r="AC409" s="3875"/>
      <c r="AD409" s="3875"/>
      <c r="AE409" s="3876"/>
      <c r="AF409" s="3876"/>
      <c r="AG409" s="3875"/>
      <c r="AH409" s="3875"/>
      <c r="AI409" s="3666"/>
      <c r="AJ409" s="3877"/>
      <c r="AK409" s="3877"/>
      <c r="AL409" s="3877"/>
      <c r="AM409" s="3877"/>
      <c r="AN409" s="3877"/>
      <c r="AO409" s="3877"/>
    </row>
    <row r="410" spans="1:41" s="1928" customFormat="1" ht="17.100000000000001" customHeight="1" thickBot="1">
      <c r="A410" s="2477"/>
      <c r="B410" s="2214" t="s">
        <v>796</v>
      </c>
      <c r="C410" s="2215"/>
      <c r="D410" s="2216" t="s">
        <v>44</v>
      </c>
      <c r="E410" s="2217">
        <f>SUM(E411,E424)</f>
        <v>14460288</v>
      </c>
      <c r="F410" s="2217">
        <f>SUM(F411,F424)</f>
        <v>11422711</v>
      </c>
      <c r="G410" s="2218">
        <f>SUM(G411,G424)</f>
        <v>9444049.129999999</v>
      </c>
      <c r="H410" s="2926">
        <f>G410/F410</f>
        <v>0.82677826043222125</v>
      </c>
      <c r="I410" s="1881">
        <f t="shared" si="129"/>
        <v>0</v>
      </c>
      <c r="J410" s="3874"/>
      <c r="K410" s="3874"/>
      <c r="L410" s="3874"/>
      <c r="M410" s="3874"/>
      <c r="N410" s="3874"/>
      <c r="O410" s="3874"/>
      <c r="P410" s="3664"/>
      <c r="Q410" s="3875"/>
      <c r="R410" s="3875"/>
      <c r="S410" s="3875"/>
      <c r="T410" s="3666"/>
      <c r="U410" s="3875"/>
      <c r="V410" s="3875"/>
      <c r="W410" s="3875"/>
      <c r="X410" s="3875"/>
      <c r="Y410" s="3875"/>
      <c r="Z410" s="3875"/>
      <c r="AA410" s="3875"/>
      <c r="AB410" s="3875"/>
      <c r="AC410" s="3875"/>
      <c r="AD410" s="3875"/>
      <c r="AE410" s="3876"/>
      <c r="AF410" s="3876"/>
      <c r="AG410" s="3875"/>
      <c r="AH410" s="3875"/>
      <c r="AI410" s="3666"/>
      <c r="AJ410" s="3877"/>
      <c r="AK410" s="3877"/>
      <c r="AL410" s="3877"/>
      <c r="AM410" s="3877"/>
      <c r="AN410" s="3877"/>
      <c r="AO410" s="3877"/>
    </row>
    <row r="411" spans="1:41" s="1928" customFormat="1" ht="17.100000000000001" customHeight="1">
      <c r="A411" s="1929"/>
      <c r="B411" s="2283"/>
      <c r="C411" s="10860" t="s">
        <v>645</v>
      </c>
      <c r="D411" s="10860"/>
      <c r="E411" s="2220">
        <f>SUM(E412,)</f>
        <v>14460288</v>
      </c>
      <c r="F411" s="2220">
        <f t="shared" ref="F411:G411" si="131">SUM(F412,)</f>
        <v>11322711</v>
      </c>
      <c r="G411" s="2221">
        <f t="shared" si="131"/>
        <v>9418840.5299999993</v>
      </c>
      <c r="H411" s="3547">
        <f>G411/F411</f>
        <v>0.83185383164862192</v>
      </c>
      <c r="I411" s="1881">
        <f t="shared" si="129"/>
        <v>0</v>
      </c>
      <c r="J411" s="3874"/>
      <c r="K411" s="3874"/>
      <c r="L411" s="3874"/>
      <c r="M411" s="3874"/>
      <c r="N411" s="3874"/>
      <c r="O411" s="3874"/>
      <c r="P411" s="3664"/>
      <c r="Q411" s="3875"/>
      <c r="R411" s="3875"/>
      <c r="S411" s="3875"/>
      <c r="T411" s="3666"/>
      <c r="U411" s="3875"/>
      <c r="V411" s="3875"/>
      <c r="W411" s="3875"/>
      <c r="X411" s="3875"/>
      <c r="Y411" s="3875"/>
      <c r="Z411" s="3875"/>
      <c r="AA411" s="3875"/>
      <c r="AB411" s="3875"/>
      <c r="AC411" s="3875"/>
      <c r="AD411" s="3875"/>
      <c r="AE411" s="3876"/>
      <c r="AF411" s="3876"/>
      <c r="AG411" s="3875"/>
      <c r="AH411" s="3875"/>
      <c r="AI411" s="3666"/>
      <c r="AJ411" s="3877"/>
      <c r="AK411" s="3877"/>
      <c r="AL411" s="3877"/>
      <c r="AM411" s="3877"/>
      <c r="AN411" s="3877"/>
      <c r="AO411" s="3877"/>
    </row>
    <row r="412" spans="1:41" s="1928" customFormat="1" ht="17.100000000000001" customHeight="1">
      <c r="A412" s="1929"/>
      <c r="B412" s="2283"/>
      <c r="C412" s="10952" t="s">
        <v>646</v>
      </c>
      <c r="D412" s="10952"/>
      <c r="E412" s="3883">
        <f t="shared" ref="E412:G412" si="132">SUM(E413)</f>
        <v>14460288</v>
      </c>
      <c r="F412" s="3883">
        <f t="shared" si="132"/>
        <v>11322711</v>
      </c>
      <c r="G412" s="3884">
        <f t="shared" si="132"/>
        <v>9418840.5299999993</v>
      </c>
      <c r="H412" s="3885">
        <f t="shared" ref="H412:H427" si="133">G412/F412</f>
        <v>0.83185383164862192</v>
      </c>
      <c r="I412" s="1881">
        <f t="shared" si="129"/>
        <v>0</v>
      </c>
      <c r="J412" s="3886"/>
      <c r="K412" s="3886"/>
      <c r="L412" s="3886"/>
      <c r="M412" s="3886"/>
      <c r="N412" s="3886"/>
      <c r="O412" s="3886"/>
      <c r="P412" s="3664"/>
      <c r="Q412" s="3887"/>
      <c r="R412" s="3887"/>
      <c r="S412" s="3887"/>
      <c r="T412" s="3666"/>
      <c r="U412" s="3887"/>
      <c r="V412" s="3887"/>
      <c r="W412" s="3887"/>
      <c r="X412" s="3887"/>
      <c r="Y412" s="3887"/>
      <c r="Z412" s="3887"/>
      <c r="AA412" s="3887"/>
      <c r="AB412" s="3887"/>
      <c r="AC412" s="3887"/>
      <c r="AD412" s="3887"/>
      <c r="AE412" s="3888"/>
      <c r="AF412" s="3888"/>
      <c r="AG412" s="3887"/>
      <c r="AH412" s="3887"/>
      <c r="AI412" s="3666"/>
      <c r="AJ412" s="3889"/>
      <c r="AK412" s="3889"/>
      <c r="AL412" s="3889"/>
      <c r="AM412" s="3889"/>
      <c r="AN412" s="3889"/>
      <c r="AO412" s="3889"/>
    </row>
    <row r="413" spans="1:41" s="1928" customFormat="1" ht="17.100000000000001" customHeight="1">
      <c r="A413" s="1929"/>
      <c r="B413" s="2283"/>
      <c r="C413" s="10953" t="s">
        <v>654</v>
      </c>
      <c r="D413" s="10953"/>
      <c r="E413" s="3890">
        <f>SUM(E414:E422)</f>
        <v>14460288</v>
      </c>
      <c r="F413" s="3890">
        <f>SUM(F414:F422)</f>
        <v>11322711</v>
      </c>
      <c r="G413" s="3891">
        <f>SUM(G414:G422)</f>
        <v>9418840.5299999993</v>
      </c>
      <c r="H413" s="3892">
        <f t="shared" si="133"/>
        <v>0.83185383164862192</v>
      </c>
      <c r="I413" s="1881">
        <f t="shared" si="129"/>
        <v>0</v>
      </c>
      <c r="J413" s="3893"/>
      <c r="K413" s="3893"/>
      <c r="L413" s="3893"/>
      <c r="M413" s="3893"/>
      <c r="N413" s="3893"/>
      <c r="O413" s="3893"/>
      <c r="P413" s="3664"/>
      <c r="Q413" s="3894"/>
      <c r="R413" s="3894"/>
      <c r="S413" s="3894"/>
      <c r="T413" s="3666"/>
      <c r="U413" s="3894"/>
      <c r="V413" s="3894"/>
      <c r="W413" s="3894"/>
      <c r="X413" s="3894"/>
      <c r="Y413" s="3894"/>
      <c r="Z413" s="3894"/>
      <c r="AA413" s="3894"/>
      <c r="AB413" s="3894"/>
      <c r="AC413" s="3894"/>
      <c r="AD413" s="3894"/>
      <c r="AE413" s="3895"/>
      <c r="AF413" s="3895"/>
      <c r="AG413" s="3894"/>
      <c r="AH413" s="3894"/>
      <c r="AI413" s="3666"/>
      <c r="AJ413" s="3896"/>
      <c r="AK413" s="3896"/>
      <c r="AL413" s="3896"/>
      <c r="AM413" s="3896"/>
      <c r="AN413" s="3896"/>
      <c r="AO413" s="3896"/>
    </row>
    <row r="414" spans="1:41" s="1928" customFormat="1" ht="17.100000000000001" customHeight="1">
      <c r="A414" s="1929"/>
      <c r="B414" s="2283"/>
      <c r="C414" s="3897" t="s">
        <v>375</v>
      </c>
      <c r="D414" s="3898" t="s">
        <v>656</v>
      </c>
      <c r="E414" s="3899">
        <f>I414</f>
        <v>10000</v>
      </c>
      <c r="F414" s="3691">
        <v>72979</v>
      </c>
      <c r="G414" s="3692">
        <v>62988.79</v>
      </c>
      <c r="H414" s="3900">
        <f t="shared" si="133"/>
        <v>0.8631084284520204</v>
      </c>
      <c r="I414" s="1881">
        <f t="shared" si="129"/>
        <v>10000</v>
      </c>
      <c r="J414" s="3901"/>
      <c r="K414" s="3901"/>
      <c r="L414" s="3901"/>
      <c r="M414" s="3901"/>
      <c r="N414" s="3901"/>
      <c r="O414" s="3901"/>
      <c r="P414" s="3664"/>
      <c r="Q414" s="3902"/>
      <c r="R414" s="3902"/>
      <c r="S414" s="3902"/>
      <c r="T414" s="3666"/>
      <c r="U414" s="3902"/>
      <c r="V414" s="3902"/>
      <c r="W414" s="3902"/>
      <c r="X414" s="3902"/>
      <c r="Y414" s="3902"/>
      <c r="Z414" s="3902"/>
      <c r="AA414" s="3902"/>
      <c r="AB414" s="3902"/>
      <c r="AC414" s="3902"/>
      <c r="AD414" s="3902"/>
      <c r="AE414" s="3903"/>
      <c r="AF414" s="3903"/>
      <c r="AG414" s="3902"/>
      <c r="AH414" s="3902">
        <v>10000</v>
      </c>
      <c r="AI414" s="3666"/>
      <c r="AJ414" s="3904"/>
      <c r="AK414" s="3904"/>
      <c r="AL414" s="3904"/>
      <c r="AM414" s="3904"/>
      <c r="AN414" s="3904"/>
      <c r="AO414" s="3904"/>
    </row>
    <row r="415" spans="1:41" s="1928" customFormat="1" ht="17.100000000000001" customHeight="1">
      <c r="A415" s="1929"/>
      <c r="B415" s="2283"/>
      <c r="C415" s="3905" t="s">
        <v>604</v>
      </c>
      <c r="D415" s="3906" t="s">
        <v>658</v>
      </c>
      <c r="E415" s="3907">
        <f t="shared" ref="E415:E422" si="134">I415</f>
        <v>40000</v>
      </c>
      <c r="F415" s="3691">
        <v>80000</v>
      </c>
      <c r="G415" s="3692">
        <v>57150.69</v>
      </c>
      <c r="H415" s="3908">
        <f t="shared" si="133"/>
        <v>0.71438362500000008</v>
      </c>
      <c r="I415" s="1881">
        <f t="shared" si="129"/>
        <v>40000</v>
      </c>
      <c r="J415" s="3909"/>
      <c r="K415" s="3909"/>
      <c r="L415" s="3909"/>
      <c r="M415" s="3909"/>
      <c r="N415" s="3909"/>
      <c r="O415" s="3909"/>
      <c r="P415" s="3664"/>
      <c r="Q415" s="3910"/>
      <c r="R415" s="3910"/>
      <c r="S415" s="3910"/>
      <c r="T415" s="3666"/>
      <c r="U415" s="3910"/>
      <c r="V415" s="3910"/>
      <c r="W415" s="3910"/>
      <c r="X415" s="3910"/>
      <c r="Y415" s="3910"/>
      <c r="Z415" s="3910"/>
      <c r="AA415" s="3910"/>
      <c r="AB415" s="3910"/>
      <c r="AC415" s="3910"/>
      <c r="AD415" s="3910"/>
      <c r="AE415" s="3911"/>
      <c r="AF415" s="3911"/>
      <c r="AG415" s="3910"/>
      <c r="AH415" s="3910">
        <v>40000</v>
      </c>
      <c r="AI415" s="3666"/>
      <c r="AJ415" s="3912"/>
      <c r="AK415" s="3912"/>
      <c r="AL415" s="3912"/>
      <c r="AM415" s="3912"/>
      <c r="AN415" s="3912"/>
      <c r="AO415" s="3912"/>
    </row>
    <row r="416" spans="1:41" s="1928" customFormat="1" ht="18" customHeight="1">
      <c r="A416" s="1955"/>
      <c r="B416" s="2283"/>
      <c r="C416" s="3913" t="s">
        <v>376</v>
      </c>
      <c r="D416" s="3914" t="s">
        <v>661</v>
      </c>
      <c r="E416" s="3907">
        <f t="shared" si="134"/>
        <v>10239288</v>
      </c>
      <c r="F416" s="3691">
        <v>6434328</v>
      </c>
      <c r="G416" s="3692">
        <v>5265088.0999999996</v>
      </c>
      <c r="H416" s="3908">
        <f t="shared" si="133"/>
        <v>0.81828096111979365</v>
      </c>
      <c r="I416" s="1881">
        <f t="shared" si="129"/>
        <v>10239288</v>
      </c>
      <c r="J416" s="3909"/>
      <c r="K416" s="3909"/>
      <c r="L416" s="3909"/>
      <c r="M416" s="3909"/>
      <c r="N416" s="3909"/>
      <c r="O416" s="3909"/>
      <c r="P416" s="3664"/>
      <c r="Q416" s="3910"/>
      <c r="R416" s="3910"/>
      <c r="S416" s="3910"/>
      <c r="T416" s="3666"/>
      <c r="U416" s="3910"/>
      <c r="V416" s="3910"/>
      <c r="W416" s="3910"/>
      <c r="X416" s="3910"/>
      <c r="Y416" s="3910"/>
      <c r="Z416" s="3910"/>
      <c r="AA416" s="3910"/>
      <c r="AB416" s="3910"/>
      <c r="AC416" s="3910"/>
      <c r="AD416" s="3910"/>
      <c r="AE416" s="3911"/>
      <c r="AF416" s="3911"/>
      <c r="AG416" s="3910"/>
      <c r="AH416" s="3910">
        <v>10239288</v>
      </c>
      <c r="AI416" s="3666"/>
      <c r="AJ416" s="3912"/>
      <c r="AK416" s="3912"/>
      <c r="AL416" s="3912"/>
      <c r="AM416" s="3912"/>
      <c r="AN416" s="3912"/>
      <c r="AO416" s="3912"/>
    </row>
    <row r="417" spans="1:41" s="1928" customFormat="1" ht="17.100000000000001" customHeight="1">
      <c r="A417" s="1929"/>
      <c r="B417" s="2283"/>
      <c r="C417" s="3669" t="s">
        <v>606</v>
      </c>
      <c r="D417" s="3670" t="s">
        <v>662</v>
      </c>
      <c r="E417" s="3907">
        <f t="shared" si="134"/>
        <v>23500</v>
      </c>
      <c r="F417" s="3691">
        <v>23500</v>
      </c>
      <c r="G417" s="3692">
        <v>23013.599999999999</v>
      </c>
      <c r="H417" s="3908">
        <f t="shared" si="133"/>
        <v>0.97930212765957436</v>
      </c>
      <c r="I417" s="1881">
        <f t="shared" si="129"/>
        <v>23500</v>
      </c>
      <c r="J417" s="3909"/>
      <c r="K417" s="3909"/>
      <c r="L417" s="3909"/>
      <c r="M417" s="3909"/>
      <c r="N417" s="3909"/>
      <c r="O417" s="3909"/>
      <c r="P417" s="3664"/>
      <c r="Q417" s="3910"/>
      <c r="R417" s="3910"/>
      <c r="S417" s="3910"/>
      <c r="T417" s="3666"/>
      <c r="U417" s="3910"/>
      <c r="V417" s="3910"/>
      <c r="W417" s="3910"/>
      <c r="X417" s="3910"/>
      <c r="Y417" s="3910"/>
      <c r="Z417" s="3910"/>
      <c r="AA417" s="3910"/>
      <c r="AB417" s="3910"/>
      <c r="AC417" s="3910"/>
      <c r="AD417" s="3910"/>
      <c r="AE417" s="3911"/>
      <c r="AF417" s="3911"/>
      <c r="AG417" s="3910"/>
      <c r="AH417" s="3910">
        <v>23500</v>
      </c>
      <c r="AI417" s="3666"/>
      <c r="AJ417" s="3912"/>
      <c r="AK417" s="3912"/>
      <c r="AL417" s="3912"/>
      <c r="AM417" s="3912"/>
      <c r="AN417" s="3912"/>
      <c r="AO417" s="3912"/>
    </row>
    <row r="418" spans="1:41" s="1928" customFormat="1" ht="17.100000000000001" customHeight="1">
      <c r="A418" s="1929"/>
      <c r="B418" s="2283"/>
      <c r="C418" s="3915" t="s">
        <v>598</v>
      </c>
      <c r="D418" s="3916" t="s">
        <v>663</v>
      </c>
      <c r="E418" s="3917">
        <f t="shared" si="134"/>
        <v>500000</v>
      </c>
      <c r="F418" s="3691">
        <v>500000</v>
      </c>
      <c r="G418" s="3692">
        <v>132000</v>
      </c>
      <c r="H418" s="3918">
        <f t="shared" si="133"/>
        <v>0.26400000000000001</v>
      </c>
      <c r="I418" s="1881">
        <f t="shared" si="129"/>
        <v>500000</v>
      </c>
      <c r="J418" s="3919"/>
      <c r="K418" s="3919"/>
      <c r="L418" s="3919"/>
      <c r="M418" s="3919"/>
      <c r="N418" s="3919"/>
      <c r="O418" s="3919"/>
      <c r="P418" s="3664"/>
      <c r="Q418" s="3920"/>
      <c r="R418" s="3920"/>
      <c r="S418" s="3920"/>
      <c r="T418" s="3666"/>
      <c r="U418" s="3920"/>
      <c r="V418" s="3920"/>
      <c r="W418" s="3920"/>
      <c r="X418" s="3920"/>
      <c r="Y418" s="3920"/>
      <c r="Z418" s="3920"/>
      <c r="AA418" s="3920"/>
      <c r="AB418" s="3920"/>
      <c r="AC418" s="3920"/>
      <c r="AD418" s="3920"/>
      <c r="AE418" s="3921"/>
      <c r="AF418" s="3921"/>
      <c r="AG418" s="3920"/>
      <c r="AH418" s="3920">
        <v>500000</v>
      </c>
      <c r="AI418" s="3666"/>
      <c r="AJ418" s="3922"/>
      <c r="AK418" s="3922"/>
      <c r="AL418" s="3922"/>
      <c r="AM418" s="3922"/>
      <c r="AN418" s="3922"/>
      <c r="AO418" s="3922"/>
    </row>
    <row r="419" spans="1:41" s="1928" customFormat="1" ht="27.75" customHeight="1">
      <c r="A419" s="1929"/>
      <c r="B419" s="2353"/>
      <c r="C419" s="3923" t="s">
        <v>664</v>
      </c>
      <c r="D419" s="3924" t="s">
        <v>665</v>
      </c>
      <c r="E419" s="3925">
        <f t="shared" si="134"/>
        <v>2500</v>
      </c>
      <c r="F419" s="3691">
        <v>3904</v>
      </c>
      <c r="G419" s="3692">
        <v>3903.69</v>
      </c>
      <c r="H419" s="3926">
        <f t="shared" si="133"/>
        <v>0.99992059426229507</v>
      </c>
      <c r="I419" s="1881">
        <f t="shared" si="129"/>
        <v>2500</v>
      </c>
      <c r="J419" s="3927"/>
      <c r="K419" s="3927"/>
      <c r="L419" s="3927"/>
      <c r="M419" s="3927"/>
      <c r="N419" s="3927"/>
      <c r="O419" s="3927"/>
      <c r="P419" s="3664"/>
      <c r="Q419" s="3928"/>
      <c r="R419" s="3928"/>
      <c r="S419" s="3928"/>
      <c r="T419" s="3666"/>
      <c r="U419" s="3928"/>
      <c r="V419" s="3928"/>
      <c r="W419" s="3928"/>
      <c r="X419" s="3928"/>
      <c r="Y419" s="3928"/>
      <c r="Z419" s="3928"/>
      <c r="AA419" s="3928"/>
      <c r="AB419" s="3928"/>
      <c r="AC419" s="3928"/>
      <c r="AD419" s="3928"/>
      <c r="AE419" s="3929"/>
      <c r="AF419" s="3929"/>
      <c r="AG419" s="3928"/>
      <c r="AH419" s="3928">
        <v>2500</v>
      </c>
      <c r="AI419" s="3666"/>
      <c r="AJ419" s="3930"/>
      <c r="AK419" s="3930"/>
      <c r="AL419" s="3930"/>
      <c r="AM419" s="3930"/>
      <c r="AN419" s="3930"/>
      <c r="AO419" s="3930"/>
    </row>
    <row r="420" spans="1:41" s="1928" customFormat="1" ht="16.5" customHeight="1">
      <c r="A420" s="1929"/>
      <c r="B420" s="2353"/>
      <c r="C420" s="3130" t="s">
        <v>607</v>
      </c>
      <c r="D420" s="3931" t="s">
        <v>669</v>
      </c>
      <c r="E420" s="3932">
        <f t="shared" si="134"/>
        <v>3600000</v>
      </c>
      <c r="F420" s="3691">
        <v>3900000</v>
      </c>
      <c r="G420" s="3692">
        <v>3586091.83</v>
      </c>
      <c r="H420" s="3933">
        <f t="shared" si="133"/>
        <v>0.91951072564102565</v>
      </c>
      <c r="I420" s="1881">
        <f t="shared" si="129"/>
        <v>3600000</v>
      </c>
      <c r="J420" s="3934"/>
      <c r="K420" s="3934"/>
      <c r="L420" s="3934"/>
      <c r="M420" s="3934"/>
      <c r="N420" s="3934"/>
      <c r="O420" s="3934"/>
      <c r="P420" s="3664"/>
      <c r="Q420" s="3935"/>
      <c r="R420" s="3935"/>
      <c r="S420" s="3935"/>
      <c r="T420" s="3666"/>
      <c r="U420" s="3935"/>
      <c r="V420" s="3935"/>
      <c r="W420" s="3935"/>
      <c r="X420" s="3935"/>
      <c r="Y420" s="3935"/>
      <c r="Z420" s="3935"/>
      <c r="AA420" s="3935"/>
      <c r="AB420" s="3935"/>
      <c r="AC420" s="3935"/>
      <c r="AD420" s="3935"/>
      <c r="AE420" s="3936"/>
      <c r="AF420" s="3936"/>
      <c r="AG420" s="3935"/>
      <c r="AH420" s="3935">
        <v>3600000</v>
      </c>
      <c r="AI420" s="3666"/>
      <c r="AJ420" s="3937"/>
      <c r="AK420" s="3937"/>
      <c r="AL420" s="3937"/>
      <c r="AM420" s="3937"/>
      <c r="AN420" s="3937"/>
      <c r="AO420" s="3937"/>
    </row>
    <row r="421" spans="1:41" s="1928" customFormat="1" ht="16.5" customHeight="1">
      <c r="A421" s="1929"/>
      <c r="B421" s="2353"/>
      <c r="C421" s="3923" t="s">
        <v>673</v>
      </c>
      <c r="D421" s="3670" t="s">
        <v>674</v>
      </c>
      <c r="E421" s="2233">
        <f t="shared" si="134"/>
        <v>15000</v>
      </c>
      <c r="F421" s="3007">
        <v>278000</v>
      </c>
      <c r="G421" s="3008">
        <v>267163.83</v>
      </c>
      <c r="H421" s="3547">
        <f t="shared" si="133"/>
        <v>0.96102097122302166</v>
      </c>
      <c r="I421" s="1881">
        <f t="shared" si="129"/>
        <v>15000</v>
      </c>
      <c r="J421" s="3934"/>
      <c r="K421" s="3934"/>
      <c r="L421" s="3934"/>
      <c r="M421" s="3934"/>
      <c r="N421" s="3934"/>
      <c r="O421" s="3934"/>
      <c r="P421" s="3664"/>
      <c r="Q421" s="3935"/>
      <c r="R421" s="3935"/>
      <c r="S421" s="3935"/>
      <c r="T421" s="3666"/>
      <c r="U421" s="3935"/>
      <c r="V421" s="3935"/>
      <c r="W421" s="3935"/>
      <c r="X421" s="3935"/>
      <c r="Y421" s="3935"/>
      <c r="Z421" s="3935"/>
      <c r="AA421" s="3935"/>
      <c r="AB421" s="3935"/>
      <c r="AC421" s="3935"/>
      <c r="AD421" s="3935"/>
      <c r="AE421" s="3936"/>
      <c r="AF421" s="3936"/>
      <c r="AG421" s="3935"/>
      <c r="AH421" s="3935">
        <v>15000</v>
      </c>
      <c r="AI421" s="3666"/>
      <c r="AJ421" s="3937"/>
      <c r="AK421" s="3937"/>
      <c r="AL421" s="3937"/>
      <c r="AM421" s="3937"/>
      <c r="AN421" s="3937"/>
      <c r="AO421" s="3937"/>
    </row>
    <row r="422" spans="1:41" s="1928" customFormat="1" ht="16.5" customHeight="1">
      <c r="A422" s="1929"/>
      <c r="B422" s="2353"/>
      <c r="C422" s="3938" t="s">
        <v>409</v>
      </c>
      <c r="D422" s="3939" t="s">
        <v>676</v>
      </c>
      <c r="E422" s="3940">
        <f t="shared" si="134"/>
        <v>30000</v>
      </c>
      <c r="F422" s="3691">
        <v>30000</v>
      </c>
      <c r="G422" s="3692">
        <v>21440</v>
      </c>
      <c r="H422" s="3941">
        <f t="shared" si="133"/>
        <v>0.71466666666666667</v>
      </c>
      <c r="I422" s="1881">
        <f t="shared" si="129"/>
        <v>30000</v>
      </c>
      <c r="J422" s="3942"/>
      <c r="K422" s="3942"/>
      <c r="L422" s="3942"/>
      <c r="M422" s="3942"/>
      <c r="N422" s="3942"/>
      <c r="O422" s="3942"/>
      <c r="P422" s="3664"/>
      <c r="Q422" s="3943"/>
      <c r="R422" s="3943"/>
      <c r="S422" s="3943"/>
      <c r="T422" s="3666"/>
      <c r="U422" s="3943"/>
      <c r="V422" s="3943"/>
      <c r="W422" s="3943"/>
      <c r="X422" s="3943"/>
      <c r="Y422" s="3943"/>
      <c r="Z422" s="3943"/>
      <c r="AA422" s="3943"/>
      <c r="AB422" s="3943"/>
      <c r="AC422" s="3943"/>
      <c r="AD422" s="3943"/>
      <c r="AE422" s="3944"/>
      <c r="AF422" s="3944"/>
      <c r="AG422" s="3943"/>
      <c r="AH422" s="3943">
        <v>30000</v>
      </c>
      <c r="AI422" s="3666"/>
      <c r="AJ422" s="3945"/>
      <c r="AK422" s="3945"/>
      <c r="AL422" s="3945"/>
      <c r="AM422" s="3945"/>
      <c r="AN422" s="3945"/>
      <c r="AO422" s="3945"/>
    </row>
    <row r="423" spans="1:41" s="1928" customFormat="1" ht="12.75" customHeight="1">
      <c r="A423" s="1929"/>
      <c r="B423" s="2353"/>
      <c r="C423" s="3946"/>
      <c r="D423" s="3947"/>
      <c r="E423" s="3948"/>
      <c r="F423" s="3691"/>
      <c r="G423" s="3692"/>
      <c r="H423" s="3949"/>
      <c r="I423" s="1881">
        <f t="shared" si="129"/>
        <v>0</v>
      </c>
      <c r="J423" s="3950"/>
      <c r="K423" s="3950"/>
      <c r="L423" s="3950"/>
      <c r="M423" s="3950"/>
      <c r="N423" s="3950"/>
      <c r="O423" s="3950"/>
      <c r="P423" s="3664"/>
      <c r="Q423" s="3951"/>
      <c r="R423" s="3951"/>
      <c r="S423" s="3951"/>
      <c r="T423" s="3666"/>
      <c r="U423" s="3951"/>
      <c r="V423" s="3951"/>
      <c r="W423" s="3951"/>
      <c r="X423" s="3951"/>
      <c r="Y423" s="3951"/>
      <c r="Z423" s="3951"/>
      <c r="AA423" s="3951"/>
      <c r="AB423" s="3951"/>
      <c r="AC423" s="3951"/>
      <c r="AD423" s="3951"/>
      <c r="AE423" s="3952"/>
      <c r="AF423" s="3952"/>
      <c r="AG423" s="3951"/>
      <c r="AH423" s="3951"/>
      <c r="AI423" s="3666"/>
      <c r="AJ423" s="3953"/>
      <c r="AK423" s="3953"/>
      <c r="AL423" s="3953"/>
      <c r="AM423" s="3953"/>
      <c r="AN423" s="3953"/>
      <c r="AO423" s="3953"/>
    </row>
    <row r="424" spans="1:41" s="1928" customFormat="1" ht="15.75" customHeight="1">
      <c r="A424" s="1929"/>
      <c r="B424" s="2353"/>
      <c r="C424" s="10863" t="s">
        <v>679</v>
      </c>
      <c r="D424" s="10863"/>
      <c r="E424" s="2220">
        <f t="shared" ref="E424:G424" si="135">SUM(E425)</f>
        <v>0</v>
      </c>
      <c r="F424" s="2220">
        <f t="shared" si="135"/>
        <v>100000</v>
      </c>
      <c r="G424" s="2221">
        <f t="shared" si="135"/>
        <v>25208.6</v>
      </c>
      <c r="H424" s="3949">
        <f t="shared" si="133"/>
        <v>0.25208599999999998</v>
      </c>
      <c r="I424" s="1881">
        <f t="shared" si="129"/>
        <v>0</v>
      </c>
      <c r="J424" s="3950"/>
      <c r="K424" s="3950"/>
      <c r="L424" s="3950"/>
      <c r="M424" s="3950"/>
      <c r="N424" s="3950"/>
      <c r="O424" s="3950"/>
      <c r="P424" s="3664"/>
      <c r="Q424" s="3951"/>
      <c r="R424" s="3951"/>
      <c r="S424" s="3951"/>
      <c r="T424" s="3666"/>
      <c r="U424" s="3951"/>
      <c r="V424" s="3951"/>
      <c r="W424" s="3951"/>
      <c r="X424" s="3951"/>
      <c r="Y424" s="3951"/>
      <c r="Z424" s="3951"/>
      <c r="AA424" s="3951"/>
      <c r="AB424" s="3951"/>
      <c r="AC424" s="3951"/>
      <c r="AD424" s="3951"/>
      <c r="AE424" s="3952"/>
      <c r="AF424" s="3952"/>
      <c r="AG424" s="3951"/>
      <c r="AH424" s="3951"/>
      <c r="AI424" s="3666"/>
      <c r="AJ424" s="3953"/>
      <c r="AK424" s="3953"/>
      <c r="AL424" s="3953"/>
      <c r="AM424" s="3953"/>
      <c r="AN424" s="3953"/>
      <c r="AO424" s="3953"/>
    </row>
    <row r="425" spans="1:41" s="1928" customFormat="1" ht="15.75" customHeight="1">
      <c r="A425" s="1929"/>
      <c r="B425" s="2353"/>
      <c r="C425" s="10954" t="s">
        <v>680</v>
      </c>
      <c r="D425" s="10954"/>
      <c r="E425" s="3954">
        <f>SUM(E426:E427)</f>
        <v>0</v>
      </c>
      <c r="F425" s="3954">
        <f>SUM(F426:F427)</f>
        <v>100000</v>
      </c>
      <c r="G425" s="3955">
        <f>SUM(G426:G427)</f>
        <v>25208.6</v>
      </c>
      <c r="H425" s="3956">
        <f t="shared" si="133"/>
        <v>0.25208599999999998</v>
      </c>
      <c r="I425" s="1881">
        <f t="shared" si="129"/>
        <v>0</v>
      </c>
      <c r="J425" s="3957"/>
      <c r="K425" s="3957"/>
      <c r="L425" s="3957"/>
      <c r="M425" s="3957"/>
      <c r="N425" s="3957"/>
      <c r="O425" s="3957"/>
      <c r="P425" s="3664"/>
      <c r="Q425" s="3958"/>
      <c r="R425" s="3958"/>
      <c r="S425" s="3958"/>
      <c r="T425" s="3666"/>
      <c r="U425" s="3958"/>
      <c r="V425" s="3958"/>
      <c r="W425" s="3958"/>
      <c r="X425" s="3958"/>
      <c r="Y425" s="3958"/>
      <c r="Z425" s="3958"/>
      <c r="AA425" s="3958"/>
      <c r="AB425" s="3958"/>
      <c r="AC425" s="3958"/>
      <c r="AD425" s="3958"/>
      <c r="AE425" s="3959"/>
      <c r="AF425" s="3959"/>
      <c r="AG425" s="3958"/>
      <c r="AH425" s="3958"/>
      <c r="AI425" s="3666"/>
      <c r="AJ425" s="3960"/>
      <c r="AK425" s="3960"/>
      <c r="AL425" s="3960"/>
      <c r="AM425" s="3960"/>
      <c r="AN425" s="3960"/>
      <c r="AO425" s="3960"/>
    </row>
    <row r="426" spans="1:41" s="1928" customFormat="1" ht="15.75" customHeight="1">
      <c r="A426" s="1929"/>
      <c r="B426" s="2353"/>
      <c r="C426" s="3961" t="s">
        <v>245</v>
      </c>
      <c r="D426" s="3962" t="s">
        <v>761</v>
      </c>
      <c r="E426" s="3963">
        <f>I426</f>
        <v>0</v>
      </c>
      <c r="F426" s="3691">
        <v>50000</v>
      </c>
      <c r="G426" s="3692">
        <v>25208.6</v>
      </c>
      <c r="H426" s="3964">
        <f t="shared" si="133"/>
        <v>0.50417199999999995</v>
      </c>
      <c r="I426" s="1881">
        <f t="shared" si="129"/>
        <v>0</v>
      </c>
      <c r="J426" s="3965"/>
      <c r="K426" s="3965"/>
      <c r="L426" s="3965"/>
      <c r="M426" s="3965"/>
      <c r="N426" s="3965"/>
      <c r="O426" s="3965"/>
      <c r="P426" s="3664"/>
      <c r="Q426" s="3966"/>
      <c r="R426" s="3966"/>
      <c r="S426" s="3966"/>
      <c r="T426" s="3666"/>
      <c r="U426" s="3966"/>
      <c r="V426" s="3966"/>
      <c r="W426" s="3966"/>
      <c r="X426" s="3966"/>
      <c r="Y426" s="3966"/>
      <c r="Z426" s="3966"/>
      <c r="AA426" s="3966"/>
      <c r="AB426" s="3966"/>
      <c r="AC426" s="3966"/>
      <c r="AD426" s="3966"/>
      <c r="AE426" s="3967"/>
      <c r="AF426" s="3967"/>
      <c r="AG426" s="3966"/>
      <c r="AH426" s="3966"/>
      <c r="AI426" s="3666"/>
      <c r="AJ426" s="3968"/>
      <c r="AK426" s="3968"/>
      <c r="AL426" s="3968"/>
      <c r="AM426" s="3968"/>
      <c r="AN426" s="3968"/>
      <c r="AO426" s="3968"/>
    </row>
    <row r="427" spans="1:41" s="1928" customFormat="1" ht="16.5" customHeight="1" thickBot="1">
      <c r="A427" s="1929"/>
      <c r="B427" s="2353"/>
      <c r="C427" s="3969" t="s">
        <v>377</v>
      </c>
      <c r="D427" s="3970" t="s">
        <v>681</v>
      </c>
      <c r="E427" s="3971">
        <f>I427</f>
        <v>0</v>
      </c>
      <c r="F427" s="3691">
        <v>50000</v>
      </c>
      <c r="G427" s="3692">
        <v>0</v>
      </c>
      <c r="H427" s="3972">
        <f t="shared" si="133"/>
        <v>0</v>
      </c>
      <c r="I427" s="1881">
        <f t="shared" si="129"/>
        <v>0</v>
      </c>
      <c r="J427" s="3973"/>
      <c r="K427" s="3973"/>
      <c r="L427" s="3973"/>
      <c r="M427" s="3973"/>
      <c r="N427" s="3973"/>
      <c r="O427" s="3973"/>
      <c r="P427" s="3664"/>
      <c r="Q427" s="3974"/>
      <c r="R427" s="3974"/>
      <c r="S427" s="3974"/>
      <c r="T427" s="3666"/>
      <c r="U427" s="3974"/>
      <c r="V427" s="3974"/>
      <c r="W427" s="3974"/>
      <c r="X427" s="3974"/>
      <c r="Y427" s="3974"/>
      <c r="Z427" s="3974"/>
      <c r="AA427" s="3974"/>
      <c r="AB427" s="3974"/>
      <c r="AC427" s="3974"/>
      <c r="AD427" s="3974"/>
      <c r="AE427" s="3975"/>
      <c r="AF427" s="3975"/>
      <c r="AG427" s="3974"/>
      <c r="AH427" s="3974"/>
      <c r="AI427" s="3666"/>
      <c r="AJ427" s="3976"/>
      <c r="AK427" s="3976"/>
      <c r="AL427" s="3976"/>
      <c r="AM427" s="3976"/>
      <c r="AN427" s="3976"/>
      <c r="AO427" s="3976"/>
    </row>
    <row r="428" spans="1:41" ht="16.5" customHeight="1" thickBot="1">
      <c r="A428" s="1920" t="s">
        <v>797</v>
      </c>
      <c r="B428" s="2469"/>
      <c r="C428" s="2470"/>
      <c r="D428" s="2471" t="s">
        <v>798</v>
      </c>
      <c r="E428" s="2472">
        <f>SUM(E429,E438)</f>
        <v>3622000</v>
      </c>
      <c r="F428" s="2472">
        <f>SUM(F429,F438)</f>
        <v>5366269</v>
      </c>
      <c r="G428" s="2473">
        <f>SUM(G429,G438)</f>
        <v>4215727.9399999995</v>
      </c>
      <c r="H428" s="3977">
        <f>G428/F428</f>
        <v>0.78559757999459201</v>
      </c>
      <c r="I428" s="1881">
        <f t="shared" si="129"/>
        <v>0</v>
      </c>
      <c r="J428" s="3973"/>
      <c r="K428" s="3973"/>
      <c r="L428" s="3973"/>
      <c r="M428" s="3973"/>
      <c r="N428" s="3973"/>
      <c r="O428" s="3973"/>
      <c r="P428" s="3664"/>
      <c r="Q428" s="3974"/>
      <c r="R428" s="3974"/>
      <c r="S428" s="3974"/>
      <c r="T428" s="3666"/>
      <c r="U428" s="3974"/>
      <c r="V428" s="3974"/>
      <c r="W428" s="3974"/>
      <c r="X428" s="3974"/>
      <c r="Y428" s="3974"/>
      <c r="Z428" s="3974"/>
      <c r="AA428" s="3974"/>
      <c r="AB428" s="3974"/>
      <c r="AC428" s="3974"/>
      <c r="AD428" s="3974"/>
      <c r="AE428" s="3975"/>
      <c r="AF428" s="3975"/>
      <c r="AG428" s="3974"/>
      <c r="AH428" s="3974"/>
      <c r="AI428" s="3666"/>
      <c r="AJ428" s="3976"/>
      <c r="AK428" s="3976"/>
      <c r="AL428" s="3976"/>
      <c r="AM428" s="3976"/>
      <c r="AN428" s="3978"/>
      <c r="AO428" s="3978"/>
    </row>
    <row r="429" spans="1:41" ht="20.25" customHeight="1" thickBot="1">
      <c r="A429" s="3979"/>
      <c r="B429" s="3980" t="s">
        <v>799</v>
      </c>
      <c r="C429" s="3981"/>
      <c r="D429" s="3982" t="s">
        <v>110</v>
      </c>
      <c r="E429" s="3505">
        <f t="shared" ref="E429:G429" si="136">SUM(E430)</f>
        <v>1441000</v>
      </c>
      <c r="F429" s="3505">
        <f t="shared" si="136"/>
        <v>1360000</v>
      </c>
      <c r="G429" s="3506">
        <f t="shared" si="136"/>
        <v>1257985</v>
      </c>
      <c r="H429" s="2926">
        <f>G429/F429</f>
        <v>0.92498897058823526</v>
      </c>
      <c r="I429" s="1881">
        <f t="shared" si="129"/>
        <v>0</v>
      </c>
      <c r="J429" s="3973"/>
      <c r="K429" s="3973"/>
      <c r="L429" s="3973"/>
      <c r="M429" s="3973"/>
      <c r="N429" s="3973"/>
      <c r="O429" s="3973"/>
      <c r="P429" s="3664"/>
      <c r="Q429" s="3974"/>
      <c r="R429" s="3974"/>
      <c r="S429" s="3974"/>
      <c r="T429" s="3666"/>
      <c r="U429" s="3974"/>
      <c r="V429" s="3974"/>
      <c r="W429" s="3974"/>
      <c r="X429" s="3974"/>
      <c r="Y429" s="3974"/>
      <c r="Z429" s="3974"/>
      <c r="AA429" s="3974"/>
      <c r="AB429" s="3974"/>
      <c r="AC429" s="3974"/>
      <c r="AD429" s="3974"/>
      <c r="AE429" s="3975"/>
      <c r="AF429" s="3975"/>
      <c r="AG429" s="3974"/>
      <c r="AH429" s="3974"/>
      <c r="AI429" s="3666"/>
      <c r="AJ429" s="3976"/>
      <c r="AK429" s="3976"/>
      <c r="AL429" s="3976"/>
      <c r="AM429" s="3976"/>
      <c r="AN429" s="3978"/>
      <c r="AO429" s="3978"/>
    </row>
    <row r="430" spans="1:41" ht="18.75" customHeight="1">
      <c r="A430" s="3983"/>
      <c r="B430" s="3984"/>
      <c r="C430" s="10827" t="s">
        <v>645</v>
      </c>
      <c r="D430" s="10827"/>
      <c r="E430" s="2284">
        <f>SUM(E431,E435)</f>
        <v>1441000</v>
      </c>
      <c r="F430" s="2284">
        <f>SUM(F431,F435)</f>
        <v>1360000</v>
      </c>
      <c r="G430" s="2285">
        <f>SUM(G431,G435)</f>
        <v>1257985</v>
      </c>
      <c r="H430" s="3985">
        <f>G430/F430</f>
        <v>0.92498897058823526</v>
      </c>
      <c r="I430" s="1881">
        <f t="shared" si="129"/>
        <v>0</v>
      </c>
      <c r="J430" s="3973"/>
      <c r="K430" s="3973"/>
      <c r="L430" s="3973"/>
      <c r="M430" s="3973"/>
      <c r="N430" s="3973"/>
      <c r="O430" s="3973"/>
      <c r="P430" s="3664"/>
      <c r="Q430" s="3974"/>
      <c r="R430" s="3974"/>
      <c r="S430" s="3974"/>
      <c r="T430" s="3666"/>
      <c r="U430" s="3974"/>
      <c r="V430" s="3974"/>
      <c r="W430" s="3974"/>
      <c r="X430" s="3974"/>
      <c r="Y430" s="3974"/>
      <c r="Z430" s="3974"/>
      <c r="AA430" s="3974"/>
      <c r="AB430" s="3974"/>
      <c r="AC430" s="3974"/>
      <c r="AD430" s="3974"/>
      <c r="AE430" s="3975"/>
      <c r="AF430" s="3975"/>
      <c r="AG430" s="3974"/>
      <c r="AH430" s="3974"/>
      <c r="AI430" s="3666"/>
      <c r="AJ430" s="3976"/>
      <c r="AK430" s="3976"/>
      <c r="AL430" s="3976"/>
      <c r="AM430" s="3976"/>
      <c r="AN430" s="3978"/>
      <c r="AO430" s="3978"/>
    </row>
    <row r="431" spans="1:41" ht="18" customHeight="1">
      <c r="A431" s="3986"/>
      <c r="B431" s="3987"/>
      <c r="C431" s="10962" t="s">
        <v>646</v>
      </c>
      <c r="D431" s="10962"/>
      <c r="E431" s="2233">
        <f>SUM(E432)</f>
        <v>16000</v>
      </c>
      <c r="F431" s="2233">
        <f t="shared" ref="E431:G432" si="137">SUM(F432)</f>
        <v>16000</v>
      </c>
      <c r="G431" s="2445">
        <f t="shared" si="137"/>
        <v>9985</v>
      </c>
      <c r="H431" s="3988">
        <f t="shared" ref="H431:H437" si="138">G431/F431</f>
        <v>0.62406249999999996</v>
      </c>
      <c r="I431" s="1881">
        <f t="shared" si="129"/>
        <v>0</v>
      </c>
      <c r="J431" s="3989"/>
      <c r="K431" s="3989"/>
      <c r="L431" s="3989"/>
      <c r="M431" s="3989"/>
      <c r="N431" s="3989"/>
      <c r="O431" s="3989"/>
      <c r="P431" s="3664"/>
      <c r="Q431" s="3990"/>
      <c r="R431" s="3990"/>
      <c r="S431" s="3990"/>
      <c r="T431" s="3666"/>
      <c r="U431" s="3990"/>
      <c r="V431" s="3990"/>
      <c r="W431" s="3990"/>
      <c r="X431" s="3990"/>
      <c r="Y431" s="3990"/>
      <c r="Z431" s="3990"/>
      <c r="AA431" s="3990"/>
      <c r="AB431" s="3990"/>
      <c r="AC431" s="3990"/>
      <c r="AD431" s="3990"/>
      <c r="AE431" s="3991"/>
      <c r="AF431" s="3991"/>
      <c r="AG431" s="3990"/>
      <c r="AH431" s="3990"/>
      <c r="AI431" s="3666"/>
      <c r="AJ431" s="3992"/>
      <c r="AK431" s="3992"/>
      <c r="AL431" s="3992"/>
      <c r="AM431" s="3992"/>
      <c r="AN431" s="3993"/>
      <c r="AO431" s="3993"/>
    </row>
    <row r="432" spans="1:41" ht="20.25" customHeight="1">
      <c r="A432" s="3986"/>
      <c r="B432" s="3987"/>
      <c r="C432" s="10963" t="s">
        <v>654</v>
      </c>
      <c r="D432" s="10963"/>
      <c r="E432" s="2401">
        <f t="shared" si="137"/>
        <v>16000</v>
      </c>
      <c r="F432" s="2401">
        <f t="shared" si="137"/>
        <v>16000</v>
      </c>
      <c r="G432" s="2402">
        <f t="shared" si="137"/>
        <v>9985</v>
      </c>
      <c r="H432" s="3994">
        <f t="shared" si="138"/>
        <v>0.62406249999999996</v>
      </c>
      <c r="I432" s="1881">
        <f t="shared" si="129"/>
        <v>0</v>
      </c>
      <c r="J432" s="3995"/>
      <c r="K432" s="3995"/>
      <c r="L432" s="3995"/>
      <c r="M432" s="3995"/>
      <c r="N432" s="3995"/>
      <c r="O432" s="3995"/>
      <c r="P432" s="3664"/>
      <c r="Q432" s="3996"/>
      <c r="R432" s="3996"/>
      <c r="S432" s="3996"/>
      <c r="T432" s="3666"/>
      <c r="U432" s="3996"/>
      <c r="V432" s="3996"/>
      <c r="W432" s="3996"/>
      <c r="X432" s="3996"/>
      <c r="Y432" s="3996"/>
      <c r="Z432" s="3996"/>
      <c r="AA432" s="3996"/>
      <c r="AB432" s="3996"/>
      <c r="AC432" s="3996"/>
      <c r="AD432" s="3996"/>
      <c r="AE432" s="3997"/>
      <c r="AF432" s="3997"/>
      <c r="AG432" s="3996"/>
      <c r="AH432" s="3996"/>
      <c r="AI432" s="3666"/>
      <c r="AJ432" s="3998"/>
      <c r="AK432" s="3998"/>
      <c r="AL432" s="3998"/>
      <c r="AM432" s="3998"/>
      <c r="AN432" s="3999"/>
      <c r="AO432" s="3999"/>
    </row>
    <row r="433" spans="1:34" ht="18" customHeight="1">
      <c r="A433" s="3986"/>
      <c r="B433" s="3987"/>
      <c r="C433" s="4000" t="s">
        <v>376</v>
      </c>
      <c r="D433" s="4001" t="s">
        <v>661</v>
      </c>
      <c r="E433" s="4002">
        <f>I433</f>
        <v>16000</v>
      </c>
      <c r="F433" s="3691">
        <v>16000</v>
      </c>
      <c r="G433" s="3692">
        <v>9985</v>
      </c>
      <c r="H433" s="4003">
        <f t="shared" si="138"/>
        <v>0.62406249999999996</v>
      </c>
      <c r="I433" s="1881">
        <f t="shared" si="129"/>
        <v>16000</v>
      </c>
      <c r="J433" s="4004"/>
      <c r="K433" s="4004"/>
      <c r="L433" s="4004"/>
      <c r="M433" s="4004"/>
      <c r="N433" s="4004"/>
      <c r="O433" s="4004"/>
      <c r="P433" s="3664"/>
      <c r="Q433" s="4005"/>
      <c r="R433" s="4005"/>
      <c r="S433" s="4005"/>
      <c r="T433" s="3666"/>
      <c r="U433" s="4005"/>
      <c r="V433" s="4005"/>
      <c r="W433" s="4005"/>
      <c r="X433" s="4005"/>
      <c r="Y433" s="4005"/>
      <c r="Z433" s="4005"/>
      <c r="AA433" s="4005"/>
      <c r="AB433" s="4005"/>
      <c r="AC433" s="4005"/>
      <c r="AD433" s="4005">
        <v>16000</v>
      </c>
      <c r="AE433" s="4006"/>
      <c r="AF433" s="4006"/>
      <c r="AG433" s="4005"/>
      <c r="AH433" s="4005"/>
    </row>
    <row r="434" spans="1:34" ht="18" customHeight="1">
      <c r="A434" s="3983"/>
      <c r="B434" s="3987"/>
      <c r="C434" s="10964"/>
      <c r="D434" s="10965"/>
      <c r="E434" s="4002"/>
      <c r="F434" s="3691"/>
      <c r="G434" s="3692"/>
      <c r="H434" s="4003"/>
      <c r="I434" s="1881">
        <f t="shared" si="129"/>
        <v>0</v>
      </c>
      <c r="J434" s="4004"/>
      <c r="K434" s="4004"/>
      <c r="L434" s="4004"/>
      <c r="M434" s="4004"/>
      <c r="N434" s="4004"/>
      <c r="O434" s="4004"/>
      <c r="P434" s="3664"/>
      <c r="Q434" s="4005"/>
      <c r="R434" s="4005"/>
      <c r="S434" s="4005"/>
      <c r="T434" s="3666"/>
      <c r="U434" s="4005"/>
      <c r="V434" s="4005"/>
      <c r="W434" s="4005"/>
      <c r="X434" s="4005"/>
      <c r="Y434" s="4005"/>
      <c r="Z434" s="4005"/>
      <c r="AA434" s="4005"/>
      <c r="AB434" s="4005"/>
      <c r="AC434" s="4005"/>
      <c r="AD434" s="4005"/>
      <c r="AE434" s="4006"/>
      <c r="AF434" s="4006"/>
      <c r="AG434" s="4005"/>
      <c r="AH434" s="4005"/>
    </row>
    <row r="435" spans="1:34" ht="18" customHeight="1">
      <c r="A435" s="3986"/>
      <c r="B435" s="3987"/>
      <c r="C435" s="10966" t="s">
        <v>677</v>
      </c>
      <c r="D435" s="10967"/>
      <c r="E435" s="2233">
        <f t="shared" ref="E435:G435" si="139">SUM(E436:E437)</f>
        <v>1425000</v>
      </c>
      <c r="F435" s="2233">
        <f t="shared" si="139"/>
        <v>1344000</v>
      </c>
      <c r="G435" s="2445">
        <f t="shared" si="139"/>
        <v>1248000</v>
      </c>
      <c r="H435" s="4003">
        <f t="shared" si="138"/>
        <v>0.9285714285714286</v>
      </c>
      <c r="I435" s="1881">
        <f t="shared" si="129"/>
        <v>0</v>
      </c>
      <c r="J435" s="4004"/>
      <c r="K435" s="4004"/>
      <c r="L435" s="4004"/>
      <c r="M435" s="4004"/>
      <c r="N435" s="4004"/>
      <c r="O435" s="4004"/>
      <c r="P435" s="3664"/>
      <c r="Q435" s="4005"/>
      <c r="R435" s="4005"/>
      <c r="S435" s="4005"/>
      <c r="T435" s="3666"/>
      <c r="U435" s="4005"/>
      <c r="V435" s="4005"/>
      <c r="W435" s="4005"/>
      <c r="X435" s="4005"/>
      <c r="Y435" s="4005"/>
      <c r="Z435" s="4005"/>
      <c r="AA435" s="4005"/>
      <c r="AB435" s="4005"/>
      <c r="AC435" s="4005"/>
      <c r="AD435" s="4005"/>
      <c r="AE435" s="4006"/>
      <c r="AF435" s="4006"/>
      <c r="AG435" s="4005"/>
      <c r="AH435" s="4005"/>
    </row>
    <row r="436" spans="1:34" ht="18" customHeight="1">
      <c r="A436" s="3986"/>
      <c r="B436" s="3987"/>
      <c r="C436" s="4007" t="s">
        <v>800</v>
      </c>
      <c r="D436" s="4008" t="s">
        <v>801</v>
      </c>
      <c r="E436" s="2280">
        <f>I436</f>
        <v>1080000</v>
      </c>
      <c r="F436" s="2281">
        <v>999000</v>
      </c>
      <c r="G436" s="2282">
        <v>990000</v>
      </c>
      <c r="H436" s="4003">
        <f>G436/F436</f>
        <v>0.99099099099099097</v>
      </c>
      <c r="I436" s="1881">
        <f t="shared" si="129"/>
        <v>1080000</v>
      </c>
      <c r="J436" s="4004"/>
      <c r="K436" s="4004"/>
      <c r="L436" s="4004"/>
      <c r="M436" s="4004"/>
      <c r="N436" s="4004"/>
      <c r="O436" s="4004"/>
      <c r="P436" s="3664"/>
      <c r="Q436" s="4005"/>
      <c r="R436" s="4005"/>
      <c r="S436" s="4005"/>
      <c r="T436" s="3666"/>
      <c r="U436" s="4005"/>
      <c r="V436" s="4005"/>
      <c r="W436" s="4005"/>
      <c r="X436" s="4005"/>
      <c r="Y436" s="4005"/>
      <c r="Z436" s="4005"/>
      <c r="AA436" s="4005"/>
      <c r="AB436" s="4005"/>
      <c r="AC436" s="4005"/>
      <c r="AD436" s="4005">
        <v>1080000</v>
      </c>
      <c r="AE436" s="4006"/>
      <c r="AF436" s="4006"/>
      <c r="AG436" s="4005"/>
      <c r="AH436" s="4005"/>
    </row>
    <row r="437" spans="1:34" ht="20.25" customHeight="1" thickBot="1">
      <c r="A437" s="3983"/>
      <c r="B437" s="4009"/>
      <c r="C437" s="4010" t="s">
        <v>802</v>
      </c>
      <c r="D437" s="4011" t="s">
        <v>803</v>
      </c>
      <c r="E437" s="3213">
        <f>I437</f>
        <v>345000</v>
      </c>
      <c r="F437" s="4012">
        <v>345000</v>
      </c>
      <c r="G437" s="4013">
        <v>258000</v>
      </c>
      <c r="H437" s="4014">
        <f t="shared" si="138"/>
        <v>0.74782608695652175</v>
      </c>
      <c r="I437" s="1881">
        <f t="shared" si="129"/>
        <v>345000</v>
      </c>
      <c r="J437" s="3989"/>
      <c r="K437" s="3989"/>
      <c r="L437" s="3989"/>
      <c r="M437" s="3989"/>
      <c r="N437" s="3989"/>
      <c r="O437" s="3989"/>
      <c r="P437" s="4015"/>
      <c r="Q437" s="3990"/>
      <c r="R437" s="3990"/>
      <c r="S437" s="3990"/>
      <c r="T437" s="4016"/>
      <c r="U437" s="3990"/>
      <c r="V437" s="3990"/>
      <c r="W437" s="3990"/>
      <c r="X437" s="3990"/>
      <c r="Y437" s="3990"/>
      <c r="Z437" s="3990"/>
      <c r="AA437" s="3990"/>
      <c r="AB437" s="3990"/>
      <c r="AC437" s="3990"/>
      <c r="AD437" s="3990">
        <v>345000</v>
      </c>
      <c r="AE437" s="3991"/>
      <c r="AF437" s="3991"/>
      <c r="AG437" s="3990"/>
      <c r="AH437" s="3990"/>
    </row>
    <row r="438" spans="1:34" ht="17.100000000000001" customHeight="1" thickBot="1">
      <c r="A438" s="4017"/>
      <c r="B438" s="2603" t="s">
        <v>804</v>
      </c>
      <c r="C438" s="2604"/>
      <c r="D438" s="2605" t="s">
        <v>44</v>
      </c>
      <c r="E438" s="2606">
        <f>SUM(E439,E458)</f>
        <v>2181000</v>
      </c>
      <c r="F438" s="2217">
        <f>SUM(F439,F458)</f>
        <v>4006269</v>
      </c>
      <c r="G438" s="2218">
        <f>SUM(G439,G458)</f>
        <v>2957742.94</v>
      </c>
      <c r="H438" s="2608">
        <f>G438/F438</f>
        <v>0.73827866775795636</v>
      </c>
      <c r="I438" s="1881">
        <f t="shared" si="129"/>
        <v>0</v>
      </c>
      <c r="J438" s="3989"/>
      <c r="K438" s="3989"/>
      <c r="L438" s="3989"/>
      <c r="M438" s="3989"/>
      <c r="N438" s="3989"/>
      <c r="O438" s="3989"/>
      <c r="P438" s="4015"/>
      <c r="Q438" s="3990"/>
      <c r="R438" s="3990"/>
      <c r="S438" s="3990"/>
      <c r="T438" s="4016"/>
      <c r="U438" s="3990"/>
      <c r="V438" s="3990"/>
      <c r="W438" s="3990"/>
      <c r="X438" s="3990"/>
      <c r="Y438" s="3990"/>
      <c r="Z438" s="3990"/>
      <c r="AA438" s="3990"/>
      <c r="AB438" s="3990"/>
      <c r="AC438" s="3990"/>
      <c r="AD438" s="3990"/>
      <c r="AE438" s="3991"/>
      <c r="AF438" s="3991"/>
      <c r="AG438" s="3990"/>
      <c r="AH438" s="3990"/>
    </row>
    <row r="439" spans="1:34" ht="17.100000000000001" customHeight="1">
      <c r="A439" s="2913"/>
      <c r="B439" s="10968"/>
      <c r="C439" s="10860" t="s">
        <v>645</v>
      </c>
      <c r="D439" s="10860"/>
      <c r="E439" s="2220">
        <f>SUM(E440,E444,E449)</f>
        <v>2156000</v>
      </c>
      <c r="F439" s="2220">
        <f>SUM(F440,F444,F449)</f>
        <v>2181000</v>
      </c>
      <c r="G439" s="2221">
        <f>SUM(G440,G444,G449)</f>
        <v>1179256.27</v>
      </c>
      <c r="H439" s="3021">
        <f>G439/F439</f>
        <v>0.54069521779000462</v>
      </c>
      <c r="I439" s="1881">
        <f t="shared" si="129"/>
        <v>0</v>
      </c>
      <c r="J439" s="3989"/>
      <c r="K439" s="3989"/>
      <c r="L439" s="3989"/>
      <c r="M439" s="3989"/>
      <c r="N439" s="3989"/>
      <c r="O439" s="3989"/>
      <c r="P439" s="4015"/>
      <c r="Q439" s="3990"/>
      <c r="R439" s="3990"/>
      <c r="S439" s="3990"/>
      <c r="T439" s="4016"/>
      <c r="U439" s="3990"/>
      <c r="V439" s="3990"/>
      <c r="W439" s="3990"/>
      <c r="X439" s="3990"/>
      <c r="Y439" s="3990"/>
      <c r="Z439" s="3990"/>
      <c r="AA439" s="3990"/>
      <c r="AB439" s="3990"/>
      <c r="AC439" s="3990"/>
      <c r="AD439" s="3990"/>
      <c r="AE439" s="3991"/>
      <c r="AF439" s="3991"/>
      <c r="AG439" s="3990"/>
      <c r="AH439" s="3990"/>
    </row>
    <row r="440" spans="1:34" ht="17.100000000000001" customHeight="1">
      <c r="A440" s="2913"/>
      <c r="B440" s="10968"/>
      <c r="C440" s="10969" t="s">
        <v>646</v>
      </c>
      <c r="D440" s="10969"/>
      <c r="E440" s="2233">
        <f t="shared" ref="E440:G441" si="140">SUM(E441)</f>
        <v>196000</v>
      </c>
      <c r="F440" s="2233">
        <f t="shared" si="140"/>
        <v>0</v>
      </c>
      <c r="G440" s="2445">
        <f t="shared" si="140"/>
        <v>0</v>
      </c>
      <c r="H440" s="4018"/>
      <c r="I440" s="1881">
        <f t="shared" si="129"/>
        <v>0</v>
      </c>
      <c r="J440" s="3989"/>
      <c r="K440" s="3989"/>
      <c r="L440" s="3989"/>
      <c r="M440" s="3989"/>
      <c r="N440" s="3989"/>
      <c r="O440" s="3989"/>
      <c r="P440" s="4015"/>
      <c r="Q440" s="3990"/>
      <c r="R440" s="3990"/>
      <c r="S440" s="3990"/>
      <c r="T440" s="4016"/>
      <c r="U440" s="3990"/>
      <c r="V440" s="3990"/>
      <c r="W440" s="3990"/>
      <c r="X440" s="3990"/>
      <c r="Y440" s="3990"/>
      <c r="Z440" s="3990"/>
      <c r="AA440" s="3990"/>
      <c r="AB440" s="3990"/>
      <c r="AC440" s="3990"/>
      <c r="AD440" s="3990"/>
      <c r="AE440" s="3991"/>
      <c r="AF440" s="3991"/>
      <c r="AG440" s="3990"/>
      <c r="AH440" s="3990"/>
    </row>
    <row r="441" spans="1:34" ht="17.100000000000001" customHeight="1">
      <c r="A441" s="2913"/>
      <c r="B441" s="10968"/>
      <c r="C441" s="10970" t="s">
        <v>654</v>
      </c>
      <c r="D441" s="10970"/>
      <c r="E441" s="2401">
        <f t="shared" si="140"/>
        <v>196000</v>
      </c>
      <c r="F441" s="2401">
        <f t="shared" si="140"/>
        <v>0</v>
      </c>
      <c r="G441" s="2402">
        <f t="shared" si="140"/>
        <v>0</v>
      </c>
      <c r="H441" s="4018"/>
      <c r="I441" s="1881">
        <f t="shared" si="129"/>
        <v>0</v>
      </c>
      <c r="J441" s="3989"/>
      <c r="K441" s="3989"/>
      <c r="L441" s="3989"/>
      <c r="M441" s="3989"/>
      <c r="N441" s="3989"/>
      <c r="O441" s="3989"/>
      <c r="P441" s="4019"/>
      <c r="Q441" s="3990"/>
      <c r="R441" s="3990"/>
      <c r="S441" s="3990"/>
      <c r="T441" s="4020"/>
      <c r="U441" s="3990"/>
      <c r="V441" s="3990"/>
      <c r="W441" s="3990"/>
      <c r="X441" s="3990"/>
      <c r="Y441" s="3990"/>
      <c r="Z441" s="3990"/>
      <c r="AA441" s="3990"/>
      <c r="AB441" s="3990"/>
      <c r="AC441" s="3990"/>
      <c r="AD441" s="3990"/>
      <c r="AE441" s="3991"/>
      <c r="AF441" s="3991"/>
      <c r="AG441" s="3990"/>
      <c r="AH441" s="3990"/>
    </row>
    <row r="442" spans="1:34" ht="17.100000000000001" customHeight="1">
      <c r="A442" s="2913"/>
      <c r="B442" s="10968"/>
      <c r="C442" s="4021" t="s">
        <v>376</v>
      </c>
      <c r="D442" s="4022" t="s">
        <v>661</v>
      </c>
      <c r="E442" s="4023">
        <f>I442</f>
        <v>196000</v>
      </c>
      <c r="F442" s="4024">
        <v>0</v>
      </c>
      <c r="G442" s="4025">
        <v>0</v>
      </c>
      <c r="H442" s="4018"/>
      <c r="I442" s="1881">
        <f t="shared" si="129"/>
        <v>196000</v>
      </c>
      <c r="J442" s="4026">
        <v>196000</v>
      </c>
      <c r="K442" s="4026"/>
      <c r="L442" s="4026"/>
      <c r="M442" s="4026"/>
      <c r="N442" s="4026"/>
      <c r="O442" s="4026"/>
      <c r="P442" s="4015"/>
      <c r="Q442" s="4027"/>
      <c r="R442" s="4027"/>
      <c r="S442" s="4027"/>
      <c r="T442" s="4020"/>
      <c r="U442" s="4027"/>
      <c r="V442" s="4027"/>
      <c r="W442" s="4027"/>
      <c r="X442" s="4027"/>
      <c r="Y442" s="4027"/>
      <c r="Z442" s="4027"/>
      <c r="AA442" s="4027"/>
      <c r="AB442" s="4027"/>
      <c r="AC442" s="4027"/>
      <c r="AD442" s="4027"/>
      <c r="AE442" s="4028"/>
      <c r="AF442" s="4028"/>
      <c r="AG442" s="4027"/>
      <c r="AH442" s="4027"/>
    </row>
    <row r="443" spans="1:34" ht="17.100000000000001" customHeight="1">
      <c r="A443" s="2913"/>
      <c r="B443" s="10968"/>
      <c r="C443" s="4029"/>
      <c r="D443" s="4029"/>
      <c r="E443" s="4023"/>
      <c r="F443" s="4024"/>
      <c r="G443" s="4025"/>
      <c r="H443" s="4018"/>
      <c r="I443" s="1881">
        <f t="shared" si="129"/>
        <v>0</v>
      </c>
      <c r="J443" s="4026"/>
      <c r="K443" s="4026"/>
      <c r="L443" s="4026"/>
      <c r="M443" s="4026"/>
      <c r="N443" s="4026"/>
      <c r="O443" s="4026"/>
      <c r="P443" s="4015"/>
      <c r="Q443" s="4027"/>
      <c r="R443" s="4027"/>
      <c r="S443" s="4027"/>
      <c r="T443" s="4020"/>
      <c r="U443" s="4027"/>
      <c r="V443" s="4027"/>
      <c r="W443" s="4027"/>
      <c r="X443" s="4027"/>
      <c r="Y443" s="4027"/>
      <c r="Z443" s="4027"/>
      <c r="AA443" s="4027"/>
      <c r="AB443" s="4027"/>
      <c r="AC443" s="4027"/>
      <c r="AD443" s="4027"/>
      <c r="AE443" s="4028"/>
      <c r="AF443" s="4028"/>
      <c r="AG443" s="4027"/>
      <c r="AH443" s="4027"/>
    </row>
    <row r="444" spans="1:34" ht="17.100000000000001" customHeight="1">
      <c r="A444" s="2913"/>
      <c r="B444" s="10968"/>
      <c r="C444" s="10971" t="s">
        <v>713</v>
      </c>
      <c r="D444" s="10971"/>
      <c r="E444" s="2233">
        <f>SUM(E445:E447)</f>
        <v>60000</v>
      </c>
      <c r="F444" s="2233">
        <f t="shared" ref="F444:G444" si="141">SUM(F445:F447)</f>
        <v>256000</v>
      </c>
      <c r="G444" s="2445">
        <f t="shared" si="141"/>
        <v>251000</v>
      </c>
      <c r="H444" s="4018">
        <f t="shared" ref="H444:H462" si="142">G444/F444</f>
        <v>0.98046875</v>
      </c>
      <c r="I444" s="1881">
        <f t="shared" si="129"/>
        <v>0</v>
      </c>
      <c r="J444" s="4026"/>
      <c r="K444" s="4026"/>
      <c r="L444" s="4026"/>
      <c r="M444" s="4026"/>
      <c r="N444" s="4026"/>
      <c r="O444" s="4026"/>
      <c r="P444" s="4015"/>
      <c r="Q444" s="4027"/>
      <c r="R444" s="4027"/>
      <c r="S444" s="4027"/>
      <c r="T444" s="4020"/>
      <c r="U444" s="4027"/>
      <c r="V444" s="4027"/>
      <c r="W444" s="4027"/>
      <c r="X444" s="4027"/>
      <c r="Y444" s="4027"/>
      <c r="Z444" s="4027"/>
      <c r="AA444" s="4027"/>
      <c r="AB444" s="4027"/>
      <c r="AC444" s="4027"/>
      <c r="AD444" s="4027"/>
      <c r="AE444" s="4028"/>
      <c r="AF444" s="4028"/>
      <c r="AG444" s="4027"/>
      <c r="AH444" s="4027"/>
    </row>
    <row r="445" spans="1:34" ht="34.5" customHeight="1">
      <c r="A445" s="2913"/>
      <c r="B445" s="10968"/>
      <c r="C445" s="4030" t="s">
        <v>805</v>
      </c>
      <c r="D445" s="4031" t="s">
        <v>806</v>
      </c>
      <c r="E445" s="4032">
        <v>0</v>
      </c>
      <c r="F445" s="4024">
        <v>6000</v>
      </c>
      <c r="G445" s="4025">
        <v>6000</v>
      </c>
      <c r="H445" s="4018">
        <f t="shared" si="142"/>
        <v>1</v>
      </c>
      <c r="I445" s="1881">
        <f t="shared" si="129"/>
        <v>0</v>
      </c>
      <c r="J445" s="4033"/>
      <c r="K445" s="4033"/>
      <c r="L445" s="4033"/>
      <c r="M445" s="4033"/>
      <c r="N445" s="4033"/>
      <c r="O445" s="4033"/>
      <c r="P445" s="4015"/>
      <c r="Q445" s="4034"/>
      <c r="R445" s="4034"/>
      <c r="S445" s="4034"/>
      <c r="T445" s="4020"/>
      <c r="U445" s="4034"/>
      <c r="V445" s="4034"/>
      <c r="W445" s="4034"/>
      <c r="X445" s="4034"/>
      <c r="Y445" s="4034"/>
      <c r="Z445" s="4034"/>
      <c r="AA445" s="4034"/>
      <c r="AB445" s="4034"/>
      <c r="AC445" s="4034"/>
      <c r="AD445" s="4034"/>
      <c r="AE445" s="4035"/>
      <c r="AF445" s="4035"/>
      <c r="AG445" s="4034"/>
      <c r="AH445" s="4034"/>
    </row>
    <row r="446" spans="1:34" ht="28.5" customHeight="1">
      <c r="A446" s="2913"/>
      <c r="B446" s="10968"/>
      <c r="C446" s="4036" t="s">
        <v>807</v>
      </c>
      <c r="D446" s="4031" t="s">
        <v>808</v>
      </c>
      <c r="E446" s="4002">
        <f>I446</f>
        <v>0</v>
      </c>
      <c r="F446" s="3691">
        <v>190000</v>
      </c>
      <c r="G446" s="3692">
        <v>190000</v>
      </c>
      <c r="H446" s="3678">
        <f t="shared" si="142"/>
        <v>1</v>
      </c>
      <c r="I446" s="1881">
        <f t="shared" si="129"/>
        <v>0</v>
      </c>
      <c r="J446" s="4004"/>
      <c r="K446" s="4004"/>
      <c r="L446" s="4004"/>
      <c r="M446" s="4004"/>
      <c r="N446" s="4004"/>
      <c r="O446" s="4004"/>
      <c r="P446" s="3664"/>
      <c r="Q446" s="4005"/>
      <c r="R446" s="4005"/>
      <c r="S446" s="4005"/>
      <c r="T446" s="3666"/>
      <c r="U446" s="4005"/>
      <c r="V446" s="4005"/>
      <c r="W446" s="4005"/>
      <c r="X446" s="4005"/>
      <c r="Y446" s="4005"/>
      <c r="Z446" s="4005"/>
      <c r="AA446" s="4005"/>
      <c r="AB446" s="4005"/>
      <c r="AC446" s="4005"/>
      <c r="AD446" s="4005"/>
      <c r="AE446" s="4006"/>
      <c r="AF446" s="4006"/>
      <c r="AG446" s="4005"/>
      <c r="AH446" s="4005"/>
    </row>
    <row r="447" spans="1:34" ht="55.5" customHeight="1">
      <c r="A447" s="2913"/>
      <c r="B447" s="10968"/>
      <c r="C447" s="4037" t="s">
        <v>82</v>
      </c>
      <c r="D447" s="4031" t="s">
        <v>720</v>
      </c>
      <c r="E447" s="4038">
        <f>I447</f>
        <v>60000</v>
      </c>
      <c r="F447" s="3691">
        <v>60000</v>
      </c>
      <c r="G447" s="3692">
        <v>55000</v>
      </c>
      <c r="H447" s="3678">
        <f t="shared" si="142"/>
        <v>0.91666666666666663</v>
      </c>
      <c r="I447" s="1881">
        <f t="shared" si="129"/>
        <v>60000</v>
      </c>
      <c r="J447" s="4039"/>
      <c r="K447" s="4039"/>
      <c r="L447" s="4039"/>
      <c r="M447" s="4039"/>
      <c r="N447" s="4039"/>
      <c r="O447" s="4039"/>
      <c r="P447" s="3664"/>
      <c r="Q447" s="4040"/>
      <c r="R447" s="4040"/>
      <c r="S447" s="4040"/>
      <c r="T447" s="3666"/>
      <c r="U447" s="4040"/>
      <c r="V447" s="4040"/>
      <c r="W447" s="4040"/>
      <c r="X447" s="4040"/>
      <c r="Y447" s="4040"/>
      <c r="Z447" s="4040"/>
      <c r="AA447" s="4040"/>
      <c r="AB447" s="4040"/>
      <c r="AC447" s="4040"/>
      <c r="AD447" s="4040">
        <v>60000</v>
      </c>
      <c r="AE447" s="4041"/>
      <c r="AF447" s="4041"/>
      <c r="AG447" s="4040"/>
      <c r="AH447" s="4040"/>
    </row>
    <row r="448" spans="1:34" ht="17.100000000000001" customHeight="1">
      <c r="A448" s="2913"/>
      <c r="B448" s="10968"/>
      <c r="C448" s="4029"/>
      <c r="D448" s="4029"/>
      <c r="E448" s="4038"/>
      <c r="F448" s="3691"/>
      <c r="G448" s="3692"/>
      <c r="H448" s="3678"/>
      <c r="I448" s="1881">
        <f t="shared" si="129"/>
        <v>0</v>
      </c>
      <c r="J448" s="4039"/>
      <c r="K448" s="4039"/>
      <c r="L448" s="4039"/>
      <c r="M448" s="4039"/>
      <c r="N448" s="4039"/>
      <c r="O448" s="4039"/>
      <c r="P448" s="3664"/>
      <c r="Q448" s="4040"/>
      <c r="R448" s="4040"/>
      <c r="S448" s="4040"/>
      <c r="T448" s="3666"/>
      <c r="U448" s="4040"/>
      <c r="V448" s="4040"/>
      <c r="W448" s="4040"/>
      <c r="X448" s="4040"/>
      <c r="Y448" s="4040"/>
      <c r="Z448" s="4040"/>
      <c r="AA448" s="4040"/>
      <c r="AB448" s="4040"/>
      <c r="AC448" s="4040"/>
      <c r="AD448" s="4040"/>
      <c r="AE448" s="4041"/>
      <c r="AF448" s="4041"/>
      <c r="AG448" s="4040"/>
      <c r="AH448" s="4040"/>
    </row>
    <row r="449" spans="1:41" ht="17.100000000000001" customHeight="1">
      <c r="A449" s="2913"/>
      <c r="B449" s="10968"/>
      <c r="C449" s="10972" t="s">
        <v>683</v>
      </c>
      <c r="D449" s="10972"/>
      <c r="E449" s="4042">
        <f>SUM(E450:E456)</f>
        <v>1900000</v>
      </c>
      <c r="F449" s="4042">
        <f>SUM(F450:F456)</f>
        <v>1925000</v>
      </c>
      <c r="G449" s="4043">
        <f>SUM(G450:G456)</f>
        <v>928256.27</v>
      </c>
      <c r="H449" s="3678">
        <f t="shared" si="142"/>
        <v>0.48221104935064935</v>
      </c>
      <c r="I449" s="1881">
        <f t="shared" si="129"/>
        <v>0</v>
      </c>
      <c r="J449" s="4044"/>
      <c r="K449" s="4044"/>
      <c r="L449" s="4044"/>
      <c r="M449" s="4044"/>
      <c r="N449" s="4044"/>
      <c r="O449" s="4044"/>
      <c r="P449" s="3664"/>
      <c r="Q449" s="4045"/>
      <c r="R449" s="4045"/>
      <c r="S449" s="4045"/>
      <c r="T449" s="3666"/>
      <c r="U449" s="4045"/>
      <c r="V449" s="4045"/>
      <c r="W449" s="4045"/>
      <c r="X449" s="4045"/>
      <c r="Y449" s="4045"/>
      <c r="Z449" s="4045"/>
      <c r="AA449" s="4045"/>
      <c r="AB449" s="4045"/>
      <c r="AC449" s="4045"/>
      <c r="AD449" s="4045"/>
      <c r="AE449" s="4046"/>
      <c r="AF449" s="4046"/>
      <c r="AG449" s="4045"/>
      <c r="AH449" s="4045"/>
      <c r="AI449" s="3666"/>
      <c r="AJ449" s="4047"/>
      <c r="AK449" s="4047"/>
      <c r="AL449" s="4047"/>
      <c r="AM449" s="4047"/>
      <c r="AN449" s="4048"/>
      <c r="AO449" s="4048"/>
    </row>
    <row r="450" spans="1:41" ht="17.100000000000001" customHeight="1">
      <c r="A450" s="2913"/>
      <c r="B450" s="2916"/>
      <c r="C450" s="4049" t="s">
        <v>734</v>
      </c>
      <c r="D450" s="4050" t="s">
        <v>656</v>
      </c>
      <c r="E450" s="4051">
        <v>100000</v>
      </c>
      <c r="F450" s="3691">
        <v>57256</v>
      </c>
      <c r="G450" s="3692">
        <v>57255.5</v>
      </c>
      <c r="H450" s="3678">
        <f t="shared" si="142"/>
        <v>0.99999126729076426</v>
      </c>
      <c r="I450" s="1881">
        <f t="shared" si="129"/>
        <v>0</v>
      </c>
      <c r="J450" s="4052"/>
      <c r="K450" s="4052"/>
      <c r="L450" s="4052"/>
      <c r="M450" s="4052"/>
      <c r="N450" s="4052"/>
      <c r="O450" s="4052"/>
      <c r="P450" s="3664"/>
      <c r="Q450" s="4053"/>
      <c r="R450" s="4053"/>
      <c r="S450" s="4053"/>
      <c r="T450" s="3666"/>
      <c r="U450" s="4053"/>
      <c r="V450" s="4053"/>
      <c r="W450" s="4053"/>
      <c r="X450" s="4053"/>
      <c r="Y450" s="4053"/>
      <c r="Z450" s="4053"/>
      <c r="AA450" s="4053"/>
      <c r="AB450" s="4053"/>
      <c r="AC450" s="4053"/>
      <c r="AD450" s="4053"/>
      <c r="AE450" s="4054"/>
      <c r="AF450" s="4054"/>
      <c r="AG450" s="4053"/>
      <c r="AH450" s="4053"/>
      <c r="AI450" s="3666"/>
      <c r="AJ450" s="4055"/>
      <c r="AK450" s="4055"/>
      <c r="AL450" s="4055"/>
      <c r="AM450" s="4055"/>
      <c r="AN450" s="4056"/>
      <c r="AO450" s="4056"/>
    </row>
    <row r="451" spans="1:41" ht="17.100000000000001" customHeight="1">
      <c r="A451" s="2913"/>
      <c r="B451" s="2916"/>
      <c r="C451" s="4057" t="s">
        <v>737</v>
      </c>
      <c r="D451" s="4058" t="s">
        <v>661</v>
      </c>
      <c r="E451" s="4059">
        <v>1180000</v>
      </c>
      <c r="F451" s="3691">
        <v>1259950</v>
      </c>
      <c r="G451" s="3692">
        <v>455437.68</v>
      </c>
      <c r="H451" s="3678">
        <f t="shared" si="142"/>
        <v>0.36147282035001388</v>
      </c>
      <c r="I451" s="1881">
        <f t="shared" si="129"/>
        <v>0</v>
      </c>
      <c r="J451" s="4060"/>
      <c r="K451" s="4060"/>
      <c r="L451" s="4060"/>
      <c r="M451" s="4060"/>
      <c r="N451" s="4060"/>
      <c r="O451" s="4060"/>
      <c r="P451" s="3664"/>
      <c r="Q451" s="4061"/>
      <c r="R451" s="4061"/>
      <c r="S451" s="4061"/>
      <c r="T451" s="3666"/>
      <c r="U451" s="4061"/>
      <c r="V451" s="4061"/>
      <c r="W451" s="4061"/>
      <c r="X451" s="4061"/>
      <c r="Y451" s="4061"/>
      <c r="Z451" s="4061"/>
      <c r="AA451" s="4061"/>
      <c r="AB451" s="4061"/>
      <c r="AC451" s="4061"/>
      <c r="AD451" s="4061"/>
      <c r="AE451" s="4062"/>
      <c r="AF451" s="4062"/>
      <c r="AG451" s="4061"/>
      <c r="AH451" s="4061"/>
      <c r="AI451" s="3666"/>
      <c r="AJ451" s="4063"/>
      <c r="AK451" s="4063"/>
      <c r="AL451" s="4063"/>
      <c r="AM451" s="4063"/>
      <c r="AN451" s="4064"/>
      <c r="AO451" s="4064"/>
    </row>
    <row r="452" spans="1:41" ht="16.5" customHeight="1">
      <c r="A452" s="2913"/>
      <c r="B452" s="2916"/>
      <c r="C452" s="4065" t="s">
        <v>809</v>
      </c>
      <c r="D452" s="4066" t="s">
        <v>810</v>
      </c>
      <c r="E452" s="4067">
        <f t="shared" ref="E452" si="143">I452</f>
        <v>0</v>
      </c>
      <c r="F452" s="3691">
        <v>14000</v>
      </c>
      <c r="G452" s="3692">
        <v>12033.71</v>
      </c>
      <c r="H452" s="3678">
        <f t="shared" si="142"/>
        <v>0.85955071428571417</v>
      </c>
      <c r="I452" s="1881">
        <f t="shared" si="129"/>
        <v>0</v>
      </c>
      <c r="J452" s="4068"/>
      <c r="K452" s="4068"/>
      <c r="L452" s="4068"/>
      <c r="M452" s="4068"/>
      <c r="N452" s="4068"/>
      <c r="O452" s="4068"/>
      <c r="P452" s="3664"/>
      <c r="Q452" s="4069"/>
      <c r="R452" s="4069"/>
      <c r="S452" s="4069"/>
      <c r="T452" s="3666"/>
      <c r="U452" s="4069"/>
      <c r="V452" s="4069"/>
      <c r="W452" s="4069"/>
      <c r="X452" s="4069"/>
      <c r="Y452" s="4069"/>
      <c r="Z452" s="4069"/>
      <c r="AA452" s="4069"/>
      <c r="AB452" s="4069"/>
      <c r="AC452" s="4069"/>
      <c r="AD452" s="4069"/>
      <c r="AE452" s="4070"/>
      <c r="AF452" s="4070"/>
      <c r="AG452" s="4069"/>
      <c r="AH452" s="4069"/>
      <c r="AI452" s="3666"/>
      <c r="AJ452" s="4071"/>
      <c r="AK452" s="4071"/>
      <c r="AL452" s="4071"/>
      <c r="AM452" s="4071"/>
      <c r="AN452" s="4072"/>
      <c r="AO452" s="4072"/>
    </row>
    <row r="453" spans="1:41" ht="16.5" customHeight="1" thickBot="1">
      <c r="A453" s="3452"/>
      <c r="B453" s="3165"/>
      <c r="C453" s="4073" t="s">
        <v>811</v>
      </c>
      <c r="D453" s="4074" t="s">
        <v>663</v>
      </c>
      <c r="E453" s="4075">
        <v>400000</v>
      </c>
      <c r="F453" s="4076">
        <v>218000</v>
      </c>
      <c r="G453" s="4077">
        <v>217866</v>
      </c>
      <c r="H453" s="4078">
        <f t="shared" si="142"/>
        <v>0.99938532110091738</v>
      </c>
      <c r="I453" s="1881">
        <f t="shared" si="129"/>
        <v>0</v>
      </c>
      <c r="J453" s="4068"/>
      <c r="K453" s="4068"/>
      <c r="L453" s="4068"/>
      <c r="M453" s="4068"/>
      <c r="N453" s="4068"/>
      <c r="O453" s="4068"/>
      <c r="P453" s="3664"/>
      <c r="Q453" s="4069"/>
      <c r="R453" s="4069"/>
      <c r="S453" s="4069"/>
      <c r="T453" s="3666"/>
      <c r="U453" s="4069"/>
      <c r="V453" s="4069"/>
      <c r="W453" s="4069"/>
      <c r="X453" s="4069"/>
      <c r="Y453" s="4069"/>
      <c r="Z453" s="4069"/>
      <c r="AA453" s="4069"/>
      <c r="AB453" s="4069"/>
      <c r="AC453" s="4069"/>
      <c r="AD453" s="4069"/>
      <c r="AE453" s="4070"/>
      <c r="AF453" s="4070"/>
      <c r="AG453" s="4069"/>
      <c r="AH453" s="4069"/>
      <c r="AI453" s="3666"/>
      <c r="AJ453" s="4071"/>
      <c r="AK453" s="4071"/>
      <c r="AL453" s="4071"/>
      <c r="AM453" s="4071"/>
      <c r="AN453" s="4072"/>
      <c r="AO453" s="4072"/>
    </row>
    <row r="454" spans="1:41" ht="18" customHeight="1">
      <c r="A454" s="2916"/>
      <c r="B454" s="2916"/>
      <c r="C454" s="4079" t="s">
        <v>740</v>
      </c>
      <c r="D454" s="2920" t="s">
        <v>666</v>
      </c>
      <c r="E454" s="2233">
        <v>40000</v>
      </c>
      <c r="F454" s="3007">
        <v>53950</v>
      </c>
      <c r="G454" s="3008">
        <v>4786.63</v>
      </c>
      <c r="H454" s="3004">
        <f t="shared" si="142"/>
        <v>8.8723447636700647E-2</v>
      </c>
      <c r="I454" s="1881">
        <f t="shared" si="129"/>
        <v>0</v>
      </c>
      <c r="J454" s="4068"/>
      <c r="K454" s="4068"/>
      <c r="L454" s="4068"/>
      <c r="M454" s="4068"/>
      <c r="N454" s="4068"/>
      <c r="O454" s="4068"/>
      <c r="P454" s="3664"/>
      <c r="Q454" s="4069"/>
      <c r="R454" s="4069"/>
      <c r="S454" s="4069"/>
      <c r="T454" s="3666"/>
      <c r="U454" s="4069"/>
      <c r="V454" s="4069"/>
      <c r="W454" s="4069"/>
      <c r="X454" s="4069"/>
      <c r="Y454" s="4069"/>
      <c r="Z454" s="4069"/>
      <c r="AA454" s="4069"/>
      <c r="AB454" s="4069"/>
      <c r="AC454" s="4069"/>
      <c r="AD454" s="4069"/>
      <c r="AE454" s="4070"/>
      <c r="AF454" s="4070"/>
      <c r="AG454" s="4069"/>
      <c r="AH454" s="4069"/>
      <c r="AI454" s="3666"/>
      <c r="AJ454" s="4071"/>
      <c r="AK454" s="4071"/>
      <c r="AL454" s="4071"/>
      <c r="AM454" s="4071"/>
      <c r="AN454" s="4072"/>
      <c r="AO454" s="4072"/>
    </row>
    <row r="455" spans="1:41" ht="17.100000000000001" customHeight="1">
      <c r="A455" s="2913"/>
      <c r="B455" s="2916"/>
      <c r="C455" s="4080" t="s">
        <v>812</v>
      </c>
      <c r="D455" s="4081" t="s">
        <v>668</v>
      </c>
      <c r="E455" s="4082">
        <v>170000</v>
      </c>
      <c r="F455" s="3691">
        <v>311844</v>
      </c>
      <c r="G455" s="3692">
        <v>180876.75</v>
      </c>
      <c r="H455" s="3678">
        <f t="shared" si="142"/>
        <v>0.58002318466925773</v>
      </c>
      <c r="I455" s="1881">
        <f t="shared" si="129"/>
        <v>0</v>
      </c>
      <c r="J455" s="4083"/>
      <c r="K455" s="4083"/>
      <c r="L455" s="4083"/>
      <c r="M455" s="4083"/>
      <c r="N455" s="4083"/>
      <c r="O455" s="4083"/>
      <c r="P455" s="3664"/>
      <c r="Q455" s="4084"/>
      <c r="R455" s="4084"/>
      <c r="S455" s="4084"/>
      <c r="T455" s="3666"/>
      <c r="U455" s="4084"/>
      <c r="V455" s="4084"/>
      <c r="W455" s="4084"/>
      <c r="X455" s="4084"/>
      <c r="Y455" s="4084"/>
      <c r="Z455" s="4084"/>
      <c r="AA455" s="4084"/>
      <c r="AB455" s="4084"/>
      <c r="AC455" s="4084"/>
      <c r="AD455" s="4084"/>
      <c r="AE455" s="4085"/>
      <c r="AF455" s="4085"/>
      <c r="AG455" s="4084"/>
      <c r="AH455" s="4084"/>
      <c r="AI455" s="3666"/>
      <c r="AJ455" s="4086"/>
      <c r="AK455" s="4086"/>
      <c r="AL455" s="4086"/>
      <c r="AM455" s="4086"/>
      <c r="AN455" s="4087"/>
      <c r="AO455" s="4087"/>
    </row>
    <row r="456" spans="1:41" ht="17.100000000000001" customHeight="1">
      <c r="A456" s="2913"/>
      <c r="B456" s="2916"/>
      <c r="C456" s="4088" t="s">
        <v>813</v>
      </c>
      <c r="D456" s="4089" t="s">
        <v>669</v>
      </c>
      <c r="E456" s="4090">
        <v>10000</v>
      </c>
      <c r="F456" s="3691">
        <v>10000</v>
      </c>
      <c r="G456" s="3692">
        <v>0</v>
      </c>
      <c r="H456" s="3678">
        <f t="shared" si="142"/>
        <v>0</v>
      </c>
      <c r="J456" s="4091"/>
      <c r="K456" s="4091"/>
      <c r="L456" s="4091"/>
      <c r="M456" s="4091"/>
      <c r="N456" s="4091"/>
      <c r="O456" s="4091"/>
      <c r="P456" s="3664"/>
      <c r="Q456" s="4092"/>
      <c r="R456" s="4092"/>
      <c r="S456" s="4092"/>
      <c r="T456" s="3666"/>
      <c r="U456" s="4092"/>
      <c r="V456" s="4092"/>
      <c r="W456" s="4092"/>
      <c r="X456" s="4092"/>
      <c r="Y456" s="4092"/>
      <c r="Z456" s="4092"/>
      <c r="AA456" s="4092"/>
      <c r="AB456" s="4092"/>
      <c r="AC456" s="4092"/>
      <c r="AD456" s="4092"/>
      <c r="AE456" s="4093"/>
      <c r="AF456" s="4093"/>
      <c r="AG456" s="4092"/>
      <c r="AH456" s="4092"/>
      <c r="AI456" s="3666"/>
      <c r="AJ456" s="4094"/>
      <c r="AK456" s="4094"/>
      <c r="AL456" s="4094"/>
      <c r="AM456" s="4094"/>
      <c r="AN456" s="4095"/>
      <c r="AO456" s="4095"/>
    </row>
    <row r="457" spans="1:41" ht="17.100000000000001" customHeight="1">
      <c r="A457" s="2913"/>
      <c r="B457" s="2916"/>
      <c r="C457" s="10978"/>
      <c r="D457" s="10979"/>
      <c r="E457" s="4090"/>
      <c r="F457" s="3691"/>
      <c r="G457" s="3692"/>
      <c r="H457" s="3678"/>
      <c r="I457" s="1881">
        <f t="shared" si="129"/>
        <v>0</v>
      </c>
      <c r="J457" s="4091"/>
      <c r="K457" s="4091"/>
      <c r="L457" s="4091"/>
      <c r="M457" s="4091"/>
      <c r="N457" s="4091"/>
      <c r="O457" s="4091"/>
      <c r="P457" s="3664"/>
      <c r="Q457" s="4092"/>
      <c r="R457" s="4092"/>
      <c r="S457" s="4092"/>
      <c r="T457" s="3666"/>
      <c r="U457" s="4092"/>
      <c r="V457" s="4092"/>
      <c r="W457" s="4092"/>
      <c r="X457" s="4092"/>
      <c r="Y457" s="4092"/>
      <c r="Z457" s="4092"/>
      <c r="AA457" s="4092"/>
      <c r="AB457" s="4092"/>
      <c r="AC457" s="4092"/>
      <c r="AD457" s="4092"/>
      <c r="AE457" s="4093"/>
      <c r="AF457" s="4093"/>
      <c r="AG457" s="4092"/>
      <c r="AH457" s="4092"/>
      <c r="AI457" s="3666"/>
      <c r="AJ457" s="4094"/>
      <c r="AK457" s="4094"/>
      <c r="AL457" s="4094"/>
      <c r="AM457" s="4094"/>
      <c r="AN457" s="4095"/>
      <c r="AO457" s="4095"/>
    </row>
    <row r="458" spans="1:41" ht="17.100000000000001" customHeight="1">
      <c r="A458" s="2913"/>
      <c r="B458" s="2916"/>
      <c r="C458" s="10980" t="s">
        <v>679</v>
      </c>
      <c r="D458" s="10981"/>
      <c r="E458" s="4096">
        <f t="shared" ref="E458:G458" si="144">SUM(E459)</f>
        <v>25000</v>
      </c>
      <c r="F458" s="4096">
        <f t="shared" si="144"/>
        <v>1825269</v>
      </c>
      <c r="G458" s="4097">
        <f t="shared" si="144"/>
        <v>1778486.67</v>
      </c>
      <c r="H458" s="3783">
        <f t="shared" si="142"/>
        <v>0.97436962442248232</v>
      </c>
      <c r="I458" s="1881">
        <f t="shared" si="129"/>
        <v>0</v>
      </c>
      <c r="J458" s="4091"/>
      <c r="K458" s="4091"/>
      <c r="L458" s="4091"/>
      <c r="M458" s="4091"/>
      <c r="N458" s="4091"/>
      <c r="O458" s="4091"/>
      <c r="P458" s="3664"/>
      <c r="Q458" s="4092"/>
      <c r="R458" s="4092"/>
      <c r="S458" s="4092"/>
      <c r="T458" s="3666"/>
      <c r="U458" s="4092"/>
      <c r="V458" s="4092"/>
      <c r="W458" s="4092"/>
      <c r="X458" s="4092"/>
      <c r="Y458" s="4092"/>
      <c r="Z458" s="4092"/>
      <c r="AA458" s="4092"/>
      <c r="AB458" s="4092"/>
      <c r="AC458" s="4092"/>
      <c r="AD458" s="4092"/>
      <c r="AE458" s="4093"/>
      <c r="AF458" s="4093"/>
      <c r="AG458" s="4092"/>
      <c r="AH458" s="4092"/>
      <c r="AI458" s="3666"/>
      <c r="AJ458" s="4094"/>
      <c r="AK458" s="4094"/>
      <c r="AL458" s="4094"/>
      <c r="AM458" s="4094"/>
      <c r="AN458" s="4095"/>
      <c r="AO458" s="4095"/>
    </row>
    <row r="459" spans="1:41" ht="17.100000000000001" customHeight="1">
      <c r="A459" s="2913"/>
      <c r="B459" s="2916"/>
      <c r="C459" s="10982" t="s">
        <v>680</v>
      </c>
      <c r="D459" s="10983"/>
      <c r="E459" s="4098">
        <f t="shared" ref="E459:G459" si="145">SUM(E460:E462)</f>
        <v>25000</v>
      </c>
      <c r="F459" s="4098">
        <f>SUM(F460:F462)</f>
        <v>1825269</v>
      </c>
      <c r="G459" s="4099">
        <f t="shared" si="145"/>
        <v>1778486.67</v>
      </c>
      <c r="H459" s="3678">
        <f t="shared" si="142"/>
        <v>0.97436962442248232</v>
      </c>
      <c r="I459" s="1881">
        <f t="shared" si="129"/>
        <v>0</v>
      </c>
      <c r="J459" s="4091"/>
      <c r="K459" s="4091"/>
      <c r="L459" s="4091"/>
      <c r="M459" s="4091"/>
      <c r="N459" s="4091"/>
      <c r="O459" s="4091"/>
      <c r="P459" s="3664"/>
      <c r="Q459" s="4092"/>
      <c r="R459" s="4092"/>
      <c r="S459" s="4092"/>
      <c r="T459" s="3666"/>
      <c r="U459" s="4092"/>
      <c r="V459" s="4092"/>
      <c r="W459" s="4092"/>
      <c r="X459" s="4092"/>
      <c r="Y459" s="4092"/>
      <c r="Z459" s="4092"/>
      <c r="AA459" s="4092"/>
      <c r="AB459" s="4092"/>
      <c r="AC459" s="4092"/>
      <c r="AD459" s="4092"/>
      <c r="AE459" s="4093"/>
      <c r="AF459" s="4093"/>
      <c r="AG459" s="4092"/>
      <c r="AH459" s="4092"/>
      <c r="AI459" s="3666"/>
      <c r="AJ459" s="4094"/>
      <c r="AK459" s="4094"/>
      <c r="AL459" s="4094"/>
      <c r="AM459" s="4094"/>
      <c r="AN459" s="4095"/>
      <c r="AO459" s="4095"/>
    </row>
    <row r="460" spans="1:41" ht="17.100000000000001" customHeight="1">
      <c r="A460" s="2913"/>
      <c r="B460" s="2916"/>
      <c r="C460" s="4100" t="s">
        <v>772</v>
      </c>
      <c r="D460" s="4101" t="s">
        <v>761</v>
      </c>
      <c r="E460" s="4098">
        <v>25000</v>
      </c>
      <c r="F460" s="4102">
        <v>0</v>
      </c>
      <c r="G460" s="4103">
        <v>0</v>
      </c>
      <c r="H460" s="3678"/>
      <c r="I460" s="1881">
        <f t="shared" si="129"/>
        <v>0</v>
      </c>
      <c r="J460" s="4091"/>
      <c r="K460" s="4091"/>
      <c r="L460" s="4091"/>
      <c r="M460" s="4091"/>
      <c r="N460" s="4091"/>
      <c r="O460" s="4091"/>
      <c r="P460" s="3664"/>
      <c r="Q460" s="4092"/>
      <c r="R460" s="4092"/>
      <c r="S460" s="4092"/>
      <c r="T460" s="3666"/>
      <c r="U460" s="4092"/>
      <c r="V460" s="4092"/>
      <c r="W460" s="4092"/>
      <c r="X460" s="4092"/>
      <c r="Y460" s="4092"/>
      <c r="Z460" s="4092"/>
      <c r="AA460" s="4092"/>
      <c r="AB460" s="4092"/>
      <c r="AC460" s="4092"/>
      <c r="AD460" s="4092"/>
      <c r="AE460" s="4093"/>
      <c r="AF460" s="4093"/>
      <c r="AG460" s="4092"/>
      <c r="AH460" s="4092"/>
      <c r="AI460" s="3666"/>
      <c r="AJ460" s="4094"/>
      <c r="AK460" s="4094"/>
      <c r="AL460" s="4094"/>
      <c r="AM460" s="4094"/>
      <c r="AN460" s="4095"/>
      <c r="AO460" s="4095"/>
    </row>
    <row r="461" spans="1:41" ht="42" customHeight="1">
      <c r="A461" s="2913"/>
      <c r="B461" s="2916"/>
      <c r="C461" s="4104" t="s">
        <v>814</v>
      </c>
      <c r="D461" s="4105" t="s">
        <v>815</v>
      </c>
      <c r="E461" s="4106">
        <f>I461</f>
        <v>0</v>
      </c>
      <c r="F461" s="3691">
        <v>1560269</v>
      </c>
      <c r="G461" s="3692">
        <v>1530416.14</v>
      </c>
      <c r="H461" s="3678">
        <f t="shared" si="142"/>
        <v>0.98086685052385192</v>
      </c>
      <c r="I461" s="1881">
        <f t="shared" si="129"/>
        <v>0</v>
      </c>
      <c r="J461" s="4107"/>
      <c r="K461" s="4107"/>
      <c r="L461" s="4107"/>
      <c r="M461" s="4107"/>
      <c r="N461" s="4107"/>
      <c r="O461" s="4107"/>
      <c r="P461" s="3664"/>
      <c r="Q461" s="4108"/>
      <c r="R461" s="4108"/>
      <c r="S461" s="4108"/>
      <c r="T461" s="3666"/>
      <c r="U461" s="4108"/>
      <c r="V461" s="4108"/>
      <c r="W461" s="4108"/>
      <c r="X461" s="4108"/>
      <c r="Y461" s="4108"/>
      <c r="Z461" s="4108"/>
      <c r="AA461" s="4108"/>
      <c r="AB461" s="4108"/>
      <c r="AC461" s="4108"/>
      <c r="AD461" s="4108"/>
      <c r="AE461" s="4109"/>
      <c r="AF461" s="4109"/>
      <c r="AG461" s="4108"/>
      <c r="AH461" s="4108"/>
      <c r="AI461" s="3666"/>
      <c r="AJ461" s="4110"/>
      <c r="AK461" s="4110"/>
      <c r="AL461" s="4110"/>
      <c r="AM461" s="4110"/>
      <c r="AN461" s="4111"/>
      <c r="AO461" s="4111"/>
    </row>
    <row r="462" spans="1:41" ht="39.75" customHeight="1">
      <c r="A462" s="2913"/>
      <c r="B462" s="2916"/>
      <c r="C462" s="4112" t="s">
        <v>816</v>
      </c>
      <c r="D462" s="4113" t="s">
        <v>817</v>
      </c>
      <c r="E462" s="4114">
        <f>I462</f>
        <v>0</v>
      </c>
      <c r="F462" s="3691">
        <v>265000</v>
      </c>
      <c r="G462" s="3692">
        <v>248070.53</v>
      </c>
      <c r="H462" s="3678">
        <f t="shared" si="142"/>
        <v>0.93611520754716981</v>
      </c>
      <c r="I462" s="1881">
        <f t="shared" si="129"/>
        <v>0</v>
      </c>
      <c r="J462" s="4115"/>
      <c r="K462" s="4115"/>
      <c r="L462" s="4115"/>
      <c r="M462" s="4115"/>
      <c r="N462" s="4115"/>
      <c r="O462" s="4115"/>
      <c r="P462" s="3664"/>
      <c r="Q462" s="4116"/>
      <c r="R462" s="4116"/>
      <c r="S462" s="4116"/>
      <c r="T462" s="3666"/>
      <c r="U462" s="4116"/>
      <c r="V462" s="4116"/>
      <c r="W462" s="4116"/>
      <c r="X462" s="4116"/>
      <c r="Y462" s="4116"/>
      <c r="Z462" s="4116"/>
      <c r="AA462" s="4116"/>
      <c r="AB462" s="4116"/>
      <c r="AC462" s="4116"/>
      <c r="AD462" s="4116"/>
      <c r="AE462" s="4117"/>
      <c r="AF462" s="4117"/>
      <c r="AG462" s="4116"/>
      <c r="AH462" s="4116"/>
      <c r="AI462" s="3666"/>
      <c r="AJ462" s="4118"/>
      <c r="AK462" s="4118"/>
      <c r="AL462" s="4118"/>
      <c r="AM462" s="4118"/>
      <c r="AN462" s="4119"/>
      <c r="AO462" s="4119"/>
    </row>
    <row r="463" spans="1:41" ht="17.100000000000001" customHeight="1">
      <c r="A463" s="2913"/>
      <c r="B463" s="2916"/>
      <c r="C463" s="2968"/>
      <c r="D463" s="4120"/>
      <c r="E463" s="4114"/>
      <c r="F463" s="3691"/>
      <c r="G463" s="3692"/>
      <c r="H463" s="3678"/>
      <c r="I463" s="1881">
        <f t="shared" si="129"/>
        <v>0</v>
      </c>
      <c r="J463" s="4115"/>
      <c r="K463" s="4115"/>
      <c r="L463" s="4115"/>
      <c r="M463" s="4115"/>
      <c r="N463" s="4115"/>
      <c r="O463" s="4115"/>
      <c r="P463" s="3664"/>
      <c r="Q463" s="4116"/>
      <c r="R463" s="4116"/>
      <c r="S463" s="4116"/>
      <c r="T463" s="3666"/>
      <c r="U463" s="4116"/>
      <c r="V463" s="4116"/>
      <c r="W463" s="4116"/>
      <c r="X463" s="4116"/>
      <c r="Y463" s="4116"/>
      <c r="Z463" s="4116"/>
      <c r="AA463" s="4116"/>
      <c r="AB463" s="4116"/>
      <c r="AC463" s="4116"/>
      <c r="AD463" s="4116"/>
      <c r="AE463" s="4117"/>
      <c r="AF463" s="4117"/>
      <c r="AG463" s="4116"/>
      <c r="AH463" s="4116"/>
      <c r="AI463" s="3666"/>
      <c r="AJ463" s="4118"/>
      <c r="AK463" s="4118"/>
      <c r="AL463" s="4118"/>
      <c r="AM463" s="4118"/>
      <c r="AN463" s="4119"/>
      <c r="AO463" s="4119"/>
    </row>
    <row r="464" spans="1:41" ht="18.75" customHeight="1">
      <c r="A464" s="2913"/>
      <c r="B464" s="2916"/>
      <c r="C464" s="10984" t="s">
        <v>752</v>
      </c>
      <c r="D464" s="10985"/>
      <c r="E464" s="4121">
        <f>SUM(E465:E465)</f>
        <v>25000</v>
      </c>
      <c r="F464" s="4121">
        <f>SUM(F465:F465)</f>
        <v>0</v>
      </c>
      <c r="G464" s="4122">
        <f>SUM(G465:G465)</f>
        <v>0</v>
      </c>
      <c r="H464" s="4123"/>
      <c r="I464" s="1881">
        <f t="shared" si="129"/>
        <v>0</v>
      </c>
      <c r="J464" s="4124"/>
      <c r="K464" s="4124"/>
      <c r="L464" s="4124"/>
      <c r="M464" s="4124"/>
      <c r="N464" s="4124"/>
      <c r="O464" s="4124"/>
      <c r="P464" s="3664"/>
      <c r="Q464" s="4125"/>
      <c r="R464" s="4125"/>
      <c r="S464" s="4125"/>
      <c r="T464" s="3666"/>
      <c r="U464" s="4125"/>
      <c r="V464" s="4125"/>
      <c r="W464" s="4125"/>
      <c r="X464" s="4125"/>
      <c r="Y464" s="4125"/>
      <c r="Z464" s="4125"/>
      <c r="AA464" s="4125"/>
      <c r="AB464" s="4125"/>
      <c r="AC464" s="4125"/>
      <c r="AD464" s="4125"/>
      <c r="AE464" s="4126"/>
      <c r="AF464" s="4126"/>
      <c r="AG464" s="4125"/>
      <c r="AH464" s="4125"/>
      <c r="AI464" s="3666"/>
      <c r="AJ464" s="4127"/>
      <c r="AK464" s="4127"/>
      <c r="AL464" s="4127"/>
      <c r="AM464" s="4127"/>
      <c r="AN464" s="4128"/>
      <c r="AO464" s="4128"/>
    </row>
    <row r="465" spans="1:12" ht="17.100000000000001" customHeight="1" thickBot="1">
      <c r="A465" s="2913"/>
      <c r="B465" s="2916"/>
      <c r="C465" s="4129" t="s">
        <v>772</v>
      </c>
      <c r="D465" s="4130" t="s">
        <v>761</v>
      </c>
      <c r="E465" s="4131">
        <v>25000</v>
      </c>
      <c r="F465" s="4132">
        <v>0</v>
      </c>
      <c r="G465" s="4133">
        <v>0</v>
      </c>
      <c r="H465" s="4134"/>
      <c r="I465" s="1881">
        <f t="shared" si="129"/>
        <v>0</v>
      </c>
      <c r="J465" s="4124"/>
      <c r="K465" s="4124"/>
      <c r="L465" s="4124"/>
    </row>
    <row r="466" spans="1:12" ht="19.5" customHeight="1" thickBot="1">
      <c r="A466" s="1920" t="s">
        <v>336</v>
      </c>
      <c r="B466" s="2469"/>
      <c r="C466" s="1922"/>
      <c r="D466" s="1923" t="s">
        <v>818</v>
      </c>
      <c r="E466" s="3715">
        <f>SUM(E467,E477,E492,E584,E595,E644,E662,E628)</f>
        <v>265222011</v>
      </c>
      <c r="F466" s="3715">
        <f>SUM(F467,F477,F492,F584,F595,F644,F662,F628)</f>
        <v>266716368</v>
      </c>
      <c r="G466" s="3716">
        <f>SUM(G467,G477,G492,G584,G595,G644,G662,G628)</f>
        <v>249761109.9600001</v>
      </c>
      <c r="H466" s="2474">
        <f>G466/F466</f>
        <v>0.93642963059545004</v>
      </c>
      <c r="I466" s="1881">
        <f t="shared" si="129"/>
        <v>0</v>
      </c>
      <c r="J466" s="4124"/>
      <c r="K466" s="4124"/>
      <c r="L466" s="4124"/>
    </row>
    <row r="467" spans="1:12" ht="17.100000000000001" customHeight="1" thickBot="1">
      <c r="A467" s="2913"/>
      <c r="B467" s="2626" t="s">
        <v>554</v>
      </c>
      <c r="C467" s="2627"/>
      <c r="D467" s="2628" t="s">
        <v>114</v>
      </c>
      <c r="E467" s="2217">
        <f t="shared" ref="E467:G469" si="146">SUM(E468)</f>
        <v>2117276</v>
      </c>
      <c r="F467" s="2217">
        <f t="shared" si="146"/>
        <v>3896493</v>
      </c>
      <c r="G467" s="2218">
        <f t="shared" si="146"/>
        <v>3664443.3099999996</v>
      </c>
      <c r="H467" s="1935">
        <f>G467/F467</f>
        <v>0.94044652717199795</v>
      </c>
      <c r="I467" s="1881">
        <f t="shared" ref="I467:I518" si="147">SUM(J467:AM467)</f>
        <v>0</v>
      </c>
      <c r="J467" s="4124"/>
      <c r="K467" s="4124"/>
      <c r="L467" s="4124"/>
    </row>
    <row r="468" spans="1:12" ht="17.100000000000001" customHeight="1">
      <c r="A468" s="2913"/>
      <c r="B468" s="10958"/>
      <c r="C468" s="10959" t="s">
        <v>645</v>
      </c>
      <c r="D468" s="10959"/>
      <c r="E468" s="2220">
        <f t="shared" si="146"/>
        <v>2117276</v>
      </c>
      <c r="F468" s="2220">
        <f t="shared" si="146"/>
        <v>3896493</v>
      </c>
      <c r="G468" s="2221">
        <f t="shared" si="146"/>
        <v>3664443.3099999996</v>
      </c>
      <c r="H468" s="2286">
        <f>G468/F468</f>
        <v>0.94044652717199795</v>
      </c>
      <c r="I468" s="1881">
        <f t="shared" si="147"/>
        <v>0</v>
      </c>
      <c r="J468" s="4124"/>
      <c r="K468" s="4124"/>
      <c r="L468" s="4124"/>
    </row>
    <row r="469" spans="1:12" ht="17.100000000000001" customHeight="1">
      <c r="A469" s="2913"/>
      <c r="B469" s="10958"/>
      <c r="C469" s="10960" t="s">
        <v>646</v>
      </c>
      <c r="D469" s="10960"/>
      <c r="E469" s="4135">
        <f t="shared" si="146"/>
        <v>2117276</v>
      </c>
      <c r="F469" s="4135">
        <f t="shared" si="146"/>
        <v>3896493</v>
      </c>
      <c r="G469" s="4136">
        <f t="shared" si="146"/>
        <v>3664443.3099999996</v>
      </c>
      <c r="H469" s="3678">
        <f>G469/F469</f>
        <v>0.94044652717199795</v>
      </c>
      <c r="I469" s="1881">
        <f t="shared" si="147"/>
        <v>0</v>
      </c>
      <c r="J469" s="4137"/>
      <c r="K469" s="4137"/>
      <c r="L469" s="4137"/>
    </row>
    <row r="470" spans="1:12" ht="17.100000000000001" customHeight="1">
      <c r="A470" s="2913"/>
      <c r="B470" s="10958"/>
      <c r="C470" s="10961" t="s">
        <v>647</v>
      </c>
      <c r="D470" s="10961"/>
      <c r="E470" s="4138">
        <f t="shared" ref="E470:G470" si="148">SUM(E471:E476)</f>
        <v>2117276</v>
      </c>
      <c r="F470" s="4138">
        <f t="shared" si="148"/>
        <v>3896493</v>
      </c>
      <c r="G470" s="4139">
        <f t="shared" si="148"/>
        <v>3664443.3099999996</v>
      </c>
      <c r="H470" s="3678">
        <f t="shared" ref="H470:H476" si="149">G470/F470</f>
        <v>0.94044652717199795</v>
      </c>
      <c r="I470" s="1881">
        <f t="shared" si="147"/>
        <v>0</v>
      </c>
      <c r="J470" s="4140"/>
      <c r="K470" s="4140"/>
      <c r="L470" s="4140"/>
    </row>
    <row r="471" spans="1:12" ht="17.100000000000001" customHeight="1">
      <c r="A471" s="2913"/>
      <c r="B471" s="10958"/>
      <c r="C471" s="4141" t="s">
        <v>406</v>
      </c>
      <c r="D471" s="4142" t="s">
        <v>648</v>
      </c>
      <c r="E471" s="4143">
        <f>I471</f>
        <v>1672164</v>
      </c>
      <c r="F471" s="3676">
        <v>3139502</v>
      </c>
      <c r="G471" s="3677">
        <v>2946757.76</v>
      </c>
      <c r="H471" s="3678">
        <f t="shared" si="149"/>
        <v>0.93860674718474446</v>
      </c>
      <c r="I471" s="1881">
        <f t="shared" si="147"/>
        <v>1672164</v>
      </c>
      <c r="J471" s="4144"/>
      <c r="K471" s="4144"/>
      <c r="L471" s="4144">
        <v>1672164</v>
      </c>
    </row>
    <row r="472" spans="1:12" ht="17.100000000000001" customHeight="1">
      <c r="A472" s="2913"/>
      <c r="B472" s="10958"/>
      <c r="C472" s="4145" t="s">
        <v>602</v>
      </c>
      <c r="D472" s="4146" t="s">
        <v>649</v>
      </c>
      <c r="E472" s="4147">
        <f t="shared" ref="E472:E476" si="150">I472</f>
        <v>117899</v>
      </c>
      <c r="F472" s="3676">
        <v>117398</v>
      </c>
      <c r="G472" s="3677">
        <v>117397.65</v>
      </c>
      <c r="H472" s="3678">
        <f t="shared" si="149"/>
        <v>0.99999701868856361</v>
      </c>
      <c r="I472" s="1881">
        <f t="shared" si="147"/>
        <v>117899</v>
      </c>
      <c r="J472" s="4148"/>
      <c r="K472" s="4148"/>
      <c r="L472" s="4148">
        <v>117899</v>
      </c>
    </row>
    <row r="473" spans="1:12" ht="17.100000000000001" customHeight="1">
      <c r="A473" s="2913"/>
      <c r="B473" s="3219"/>
      <c r="C473" s="4149" t="s">
        <v>407</v>
      </c>
      <c r="D473" s="4150" t="s">
        <v>650</v>
      </c>
      <c r="E473" s="4151">
        <f t="shared" si="150"/>
        <v>266955</v>
      </c>
      <c r="F473" s="3676">
        <v>537392</v>
      </c>
      <c r="G473" s="3677">
        <v>506062.46</v>
      </c>
      <c r="H473" s="3678">
        <f t="shared" si="149"/>
        <v>0.94170076964301663</v>
      </c>
      <c r="I473" s="1881">
        <f t="shared" si="147"/>
        <v>266955</v>
      </c>
      <c r="J473" s="4152"/>
      <c r="K473" s="4152"/>
      <c r="L473" s="4152">
        <v>266955</v>
      </c>
    </row>
    <row r="474" spans="1:12" ht="16.5" customHeight="1">
      <c r="A474" s="2913"/>
      <c r="B474" s="3219"/>
      <c r="C474" s="4153" t="s">
        <v>408</v>
      </c>
      <c r="D474" s="4154" t="s">
        <v>651</v>
      </c>
      <c r="E474" s="4155">
        <f t="shared" si="150"/>
        <v>47258</v>
      </c>
      <c r="F474" s="3676">
        <v>66201</v>
      </c>
      <c r="G474" s="3677">
        <v>62923.839999999997</v>
      </c>
      <c r="H474" s="3678">
        <f t="shared" si="149"/>
        <v>0.95049682028972371</v>
      </c>
      <c r="I474" s="1881">
        <f t="shared" si="147"/>
        <v>47258</v>
      </c>
      <c r="J474" s="4156"/>
      <c r="K474" s="4156"/>
      <c r="L474" s="4156">
        <v>47258</v>
      </c>
    </row>
    <row r="475" spans="1:12" ht="18" customHeight="1">
      <c r="A475" s="2913"/>
      <c r="B475" s="3219"/>
      <c r="C475" s="4157" t="s">
        <v>595</v>
      </c>
      <c r="D475" s="4158" t="s">
        <v>652</v>
      </c>
      <c r="E475" s="4159">
        <f t="shared" si="150"/>
        <v>5000</v>
      </c>
      <c r="F475" s="3676">
        <v>5000</v>
      </c>
      <c r="G475" s="3677">
        <v>2575.9299999999998</v>
      </c>
      <c r="H475" s="3678">
        <f t="shared" si="149"/>
        <v>0.51518599999999992</v>
      </c>
      <c r="I475" s="1881">
        <f t="shared" si="147"/>
        <v>5000</v>
      </c>
      <c r="J475" s="4160"/>
      <c r="K475" s="4160"/>
      <c r="L475" s="4160">
        <v>5000</v>
      </c>
    </row>
    <row r="476" spans="1:12" ht="18" customHeight="1" thickBot="1">
      <c r="A476" s="3165"/>
      <c r="B476" s="2906"/>
      <c r="C476" s="4161" t="s">
        <v>593</v>
      </c>
      <c r="D476" s="4162" t="s">
        <v>653</v>
      </c>
      <c r="E476" s="4163">
        <f t="shared" si="150"/>
        <v>8000</v>
      </c>
      <c r="F476" s="4164">
        <v>31000</v>
      </c>
      <c r="G476" s="4165">
        <v>28725.67</v>
      </c>
      <c r="H476" s="4166">
        <f t="shared" si="149"/>
        <v>0.92663451612903225</v>
      </c>
      <c r="I476" s="1881">
        <f t="shared" si="147"/>
        <v>8000</v>
      </c>
      <c r="J476" s="4167"/>
      <c r="K476" s="4167"/>
      <c r="L476" s="4167">
        <v>8000</v>
      </c>
    </row>
    <row r="477" spans="1:12" ht="17.100000000000001" customHeight="1" thickBot="1">
      <c r="A477" s="2916"/>
      <c r="B477" s="4168" t="s">
        <v>819</v>
      </c>
      <c r="C477" s="4169"/>
      <c r="D477" s="4170" t="s">
        <v>820</v>
      </c>
      <c r="E477" s="2606">
        <f t="shared" ref="E477:G477" si="151">SUM(E478)</f>
        <v>1763888</v>
      </c>
      <c r="F477" s="2606">
        <f t="shared" si="151"/>
        <v>1730556</v>
      </c>
      <c r="G477" s="2607">
        <f t="shared" si="151"/>
        <v>1531379.7799999998</v>
      </c>
      <c r="H477" s="2608">
        <f>G477/F477</f>
        <v>0.88490622666934782</v>
      </c>
      <c r="I477" s="1881">
        <f t="shared" si="147"/>
        <v>0</v>
      </c>
      <c r="J477" s="4167"/>
      <c r="K477" s="4167"/>
      <c r="L477" s="4167"/>
    </row>
    <row r="478" spans="1:12" ht="17.100000000000001" customHeight="1">
      <c r="A478" s="2913"/>
      <c r="B478" s="3219"/>
      <c r="C478" s="10959" t="s">
        <v>645</v>
      </c>
      <c r="D478" s="10959"/>
      <c r="E478" s="2220">
        <f t="shared" ref="E478:G478" si="152">SUM(E479,E490)</f>
        <v>1763888</v>
      </c>
      <c r="F478" s="2220">
        <f t="shared" si="152"/>
        <v>1730556</v>
      </c>
      <c r="G478" s="2221">
        <f t="shared" si="152"/>
        <v>1531379.7799999998</v>
      </c>
      <c r="H478" s="2286">
        <f>G478/F478</f>
        <v>0.88490622666934782</v>
      </c>
      <c r="I478" s="1881">
        <f t="shared" si="147"/>
        <v>0</v>
      </c>
      <c r="J478" s="4167"/>
      <c r="K478" s="4167"/>
      <c r="L478" s="4167"/>
    </row>
    <row r="479" spans="1:12" ht="17.100000000000001" customHeight="1">
      <c r="A479" s="2913"/>
      <c r="B479" s="3219"/>
      <c r="C479" s="10973" t="s">
        <v>646</v>
      </c>
      <c r="D479" s="10973"/>
      <c r="E479" s="4171">
        <f t="shared" ref="E479:G479" si="153">SUM(E480,E483)</f>
        <v>220284</v>
      </c>
      <c r="F479" s="4171">
        <f t="shared" si="153"/>
        <v>211952</v>
      </c>
      <c r="G479" s="4172">
        <f t="shared" si="153"/>
        <v>166636.63999999998</v>
      </c>
      <c r="H479" s="3678">
        <f>G479/F479</f>
        <v>0.78619989431569404</v>
      </c>
      <c r="I479" s="1881">
        <f t="shared" si="147"/>
        <v>0</v>
      </c>
      <c r="J479" s="4173"/>
      <c r="K479" s="4173"/>
      <c r="L479" s="4173"/>
    </row>
    <row r="480" spans="1:12" ht="17.100000000000001" customHeight="1">
      <c r="A480" s="2913"/>
      <c r="B480" s="3219"/>
      <c r="C480" s="10974" t="s">
        <v>647</v>
      </c>
      <c r="D480" s="10974"/>
      <c r="E480" s="4174">
        <f t="shared" ref="E480:G480" si="154">SUM(E481)</f>
        <v>1000</v>
      </c>
      <c r="F480" s="4174">
        <f t="shared" si="154"/>
        <v>0</v>
      </c>
      <c r="G480" s="4175">
        <f t="shared" si="154"/>
        <v>0</v>
      </c>
      <c r="H480" s="3678"/>
      <c r="I480" s="1881">
        <f t="shared" si="147"/>
        <v>0</v>
      </c>
      <c r="J480" s="4176"/>
      <c r="K480" s="4176"/>
      <c r="L480" s="4176"/>
    </row>
    <row r="481" spans="1:41" ht="17.100000000000001" customHeight="1">
      <c r="A481" s="2913"/>
      <c r="B481" s="3219"/>
      <c r="C481" s="4177" t="s">
        <v>595</v>
      </c>
      <c r="D481" s="4178" t="s">
        <v>652</v>
      </c>
      <c r="E481" s="4179">
        <f>I481</f>
        <v>1000</v>
      </c>
      <c r="F481" s="3691">
        <v>0</v>
      </c>
      <c r="G481" s="3692">
        <v>0</v>
      </c>
      <c r="H481" s="3678"/>
      <c r="I481" s="1881">
        <f t="shared" si="147"/>
        <v>1000</v>
      </c>
      <c r="J481" s="4180">
        <v>1000</v>
      </c>
      <c r="K481" s="4180"/>
      <c r="L481" s="4180"/>
      <c r="M481" s="4180"/>
      <c r="N481" s="4180"/>
      <c r="O481" s="4180"/>
      <c r="P481" s="3664"/>
      <c r="Q481" s="4181"/>
      <c r="R481" s="4181"/>
      <c r="S481" s="4181"/>
      <c r="T481" s="3666"/>
      <c r="U481" s="4181"/>
      <c r="V481" s="4181"/>
      <c r="W481" s="4181"/>
      <c r="X481" s="4181"/>
      <c r="Y481" s="4181"/>
      <c r="Z481" s="4181"/>
      <c r="AA481" s="4181"/>
      <c r="AB481" s="4181"/>
      <c r="AC481" s="4181"/>
      <c r="AD481" s="4181"/>
      <c r="AE481" s="4182"/>
      <c r="AF481" s="4182"/>
      <c r="AG481" s="4181"/>
      <c r="AH481" s="4181"/>
      <c r="AI481" s="3666"/>
      <c r="AJ481" s="4183"/>
      <c r="AK481" s="4183"/>
      <c r="AL481" s="4183"/>
      <c r="AM481" s="4183"/>
      <c r="AN481" s="4184"/>
      <c r="AO481" s="4184"/>
    </row>
    <row r="482" spans="1:41" ht="17.100000000000001" customHeight="1">
      <c r="A482" s="2913"/>
      <c r="B482" s="3219"/>
      <c r="C482" s="3323"/>
      <c r="D482" s="3323"/>
      <c r="E482" s="4179"/>
      <c r="F482" s="3691"/>
      <c r="G482" s="3692"/>
      <c r="H482" s="3678"/>
      <c r="I482" s="1881">
        <f t="shared" si="147"/>
        <v>0</v>
      </c>
      <c r="J482" s="4180"/>
      <c r="K482" s="4180"/>
      <c r="L482" s="4180"/>
      <c r="M482" s="4180"/>
      <c r="N482" s="4180"/>
      <c r="O482" s="4180"/>
      <c r="P482" s="3664"/>
      <c r="Q482" s="4181"/>
      <c r="R482" s="4181"/>
      <c r="S482" s="4181"/>
      <c r="T482" s="3666"/>
      <c r="U482" s="4181"/>
      <c r="V482" s="4181"/>
      <c r="W482" s="4181"/>
      <c r="X482" s="4181"/>
      <c r="Y482" s="4181"/>
      <c r="Z482" s="4181"/>
      <c r="AA482" s="4181"/>
      <c r="AB482" s="4181"/>
      <c r="AC482" s="4181"/>
      <c r="AD482" s="4181"/>
      <c r="AE482" s="4182"/>
      <c r="AF482" s="4182"/>
      <c r="AG482" s="4181"/>
      <c r="AH482" s="4181"/>
      <c r="AI482" s="3666"/>
      <c r="AJ482" s="4183"/>
      <c r="AK482" s="4183"/>
      <c r="AL482" s="4183"/>
      <c r="AM482" s="4183"/>
      <c r="AN482" s="4184"/>
      <c r="AO482" s="4184"/>
    </row>
    <row r="483" spans="1:41" ht="17.100000000000001" customHeight="1">
      <c r="A483" s="2913"/>
      <c r="B483" s="3219"/>
      <c r="C483" s="10975" t="s">
        <v>654</v>
      </c>
      <c r="D483" s="10975"/>
      <c r="E483" s="4185">
        <f t="shared" ref="E483:G483" si="155">SUM(E484:E488)</f>
        <v>219284</v>
      </c>
      <c r="F483" s="4185">
        <f t="shared" si="155"/>
        <v>211952</v>
      </c>
      <c r="G483" s="4186">
        <f t="shared" si="155"/>
        <v>166636.63999999998</v>
      </c>
      <c r="H483" s="3678">
        <f t="shared" ref="H483:H491" si="156">G483/F483</f>
        <v>0.78619989431569404</v>
      </c>
      <c r="I483" s="1881">
        <f t="shared" si="147"/>
        <v>0</v>
      </c>
      <c r="J483" s="4187"/>
      <c r="K483" s="4187"/>
      <c r="L483" s="4187"/>
      <c r="M483" s="4187"/>
      <c r="N483" s="4187"/>
      <c r="O483" s="4187"/>
      <c r="P483" s="3664"/>
      <c r="Q483" s="4188"/>
      <c r="R483" s="4188"/>
      <c r="S483" s="4188"/>
      <c r="T483" s="3666"/>
      <c r="U483" s="4188"/>
      <c r="V483" s="4188"/>
      <c r="W483" s="4188"/>
      <c r="X483" s="4188"/>
      <c r="Y483" s="4188"/>
      <c r="Z483" s="4188"/>
      <c r="AA483" s="4188"/>
      <c r="AB483" s="4188"/>
      <c r="AC483" s="4188"/>
      <c r="AD483" s="4188"/>
      <c r="AE483" s="4189"/>
      <c r="AF483" s="4189"/>
      <c r="AG483" s="4188"/>
      <c r="AH483" s="4188"/>
      <c r="AI483" s="3666"/>
      <c r="AJ483" s="4190"/>
      <c r="AK483" s="4190"/>
      <c r="AL483" s="4190"/>
      <c r="AM483" s="4190"/>
      <c r="AN483" s="4191"/>
      <c r="AO483" s="4191"/>
    </row>
    <row r="484" spans="1:41" ht="17.100000000000001" customHeight="1">
      <c r="A484" s="2913"/>
      <c r="B484" s="3219"/>
      <c r="C484" s="4192" t="s">
        <v>375</v>
      </c>
      <c r="D484" s="4193" t="s">
        <v>656</v>
      </c>
      <c r="E484" s="4194">
        <f>I484</f>
        <v>62221</v>
      </c>
      <c r="F484" s="3676">
        <v>54221</v>
      </c>
      <c r="G484" s="3677">
        <v>38182.959999999999</v>
      </c>
      <c r="H484" s="3678">
        <f t="shared" si="156"/>
        <v>0.7042098080079674</v>
      </c>
      <c r="I484" s="1881">
        <f t="shared" si="147"/>
        <v>62221</v>
      </c>
      <c r="J484" s="4195">
        <v>62221</v>
      </c>
      <c r="K484" s="4195"/>
      <c r="L484" s="4195"/>
      <c r="M484" s="4195"/>
      <c r="N484" s="4195"/>
      <c r="O484" s="4195"/>
      <c r="P484" s="3664"/>
      <c r="Q484" s="4196"/>
      <c r="R484" s="4196"/>
      <c r="S484" s="4196"/>
      <c r="T484" s="3666"/>
      <c r="U484" s="4196"/>
      <c r="V484" s="4196"/>
      <c r="W484" s="4196"/>
      <c r="X484" s="4196"/>
      <c r="Y484" s="4196"/>
      <c r="Z484" s="4196"/>
      <c r="AA484" s="4196"/>
      <c r="AB484" s="4196"/>
      <c r="AC484" s="4196"/>
      <c r="AD484" s="4196"/>
      <c r="AE484" s="4197"/>
      <c r="AF484" s="4197"/>
      <c r="AG484" s="4196"/>
      <c r="AH484" s="4196"/>
      <c r="AI484" s="3666"/>
      <c r="AJ484" s="4198"/>
      <c r="AK484" s="4198"/>
      <c r="AL484" s="4198"/>
      <c r="AM484" s="4198"/>
      <c r="AN484" s="4199"/>
      <c r="AO484" s="4199"/>
    </row>
    <row r="485" spans="1:41" ht="17.100000000000001" customHeight="1">
      <c r="A485" s="2913"/>
      <c r="B485" s="3219"/>
      <c r="C485" s="4200" t="s">
        <v>597</v>
      </c>
      <c r="D485" s="4201" t="s">
        <v>657</v>
      </c>
      <c r="E485" s="4202">
        <f t="shared" ref="E485:E488" si="157">I485</f>
        <v>14451</v>
      </c>
      <c r="F485" s="3676">
        <v>14451</v>
      </c>
      <c r="G485" s="3677">
        <v>14299.5</v>
      </c>
      <c r="H485" s="3678">
        <f t="shared" si="156"/>
        <v>0.98951629645007266</v>
      </c>
      <c r="I485" s="1881">
        <f t="shared" si="147"/>
        <v>14451</v>
      </c>
      <c r="J485" s="4203">
        <v>14451</v>
      </c>
      <c r="K485" s="4203"/>
      <c r="L485" s="4203"/>
      <c r="M485" s="4203"/>
      <c r="N485" s="4203"/>
      <c r="O485" s="4203"/>
      <c r="P485" s="3664"/>
      <c r="Q485" s="4204"/>
      <c r="R485" s="4204"/>
      <c r="S485" s="4204"/>
      <c r="T485" s="3666"/>
      <c r="U485" s="4204"/>
      <c r="V485" s="4204"/>
      <c r="W485" s="4204"/>
      <c r="X485" s="4204"/>
      <c r="Y485" s="4204"/>
      <c r="Z485" s="4204"/>
      <c r="AA485" s="4204"/>
      <c r="AB485" s="4204"/>
      <c r="AC485" s="4204"/>
      <c r="AD485" s="4204"/>
      <c r="AE485" s="4205"/>
      <c r="AF485" s="4205"/>
      <c r="AG485" s="4204"/>
      <c r="AH485" s="4204"/>
      <c r="AI485" s="3666"/>
      <c r="AJ485" s="4206"/>
      <c r="AK485" s="4206"/>
      <c r="AL485" s="4206"/>
      <c r="AM485" s="4206"/>
      <c r="AN485" s="4207"/>
      <c r="AO485" s="4207"/>
    </row>
    <row r="486" spans="1:41" ht="17.100000000000001" customHeight="1">
      <c r="A486" s="2913"/>
      <c r="B486" s="3219"/>
      <c r="C486" s="4208" t="s">
        <v>244</v>
      </c>
      <c r="D486" s="4209" t="s">
        <v>659</v>
      </c>
      <c r="E486" s="4210">
        <f t="shared" si="157"/>
        <v>5212</v>
      </c>
      <c r="F486" s="3676">
        <v>0</v>
      </c>
      <c r="G486" s="3677">
        <v>0</v>
      </c>
      <c r="H486" s="3678"/>
      <c r="I486" s="1881">
        <f t="shared" si="147"/>
        <v>5212</v>
      </c>
      <c r="J486" s="4211">
        <v>5212</v>
      </c>
      <c r="K486" s="4211"/>
      <c r="L486" s="4211"/>
      <c r="M486" s="4211"/>
      <c r="N486" s="4211"/>
      <c r="O486" s="4211"/>
      <c r="P486" s="3664"/>
      <c r="Q486" s="4212"/>
      <c r="R486" s="4212"/>
      <c r="S486" s="4212"/>
      <c r="T486" s="3666"/>
      <c r="U486" s="4212"/>
      <c r="V486" s="4212"/>
      <c r="W486" s="4212"/>
      <c r="X486" s="4212"/>
      <c r="Y486" s="4212"/>
      <c r="Z486" s="4212"/>
      <c r="AA486" s="4212"/>
      <c r="AB486" s="4212"/>
      <c r="AC486" s="4212"/>
      <c r="AD486" s="4212"/>
      <c r="AE486" s="4213"/>
      <c r="AF486" s="4213"/>
      <c r="AG486" s="4212"/>
      <c r="AH486" s="4212"/>
      <c r="AI486" s="3666"/>
      <c r="AJ486" s="4214"/>
      <c r="AK486" s="4214"/>
      <c r="AL486" s="4214"/>
      <c r="AM486" s="4214"/>
      <c r="AN486" s="4215"/>
      <c r="AO486" s="4215"/>
    </row>
    <row r="487" spans="1:41" ht="17.100000000000001" customHeight="1">
      <c r="A487" s="2913"/>
      <c r="B487" s="3219"/>
      <c r="C487" s="4216" t="s">
        <v>376</v>
      </c>
      <c r="D487" s="4217" t="s">
        <v>661</v>
      </c>
      <c r="E487" s="4218">
        <f t="shared" si="157"/>
        <v>130755</v>
      </c>
      <c r="F487" s="3676">
        <v>141240</v>
      </c>
      <c r="G487" s="3677">
        <v>112114.78</v>
      </c>
      <c r="H487" s="3678">
        <f t="shared" si="156"/>
        <v>0.79378915321438681</v>
      </c>
      <c r="I487" s="1881">
        <f t="shared" si="147"/>
        <v>130755</v>
      </c>
      <c r="J487" s="4219">
        <v>130755</v>
      </c>
      <c r="K487" s="4219"/>
      <c r="L487" s="4219"/>
      <c r="M487" s="4219"/>
      <c r="N487" s="4219"/>
      <c r="O487" s="4219"/>
      <c r="P487" s="3664"/>
      <c r="Q487" s="4220"/>
      <c r="R487" s="4220"/>
      <c r="S487" s="4220"/>
      <c r="T487" s="3666"/>
      <c r="U487" s="4220"/>
      <c r="V487" s="4220"/>
      <c r="W487" s="4220"/>
      <c r="X487" s="4220"/>
      <c r="Y487" s="4220"/>
      <c r="Z487" s="4220"/>
      <c r="AA487" s="4220"/>
      <c r="AB487" s="4220"/>
      <c r="AC487" s="4220"/>
      <c r="AD487" s="4220"/>
      <c r="AE487" s="4221"/>
      <c r="AF487" s="4221"/>
      <c r="AG487" s="4220"/>
      <c r="AH487" s="4220"/>
      <c r="AI487" s="3666"/>
      <c r="AJ487" s="4222"/>
      <c r="AK487" s="4222"/>
      <c r="AL487" s="4222"/>
      <c r="AM487" s="4222"/>
      <c r="AN487" s="4223"/>
      <c r="AO487" s="4223"/>
    </row>
    <row r="488" spans="1:41" ht="17.100000000000001" customHeight="1">
      <c r="A488" s="2913"/>
      <c r="B488" s="3219"/>
      <c r="C488" s="4224" t="s">
        <v>606</v>
      </c>
      <c r="D488" s="4225" t="s">
        <v>662</v>
      </c>
      <c r="E488" s="4226">
        <f t="shared" si="157"/>
        <v>6645</v>
      </c>
      <c r="F488" s="3676">
        <v>2040</v>
      </c>
      <c r="G488" s="3677">
        <v>2039.4</v>
      </c>
      <c r="H488" s="3678">
        <f t="shared" si="156"/>
        <v>0.99970588235294122</v>
      </c>
      <c r="I488" s="1881">
        <f t="shared" si="147"/>
        <v>6645</v>
      </c>
      <c r="J488" s="4227">
        <v>6645</v>
      </c>
      <c r="K488" s="4227"/>
      <c r="L488" s="4227"/>
      <c r="M488" s="4227"/>
      <c r="N488" s="4227"/>
      <c r="O488" s="4227"/>
      <c r="P488" s="3664"/>
      <c r="Q488" s="4228"/>
      <c r="R488" s="4228"/>
      <c r="S488" s="4228"/>
      <c r="T488" s="3666"/>
      <c r="U488" s="4228"/>
      <c r="V488" s="4228"/>
      <c r="W488" s="4228"/>
      <c r="X488" s="4228"/>
      <c r="Y488" s="4228"/>
      <c r="Z488" s="4228"/>
      <c r="AA488" s="4228"/>
      <c r="AB488" s="4228"/>
      <c r="AC488" s="4228"/>
      <c r="AD488" s="4228"/>
      <c r="AE488" s="4229"/>
      <c r="AF488" s="4229"/>
      <c r="AG488" s="4228"/>
      <c r="AH488" s="4228"/>
      <c r="AI488" s="3666"/>
      <c r="AJ488" s="4230"/>
      <c r="AK488" s="4230"/>
      <c r="AL488" s="4230"/>
      <c r="AM488" s="4230"/>
      <c r="AN488" s="4231"/>
      <c r="AO488" s="4231"/>
    </row>
    <row r="489" spans="1:41" ht="17.100000000000001" customHeight="1">
      <c r="A489" s="2913"/>
      <c r="B489" s="3219"/>
      <c r="C489" s="4232"/>
      <c r="D489" s="4233"/>
      <c r="E489" s="4234"/>
      <c r="F489" s="3691"/>
      <c r="G489" s="3692"/>
      <c r="H489" s="3678"/>
      <c r="I489" s="1881">
        <f t="shared" si="147"/>
        <v>0</v>
      </c>
      <c r="J489" s="4227"/>
      <c r="K489" s="4227"/>
      <c r="L489" s="4227"/>
      <c r="M489" s="4227"/>
      <c r="N489" s="4227"/>
      <c r="O489" s="4227"/>
      <c r="P489" s="3664"/>
      <c r="Q489" s="4228"/>
      <c r="R489" s="4228"/>
      <c r="S489" s="4228"/>
      <c r="T489" s="3666"/>
      <c r="U489" s="4228"/>
      <c r="V489" s="4228"/>
      <c r="W489" s="4228"/>
      <c r="X489" s="4228"/>
      <c r="Y489" s="4228"/>
      <c r="Z489" s="4228"/>
      <c r="AA489" s="4228"/>
      <c r="AB489" s="4228"/>
      <c r="AC489" s="4228"/>
      <c r="AD489" s="4228"/>
      <c r="AE489" s="4229"/>
      <c r="AF489" s="4229"/>
      <c r="AG489" s="4228"/>
      <c r="AH489" s="4228"/>
      <c r="AI489" s="3666"/>
      <c r="AJ489" s="4230"/>
      <c r="AK489" s="4230"/>
      <c r="AL489" s="4230"/>
      <c r="AM489" s="4230"/>
      <c r="AN489" s="4231"/>
      <c r="AO489" s="4231"/>
    </row>
    <row r="490" spans="1:41" ht="17.100000000000001" customHeight="1">
      <c r="A490" s="2913"/>
      <c r="B490" s="3219"/>
      <c r="C490" s="10976" t="s">
        <v>677</v>
      </c>
      <c r="D490" s="10976"/>
      <c r="E490" s="2233">
        <f t="shared" ref="E490:G490" si="158">SUM(E491)</f>
        <v>1543604</v>
      </c>
      <c r="F490" s="2233">
        <f t="shared" si="158"/>
        <v>1518604</v>
      </c>
      <c r="G490" s="2445">
        <f t="shared" si="158"/>
        <v>1364743.14</v>
      </c>
      <c r="H490" s="3678">
        <f t="shared" si="156"/>
        <v>0.8986826980568996</v>
      </c>
      <c r="I490" s="1881">
        <f t="shared" si="147"/>
        <v>0</v>
      </c>
      <c r="J490" s="4227"/>
      <c r="K490" s="4227"/>
      <c r="L490" s="4227"/>
      <c r="M490" s="4227"/>
      <c r="N490" s="4227"/>
      <c r="O490" s="4227"/>
      <c r="P490" s="3664"/>
      <c r="Q490" s="4228"/>
      <c r="R490" s="4228"/>
      <c r="S490" s="4228"/>
      <c r="T490" s="3666"/>
      <c r="U490" s="4228"/>
      <c r="V490" s="4228"/>
      <c r="W490" s="4228"/>
      <c r="X490" s="4228"/>
      <c r="Y490" s="4228"/>
      <c r="Z490" s="4228"/>
      <c r="AA490" s="4228"/>
      <c r="AB490" s="4228"/>
      <c r="AC490" s="4228"/>
      <c r="AD490" s="4228"/>
      <c r="AE490" s="4229"/>
      <c r="AF490" s="4229"/>
      <c r="AG490" s="4228"/>
      <c r="AH490" s="4228"/>
      <c r="AI490" s="3666"/>
      <c r="AJ490" s="4230"/>
      <c r="AK490" s="4230"/>
      <c r="AL490" s="4230"/>
      <c r="AM490" s="4230"/>
      <c r="AN490" s="4231"/>
      <c r="AO490" s="4231"/>
    </row>
    <row r="491" spans="1:41" ht="17.100000000000001" customHeight="1" thickBot="1">
      <c r="A491" s="2913"/>
      <c r="B491" s="3219"/>
      <c r="C491" s="4235" t="s">
        <v>596</v>
      </c>
      <c r="D491" s="4236" t="s">
        <v>821</v>
      </c>
      <c r="E491" s="4237">
        <f>I491</f>
        <v>1543604</v>
      </c>
      <c r="F491" s="4237">
        <v>1518604</v>
      </c>
      <c r="G491" s="3692">
        <v>1364743.14</v>
      </c>
      <c r="H491" s="3678">
        <f t="shared" si="156"/>
        <v>0.8986826980568996</v>
      </c>
      <c r="I491" s="1881">
        <f t="shared" si="147"/>
        <v>1543604</v>
      </c>
      <c r="J491" s="4238">
        <v>1543604</v>
      </c>
      <c r="K491" s="4238"/>
      <c r="L491" s="4238"/>
      <c r="M491" s="4238"/>
      <c r="N491" s="4238"/>
      <c r="O491" s="4238"/>
      <c r="P491" s="3664"/>
      <c r="Q491" s="4239"/>
      <c r="R491" s="4239"/>
      <c r="S491" s="4239"/>
      <c r="T491" s="3666"/>
      <c r="U491" s="4239"/>
      <c r="V491" s="4239"/>
      <c r="W491" s="4239"/>
      <c r="X491" s="4239"/>
      <c r="Y491" s="4239"/>
      <c r="Z491" s="4239"/>
      <c r="AA491" s="4239"/>
      <c r="AB491" s="4239"/>
      <c r="AC491" s="4239"/>
      <c r="AD491" s="4239"/>
      <c r="AE491" s="4240"/>
      <c r="AF491" s="4240"/>
      <c r="AG491" s="4239"/>
      <c r="AH491" s="4239"/>
      <c r="AI491" s="3666"/>
      <c r="AJ491" s="4241"/>
      <c r="AK491" s="4241"/>
      <c r="AL491" s="4241"/>
      <c r="AM491" s="4241"/>
      <c r="AN491" s="4242"/>
      <c r="AO491" s="4242"/>
    </row>
    <row r="492" spans="1:41" ht="17.100000000000001" customHeight="1" thickBot="1">
      <c r="A492" s="2913"/>
      <c r="B492" s="2626" t="s">
        <v>822</v>
      </c>
      <c r="C492" s="2627"/>
      <c r="D492" s="2628" t="s">
        <v>116</v>
      </c>
      <c r="E492" s="2217">
        <f>SUM(E493,E574)</f>
        <v>224022220</v>
      </c>
      <c r="F492" s="2217">
        <f>SUM(F493,F574)</f>
        <v>227718912</v>
      </c>
      <c r="G492" s="2218">
        <f>SUM(G493,G574)</f>
        <v>213657401.83000004</v>
      </c>
      <c r="H492" s="1935">
        <f>G492/F492</f>
        <v>0.93825058249883098</v>
      </c>
      <c r="I492" s="1881">
        <f t="shared" si="147"/>
        <v>0</v>
      </c>
      <c r="J492" s="4238"/>
      <c r="K492" s="4238"/>
      <c r="L492" s="4238"/>
      <c r="M492" s="4238"/>
      <c r="N492" s="4238"/>
      <c r="O492" s="4238"/>
      <c r="P492" s="3664"/>
      <c r="Q492" s="4239"/>
      <c r="R492" s="4239"/>
      <c r="S492" s="4239"/>
      <c r="T492" s="3666"/>
      <c r="U492" s="4239"/>
      <c r="V492" s="4239"/>
      <c r="W492" s="4239"/>
      <c r="X492" s="4239"/>
      <c r="Y492" s="4239"/>
      <c r="Z492" s="4239"/>
      <c r="AA492" s="4239"/>
      <c r="AB492" s="4239"/>
      <c r="AC492" s="4239"/>
      <c r="AD492" s="4239"/>
      <c r="AE492" s="4240"/>
      <c r="AF492" s="4240"/>
      <c r="AG492" s="4239"/>
      <c r="AH492" s="4239"/>
      <c r="AI492" s="3666"/>
      <c r="AJ492" s="4241"/>
      <c r="AK492" s="4241"/>
      <c r="AL492" s="4241"/>
      <c r="AM492" s="4241"/>
      <c r="AN492" s="4242"/>
      <c r="AO492" s="4242"/>
    </row>
    <row r="493" spans="1:41" ht="17.100000000000001" customHeight="1">
      <c r="A493" s="2913"/>
      <c r="B493" s="3219"/>
      <c r="C493" s="10977" t="s">
        <v>823</v>
      </c>
      <c r="D493" s="10977"/>
      <c r="E493" s="2220">
        <f>SUM(E494,E527,E531)</f>
        <v>212581690</v>
      </c>
      <c r="F493" s="2220">
        <f>SUM(F494,F527,F531)</f>
        <v>216896310</v>
      </c>
      <c r="G493" s="2221">
        <f>SUM(G494,G527,G531)</f>
        <v>205912424.65000004</v>
      </c>
      <c r="H493" s="2286">
        <f>G493/F493</f>
        <v>0.94935881873693484</v>
      </c>
      <c r="I493" s="1881">
        <f t="shared" si="147"/>
        <v>0</v>
      </c>
      <c r="J493" s="4238"/>
      <c r="K493" s="4238"/>
      <c r="L493" s="4238"/>
      <c r="M493" s="4238"/>
      <c r="N493" s="4238"/>
      <c r="O493" s="4238"/>
      <c r="P493" s="3664"/>
      <c r="Q493" s="4239"/>
      <c r="R493" s="4239"/>
      <c r="S493" s="4239"/>
      <c r="T493" s="3666"/>
      <c r="U493" s="4239"/>
      <c r="V493" s="4239"/>
      <c r="W493" s="4239"/>
      <c r="X493" s="4239"/>
      <c r="Y493" s="4239"/>
      <c r="Z493" s="4239"/>
      <c r="AA493" s="4239"/>
      <c r="AB493" s="4239"/>
      <c r="AC493" s="4239"/>
      <c r="AD493" s="4239"/>
      <c r="AE493" s="4240"/>
      <c r="AF493" s="4240"/>
      <c r="AG493" s="4239"/>
      <c r="AH493" s="4239"/>
      <c r="AI493" s="3666"/>
      <c r="AJ493" s="4241"/>
      <c r="AK493" s="4241"/>
      <c r="AL493" s="4241"/>
      <c r="AM493" s="4241"/>
      <c r="AN493" s="4242"/>
      <c r="AO493" s="4242"/>
    </row>
    <row r="494" spans="1:41" ht="17.100000000000001" customHeight="1">
      <c r="A494" s="2913"/>
      <c r="B494" s="2916"/>
      <c r="C494" s="10993" t="s">
        <v>646</v>
      </c>
      <c r="D494" s="10993"/>
      <c r="E494" s="2233">
        <f>SUM(E495,E503)</f>
        <v>145359332</v>
      </c>
      <c r="F494" s="2233">
        <f>SUM(F495,F503)</f>
        <v>151853850</v>
      </c>
      <c r="G494" s="2445">
        <f>SUM(G495,G503)</f>
        <v>145636906.59999999</v>
      </c>
      <c r="H494" s="3678">
        <f>G494/F494</f>
        <v>0.9590596919340536</v>
      </c>
      <c r="I494" s="1881">
        <f t="shared" si="147"/>
        <v>0</v>
      </c>
      <c r="J494" s="4238"/>
      <c r="K494" s="4238"/>
      <c r="L494" s="4238"/>
      <c r="M494" s="4238"/>
      <c r="N494" s="4238"/>
      <c r="O494" s="4238"/>
      <c r="P494" s="3664"/>
      <c r="Q494" s="4239"/>
      <c r="R494" s="4239"/>
      <c r="S494" s="4239"/>
      <c r="T494" s="3666"/>
      <c r="U494" s="4239"/>
      <c r="V494" s="4239"/>
      <c r="W494" s="4239"/>
      <c r="X494" s="4239"/>
      <c r="Y494" s="4239"/>
      <c r="Z494" s="4239"/>
      <c r="AA494" s="4239"/>
      <c r="AB494" s="4239"/>
      <c r="AC494" s="4239"/>
      <c r="AD494" s="4239"/>
      <c r="AE494" s="4240"/>
      <c r="AF494" s="4240"/>
      <c r="AG494" s="4239"/>
      <c r="AH494" s="4239"/>
      <c r="AI494" s="3666"/>
      <c r="AJ494" s="4241"/>
      <c r="AK494" s="4241"/>
      <c r="AL494" s="4241"/>
      <c r="AM494" s="4241"/>
      <c r="AN494" s="4242"/>
      <c r="AO494" s="4242"/>
    </row>
    <row r="495" spans="1:41" ht="17.100000000000001" customHeight="1">
      <c r="A495" s="2913"/>
      <c r="B495" s="2916"/>
      <c r="C495" s="10994" t="s">
        <v>647</v>
      </c>
      <c r="D495" s="10994"/>
      <c r="E495" s="2401">
        <f>SUM(E496:E501)</f>
        <v>118519338</v>
      </c>
      <c r="F495" s="2401">
        <f>SUM(F496:F501)</f>
        <v>126411383</v>
      </c>
      <c r="G495" s="2402">
        <f>SUM(G496:G501)</f>
        <v>124897062.58999999</v>
      </c>
      <c r="H495" s="3678">
        <f>G495/F495</f>
        <v>0.98802069581028151</v>
      </c>
      <c r="I495" s="1881">
        <f t="shared" si="147"/>
        <v>0</v>
      </c>
      <c r="J495" s="4238"/>
      <c r="K495" s="4238"/>
      <c r="L495" s="4238"/>
      <c r="M495" s="4238"/>
      <c r="N495" s="4238"/>
      <c r="O495" s="4238"/>
      <c r="P495" s="4243"/>
      <c r="Q495" s="4239"/>
      <c r="R495" s="4239"/>
      <c r="S495" s="4239"/>
      <c r="T495" s="4244"/>
      <c r="U495" s="4239"/>
      <c r="V495" s="4239"/>
      <c r="W495" s="4239"/>
      <c r="X495" s="4239"/>
      <c r="Y495" s="4239"/>
      <c r="Z495" s="4239"/>
      <c r="AA495" s="4239"/>
      <c r="AB495" s="4239"/>
      <c r="AC495" s="4239"/>
      <c r="AD495" s="4239"/>
      <c r="AE495" s="4240"/>
      <c r="AF495" s="4240"/>
      <c r="AG495" s="4239"/>
      <c r="AH495" s="4239"/>
      <c r="AI495" s="4244"/>
      <c r="AJ495" s="4241"/>
      <c r="AK495" s="4241"/>
      <c r="AL495" s="4241"/>
      <c r="AM495" s="4241"/>
      <c r="AN495" s="4242"/>
      <c r="AO495" s="4242"/>
    </row>
    <row r="496" spans="1:41" ht="17.100000000000001" customHeight="1">
      <c r="A496" s="2913"/>
      <c r="B496" s="2916"/>
      <c r="C496" s="4245" t="s">
        <v>406</v>
      </c>
      <c r="D496" s="4246" t="s">
        <v>648</v>
      </c>
      <c r="E496" s="4247">
        <f>I496</f>
        <v>91584642</v>
      </c>
      <c r="F496" s="4248">
        <v>99717573</v>
      </c>
      <c r="G496" s="4249">
        <v>99237720.280000001</v>
      </c>
      <c r="H496" s="3678">
        <f t="shared" ref="H496:H559" si="159">G496/F496</f>
        <v>0.99518788207972131</v>
      </c>
      <c r="I496" s="1881">
        <f t="shared" si="147"/>
        <v>91584642</v>
      </c>
      <c r="J496" s="4250"/>
      <c r="K496" s="4250"/>
      <c r="L496" s="4250">
        <v>69603185</v>
      </c>
      <c r="M496" s="4250"/>
      <c r="N496" s="4250"/>
      <c r="O496" s="4250"/>
      <c r="P496" s="3664"/>
      <c r="Q496" s="4251"/>
      <c r="R496" s="4251"/>
      <c r="S496" s="4251"/>
      <c r="T496" s="3666"/>
      <c r="U496" s="4251"/>
      <c r="V496" s="4251">
        <v>545121</v>
      </c>
      <c r="W496" s="4251"/>
      <c r="X496" s="4251"/>
      <c r="Y496" s="4251"/>
      <c r="Z496" s="4251"/>
      <c r="AA496" s="4251"/>
      <c r="AB496" s="4251"/>
      <c r="AC496" s="4251">
        <v>21436336</v>
      </c>
      <c r="AD496" s="4251"/>
      <c r="AE496" s="4252"/>
      <c r="AF496" s="4252"/>
      <c r="AG496" s="4251"/>
      <c r="AH496" s="4251"/>
      <c r="AI496" s="3666"/>
      <c r="AJ496" s="4253"/>
      <c r="AK496" s="4254"/>
      <c r="AL496" s="4254"/>
      <c r="AM496" s="4254"/>
      <c r="AN496" s="4255"/>
      <c r="AO496" s="4255"/>
    </row>
    <row r="497" spans="1:41" ht="17.100000000000001" customHeight="1">
      <c r="A497" s="2913"/>
      <c r="B497" s="2916"/>
      <c r="C497" s="4256" t="s">
        <v>602</v>
      </c>
      <c r="D497" s="4257" t="s">
        <v>649</v>
      </c>
      <c r="E497" s="4258">
        <f t="shared" ref="E497:E501" si="160">I497</f>
        <v>7550033</v>
      </c>
      <c r="F497" s="4248">
        <v>6233245</v>
      </c>
      <c r="G497" s="4249">
        <v>6221070.54</v>
      </c>
      <c r="H497" s="3678">
        <f t="shared" si="159"/>
        <v>0.99804685039654306</v>
      </c>
      <c r="I497" s="1881">
        <f t="shared" si="147"/>
        <v>7550033</v>
      </c>
      <c r="J497" s="4259"/>
      <c r="K497" s="4259"/>
      <c r="L497" s="4259">
        <v>5850000</v>
      </c>
      <c r="M497" s="4259"/>
      <c r="N497" s="4259"/>
      <c r="O497" s="4259"/>
      <c r="P497" s="3664"/>
      <c r="Q497" s="4260"/>
      <c r="R497" s="4260"/>
      <c r="S497" s="4260"/>
      <c r="T497" s="3666"/>
      <c r="U497" s="4260"/>
      <c r="V497" s="4260">
        <v>59780</v>
      </c>
      <c r="W497" s="4260"/>
      <c r="X497" s="4260"/>
      <c r="Y497" s="4260"/>
      <c r="Z497" s="4260"/>
      <c r="AA497" s="4260"/>
      <c r="AB497" s="4260"/>
      <c r="AC497" s="4260">
        <v>1640253</v>
      </c>
      <c r="AD497" s="4260"/>
      <c r="AE497" s="4261"/>
      <c r="AF497" s="4261"/>
      <c r="AG497" s="4260"/>
      <c r="AH497" s="4260"/>
      <c r="AI497" s="3666"/>
      <c r="AJ497" s="4262"/>
      <c r="AK497" s="4262"/>
      <c r="AL497" s="4262"/>
      <c r="AM497" s="4262"/>
      <c r="AN497" s="4263"/>
      <c r="AO497" s="4263"/>
    </row>
    <row r="498" spans="1:41" ht="17.100000000000001" customHeight="1">
      <c r="A498" s="2913"/>
      <c r="B498" s="2916"/>
      <c r="C498" s="4264" t="s">
        <v>407</v>
      </c>
      <c r="D498" s="4265" t="s">
        <v>650</v>
      </c>
      <c r="E498" s="4266">
        <f t="shared" si="160"/>
        <v>16344876</v>
      </c>
      <c r="F498" s="4248">
        <v>17076840</v>
      </c>
      <c r="G498" s="4249">
        <v>16910963.149999999</v>
      </c>
      <c r="H498" s="3678">
        <f t="shared" si="159"/>
        <v>0.990286443510626</v>
      </c>
      <c r="I498" s="1881">
        <f t="shared" si="147"/>
        <v>16344876</v>
      </c>
      <c r="J498" s="4267"/>
      <c r="K498" s="4267"/>
      <c r="L498" s="4267">
        <v>12236213</v>
      </c>
      <c r="M498" s="4267"/>
      <c r="N498" s="4267"/>
      <c r="O498" s="4267"/>
      <c r="P498" s="3664"/>
      <c r="Q498" s="4268"/>
      <c r="R498" s="4268"/>
      <c r="S498" s="4268"/>
      <c r="T498" s="3666"/>
      <c r="U498" s="4268"/>
      <c r="V498" s="4268">
        <v>107182</v>
      </c>
      <c r="W498" s="4268"/>
      <c r="X498" s="4268"/>
      <c r="Y498" s="4268"/>
      <c r="Z498" s="4268"/>
      <c r="AA498" s="4268"/>
      <c r="AB498" s="4268"/>
      <c r="AC498" s="4268">
        <v>4001481</v>
      </c>
      <c r="AD498" s="4268"/>
      <c r="AE498" s="4269"/>
      <c r="AF498" s="4269"/>
      <c r="AG498" s="4268"/>
      <c r="AH498" s="4268"/>
      <c r="AI498" s="3666"/>
      <c r="AJ498" s="4270"/>
      <c r="AK498" s="4270"/>
      <c r="AL498" s="4270"/>
      <c r="AM498" s="4270"/>
      <c r="AN498" s="4271"/>
      <c r="AO498" s="4271"/>
    </row>
    <row r="499" spans="1:41" ht="16.5" customHeight="1">
      <c r="A499" s="2913"/>
      <c r="B499" s="2916"/>
      <c r="C499" s="4272" t="s">
        <v>408</v>
      </c>
      <c r="D499" s="4273" t="s">
        <v>651</v>
      </c>
      <c r="E499" s="4274">
        <f t="shared" si="160"/>
        <v>2632638</v>
      </c>
      <c r="F499" s="4248">
        <v>2735267</v>
      </c>
      <c r="G499" s="4249">
        <v>1961933.1</v>
      </c>
      <c r="H499" s="3678">
        <f t="shared" si="159"/>
        <v>0.71727297554498337</v>
      </c>
      <c r="I499" s="1881">
        <f t="shared" si="147"/>
        <v>2632638</v>
      </c>
      <c r="J499" s="4275"/>
      <c r="K499" s="4275"/>
      <c r="L499" s="4275">
        <v>2059331</v>
      </c>
      <c r="M499" s="4275"/>
      <c r="N499" s="4275"/>
      <c r="O499" s="4275"/>
      <c r="P499" s="3664"/>
      <c r="Q499" s="4276"/>
      <c r="R499" s="4276"/>
      <c r="S499" s="4276"/>
      <c r="T499" s="3666"/>
      <c r="U499" s="4276"/>
      <c r="V499" s="4276">
        <v>7931</v>
      </c>
      <c r="W499" s="4276"/>
      <c r="X499" s="4276"/>
      <c r="Y499" s="4276"/>
      <c r="Z499" s="4276"/>
      <c r="AA499" s="4276"/>
      <c r="AB499" s="4276"/>
      <c r="AC499" s="4276">
        <v>565376</v>
      </c>
      <c r="AD499" s="4276"/>
      <c r="AE499" s="4277"/>
      <c r="AF499" s="4277"/>
      <c r="AG499" s="4276"/>
      <c r="AH499" s="4276"/>
      <c r="AI499" s="3666"/>
      <c r="AJ499" s="4278"/>
      <c r="AK499" s="4278"/>
      <c r="AL499" s="4278"/>
      <c r="AM499" s="4278"/>
      <c r="AN499" s="4279"/>
      <c r="AO499" s="4279"/>
    </row>
    <row r="500" spans="1:41" ht="17.100000000000001" customHeight="1">
      <c r="A500" s="2916"/>
      <c r="B500" s="2916"/>
      <c r="C500" s="4280" t="s">
        <v>595</v>
      </c>
      <c r="D500" s="4281" t="s">
        <v>652</v>
      </c>
      <c r="E500" s="4274">
        <f t="shared" si="160"/>
        <v>97410</v>
      </c>
      <c r="F500" s="4248">
        <v>127210</v>
      </c>
      <c r="G500" s="4249">
        <v>125439.33</v>
      </c>
      <c r="H500" s="3678">
        <f t="shared" si="159"/>
        <v>0.98608073264680451</v>
      </c>
      <c r="I500" s="1881">
        <f t="shared" si="147"/>
        <v>97410</v>
      </c>
      <c r="J500" s="4275"/>
      <c r="K500" s="4275"/>
      <c r="L500" s="4275">
        <v>51000</v>
      </c>
      <c r="M500" s="4275"/>
      <c r="N500" s="4275"/>
      <c r="O500" s="4275"/>
      <c r="P500" s="3664"/>
      <c r="Q500" s="4276"/>
      <c r="R500" s="4276"/>
      <c r="S500" s="4276"/>
      <c r="T500" s="3666"/>
      <c r="U500" s="4276"/>
      <c r="V500" s="4276">
        <v>22000</v>
      </c>
      <c r="W500" s="4276"/>
      <c r="X500" s="4276"/>
      <c r="Y500" s="4276"/>
      <c r="Z500" s="4276"/>
      <c r="AA500" s="4276"/>
      <c r="AB500" s="4276"/>
      <c r="AC500" s="4276">
        <v>24410</v>
      </c>
      <c r="AD500" s="4276"/>
      <c r="AE500" s="4277"/>
      <c r="AF500" s="4277"/>
      <c r="AG500" s="4276"/>
      <c r="AH500" s="4276"/>
      <c r="AI500" s="3666"/>
      <c r="AJ500" s="4278"/>
      <c r="AK500" s="4278"/>
      <c r="AL500" s="4278"/>
      <c r="AM500" s="4278"/>
      <c r="AN500" s="4279"/>
      <c r="AO500" s="4279"/>
    </row>
    <row r="501" spans="1:41" ht="17.100000000000001" customHeight="1">
      <c r="A501" s="2913"/>
      <c r="B501" s="2916"/>
      <c r="C501" s="4282" t="s">
        <v>593</v>
      </c>
      <c r="D501" s="4283" t="s">
        <v>653</v>
      </c>
      <c r="E501" s="4284">
        <f t="shared" si="160"/>
        <v>309739</v>
      </c>
      <c r="F501" s="4248">
        <v>521248</v>
      </c>
      <c r="G501" s="4249">
        <v>439936.19</v>
      </c>
      <c r="H501" s="3678">
        <f t="shared" si="159"/>
        <v>0.84400552136411078</v>
      </c>
      <c r="I501" s="1881">
        <f t="shared" si="147"/>
        <v>309739</v>
      </c>
      <c r="J501" s="4285"/>
      <c r="K501" s="4285"/>
      <c r="L501" s="4285">
        <v>200000</v>
      </c>
      <c r="M501" s="4285"/>
      <c r="N501" s="4285"/>
      <c r="O501" s="4285"/>
      <c r="P501" s="3664"/>
      <c r="Q501" s="4286"/>
      <c r="R501" s="4286"/>
      <c r="S501" s="4286"/>
      <c r="T501" s="3666"/>
      <c r="U501" s="4286"/>
      <c r="V501" s="4286">
        <v>12830</v>
      </c>
      <c r="W501" s="4286"/>
      <c r="X501" s="4286"/>
      <c r="Y501" s="4286"/>
      <c r="Z501" s="4286"/>
      <c r="AA501" s="4286"/>
      <c r="AB501" s="4286"/>
      <c r="AC501" s="4286">
        <v>96909</v>
      </c>
      <c r="AD501" s="4286"/>
      <c r="AE501" s="4287"/>
      <c r="AF501" s="4287"/>
      <c r="AG501" s="4286"/>
      <c r="AH501" s="4286"/>
      <c r="AI501" s="3666"/>
      <c r="AJ501" s="4288"/>
      <c r="AK501" s="4288"/>
      <c r="AL501" s="4288"/>
      <c r="AM501" s="4288"/>
      <c r="AN501" s="4289"/>
      <c r="AO501" s="4289"/>
    </row>
    <row r="502" spans="1:41" ht="15.75" customHeight="1">
      <c r="A502" s="2916"/>
      <c r="B502" s="2916"/>
      <c r="C502" s="4290"/>
      <c r="D502" s="4291"/>
      <c r="E502" s="2233"/>
      <c r="F502" s="3007"/>
      <c r="G502" s="3008"/>
      <c r="H502" s="3678"/>
      <c r="I502" s="1881">
        <f t="shared" si="147"/>
        <v>0</v>
      </c>
      <c r="J502" s="4285"/>
      <c r="K502" s="4285"/>
      <c r="L502" s="4285"/>
      <c r="M502" s="4285"/>
      <c r="N502" s="4285"/>
      <c r="O502" s="4285"/>
      <c r="P502" s="3664"/>
      <c r="Q502" s="4286"/>
      <c r="R502" s="4286"/>
      <c r="S502" s="4286"/>
      <c r="T502" s="3666"/>
      <c r="U502" s="4286"/>
      <c r="V502" s="4286"/>
      <c r="W502" s="4286"/>
      <c r="X502" s="4286"/>
      <c r="Y502" s="4286"/>
      <c r="Z502" s="4286"/>
      <c r="AA502" s="4286"/>
      <c r="AB502" s="4286"/>
      <c r="AC502" s="4286"/>
      <c r="AD502" s="4286"/>
      <c r="AE502" s="4287"/>
      <c r="AF502" s="4287"/>
      <c r="AG502" s="4286"/>
      <c r="AH502" s="4286"/>
      <c r="AI502" s="3666"/>
      <c r="AJ502" s="4288"/>
      <c r="AK502" s="4288"/>
      <c r="AL502" s="4288"/>
      <c r="AM502" s="4288"/>
      <c r="AN502" s="4289"/>
      <c r="AO502" s="4289"/>
    </row>
    <row r="503" spans="1:41" ht="17.100000000000001" customHeight="1">
      <c r="A503" s="2916"/>
      <c r="B503" s="2916"/>
      <c r="C503" s="10995" t="s">
        <v>654</v>
      </c>
      <c r="D503" s="10996"/>
      <c r="E503" s="2401">
        <f>SUM(E504:E525)</f>
        <v>26839994</v>
      </c>
      <c r="F503" s="2401">
        <f>SUM(F504:F525)</f>
        <v>25442467</v>
      </c>
      <c r="G503" s="2402">
        <f>SUM(G504:G525)</f>
        <v>20739844.009999998</v>
      </c>
      <c r="H503" s="3678">
        <f t="shared" si="159"/>
        <v>0.81516639129373725</v>
      </c>
      <c r="I503" s="1881">
        <f t="shared" si="147"/>
        <v>0</v>
      </c>
      <c r="J503" s="4285"/>
      <c r="K503" s="4285"/>
      <c r="L503" s="4285"/>
      <c r="M503" s="4285"/>
      <c r="N503" s="4285"/>
      <c r="O503" s="4285"/>
      <c r="P503" s="3664"/>
      <c r="Q503" s="4286"/>
      <c r="R503" s="4286"/>
      <c r="S503" s="4286"/>
      <c r="T503" s="3666"/>
      <c r="U503" s="4286"/>
      <c r="V503" s="4286"/>
      <c r="W503" s="4286"/>
      <c r="X503" s="4286"/>
      <c r="Y503" s="4286"/>
      <c r="Z503" s="4286"/>
      <c r="AA503" s="4286"/>
      <c r="AB503" s="4286"/>
      <c r="AC503" s="4286"/>
      <c r="AD503" s="4286"/>
      <c r="AE503" s="4287"/>
      <c r="AF503" s="4287"/>
      <c r="AG503" s="4286"/>
      <c r="AH503" s="4286"/>
      <c r="AI503" s="3666"/>
      <c r="AJ503" s="4288"/>
      <c r="AK503" s="4288"/>
      <c r="AL503" s="4288"/>
      <c r="AM503" s="4288"/>
      <c r="AN503" s="4289"/>
      <c r="AO503" s="4289"/>
    </row>
    <row r="504" spans="1:41" ht="17.100000000000001" customHeight="1">
      <c r="A504" s="2913"/>
      <c r="B504" s="2916"/>
      <c r="C504" s="4292" t="s">
        <v>603</v>
      </c>
      <c r="D504" s="4293" t="s">
        <v>655</v>
      </c>
      <c r="E504" s="4294">
        <f>I504</f>
        <v>924900</v>
      </c>
      <c r="F504" s="3691">
        <v>424900</v>
      </c>
      <c r="G504" s="3692">
        <v>302740</v>
      </c>
      <c r="H504" s="3678">
        <f t="shared" si="159"/>
        <v>0.71249705813132502</v>
      </c>
      <c r="I504" s="1881">
        <f t="shared" si="147"/>
        <v>924900</v>
      </c>
      <c r="J504" s="4295"/>
      <c r="K504" s="4295"/>
      <c r="L504" s="4295">
        <v>504900</v>
      </c>
      <c r="M504" s="4295"/>
      <c r="N504" s="4295"/>
      <c r="O504" s="4295"/>
      <c r="P504" s="3664"/>
      <c r="Q504" s="4296"/>
      <c r="R504" s="4296"/>
      <c r="S504" s="4296"/>
      <c r="T504" s="3666"/>
      <c r="U504" s="4296"/>
      <c r="V504" s="4296"/>
      <c r="W504" s="4296"/>
      <c r="X504" s="4296"/>
      <c r="Y504" s="4296"/>
      <c r="Z504" s="4296"/>
      <c r="AA504" s="4296"/>
      <c r="AB504" s="4296"/>
      <c r="AC504" s="4296">
        <v>420000</v>
      </c>
      <c r="AD504" s="4296"/>
      <c r="AE504" s="4297"/>
      <c r="AF504" s="4297"/>
      <c r="AG504" s="4296"/>
      <c r="AH504" s="4296"/>
      <c r="AI504" s="3666"/>
      <c r="AJ504" s="4298"/>
      <c r="AK504" s="4298"/>
      <c r="AL504" s="4298"/>
      <c r="AM504" s="4298"/>
      <c r="AN504" s="4299"/>
      <c r="AO504" s="4299"/>
    </row>
    <row r="505" spans="1:41" s="2624" customFormat="1" ht="17.100000000000001" customHeight="1">
      <c r="A505" s="2629"/>
      <c r="B505" s="3219"/>
      <c r="C505" s="4280" t="s">
        <v>375</v>
      </c>
      <c r="D505" s="4281" t="s">
        <v>656</v>
      </c>
      <c r="E505" s="2233">
        <f t="shared" ref="E505:E525" si="161">I505</f>
        <v>5070114</v>
      </c>
      <c r="F505" s="3007">
        <v>5574413</v>
      </c>
      <c r="G505" s="3008">
        <v>5083425.7300000004</v>
      </c>
      <c r="H505" s="3678">
        <f t="shared" si="159"/>
        <v>0.91192126058833467</v>
      </c>
      <c r="I505" s="1881">
        <f t="shared" si="147"/>
        <v>5070114</v>
      </c>
      <c r="J505" s="4295"/>
      <c r="K505" s="4296">
        <v>75000</v>
      </c>
      <c r="L505" s="4295">
        <v>3950000</v>
      </c>
      <c r="M505" s="4295"/>
      <c r="N505" s="4295"/>
      <c r="O505" s="4295"/>
      <c r="P505" s="3664"/>
      <c r="Q505" s="4296"/>
      <c r="R505" s="4296"/>
      <c r="S505" s="4296"/>
      <c r="T505" s="3666"/>
      <c r="U505" s="4296"/>
      <c r="V505" s="4296">
        <v>70614</v>
      </c>
      <c r="W505" s="4296"/>
      <c r="X505" s="4296"/>
      <c r="Y505" s="4296"/>
      <c r="Z505" s="4296"/>
      <c r="AA505" s="4296"/>
      <c r="AB505" s="4296"/>
      <c r="AC505" s="4296">
        <v>974500</v>
      </c>
      <c r="AD505" s="4296"/>
      <c r="AE505" s="4297"/>
      <c r="AF505" s="4297"/>
      <c r="AG505" s="4296"/>
      <c r="AH505" s="4296"/>
      <c r="AI505" s="3666"/>
      <c r="AJ505" s="4298"/>
      <c r="AK505" s="4298"/>
      <c r="AL505" s="4298"/>
      <c r="AM505" s="4298"/>
      <c r="AN505" s="4300"/>
      <c r="AO505" s="4300"/>
    </row>
    <row r="506" spans="1:41" s="2624" customFormat="1" ht="17.100000000000001" customHeight="1">
      <c r="A506" s="2629"/>
      <c r="B506" s="3219"/>
      <c r="C506" s="4301" t="s">
        <v>597</v>
      </c>
      <c r="D506" s="4302" t="s">
        <v>657</v>
      </c>
      <c r="E506" s="4303">
        <f t="shared" si="161"/>
        <v>138500</v>
      </c>
      <c r="F506" s="3691">
        <v>138500</v>
      </c>
      <c r="G506" s="3692">
        <v>73131.78</v>
      </c>
      <c r="H506" s="3678">
        <f t="shared" si="159"/>
        <v>0.52802729241877255</v>
      </c>
      <c r="I506" s="1881">
        <f t="shared" si="147"/>
        <v>138500</v>
      </c>
      <c r="J506" s="4304"/>
      <c r="K506" s="4305"/>
      <c r="L506" s="4304">
        <v>100000</v>
      </c>
      <c r="M506" s="4304"/>
      <c r="N506" s="4304"/>
      <c r="O506" s="4304"/>
      <c r="P506" s="3664"/>
      <c r="Q506" s="4305"/>
      <c r="R506" s="4305"/>
      <c r="S506" s="4305"/>
      <c r="T506" s="3666"/>
      <c r="U506" s="4305"/>
      <c r="V506" s="4305">
        <v>500</v>
      </c>
      <c r="W506" s="4305"/>
      <c r="X506" s="4305"/>
      <c r="Y506" s="4305"/>
      <c r="Z506" s="4305"/>
      <c r="AA506" s="4305"/>
      <c r="AB506" s="4305"/>
      <c r="AC506" s="4305">
        <v>38000</v>
      </c>
      <c r="AD506" s="4305"/>
      <c r="AE506" s="4306"/>
      <c r="AF506" s="4306"/>
      <c r="AG506" s="4305"/>
      <c r="AH506" s="4305"/>
      <c r="AI506" s="3666"/>
      <c r="AJ506" s="4307"/>
      <c r="AK506" s="4308"/>
      <c r="AL506" s="4308"/>
      <c r="AM506" s="4308"/>
      <c r="AN506" s="4309"/>
      <c r="AO506" s="4309"/>
    </row>
    <row r="507" spans="1:41" s="2624" customFormat="1" ht="17.100000000000001" customHeight="1" thickBot="1">
      <c r="A507" s="2732"/>
      <c r="B507" s="2906"/>
      <c r="C507" s="4310" t="s">
        <v>604</v>
      </c>
      <c r="D507" s="4311" t="s">
        <v>658</v>
      </c>
      <c r="E507" s="4312">
        <f t="shared" si="161"/>
        <v>7173000</v>
      </c>
      <c r="F507" s="4313">
        <v>3893600</v>
      </c>
      <c r="G507" s="4314">
        <v>2740663.22</v>
      </c>
      <c r="H507" s="4315">
        <f t="shared" si="159"/>
        <v>0.7038892592973085</v>
      </c>
      <c r="I507" s="1881">
        <f t="shared" si="147"/>
        <v>7173000</v>
      </c>
      <c r="J507" s="4316"/>
      <c r="K507" s="4317"/>
      <c r="L507" s="4316">
        <v>6385000</v>
      </c>
      <c r="M507" s="4316"/>
      <c r="N507" s="4316"/>
      <c r="O507" s="4316"/>
      <c r="P507" s="3664"/>
      <c r="Q507" s="4317"/>
      <c r="R507" s="4317"/>
      <c r="S507" s="4317"/>
      <c r="T507" s="3666"/>
      <c r="U507" s="4317"/>
      <c r="V507" s="4317">
        <v>88000</v>
      </c>
      <c r="W507" s="4317"/>
      <c r="X507" s="4317"/>
      <c r="Y507" s="4317"/>
      <c r="Z507" s="4317"/>
      <c r="AA507" s="4317"/>
      <c r="AB507" s="4317"/>
      <c r="AC507" s="4317">
        <v>700000</v>
      </c>
      <c r="AD507" s="4317"/>
      <c r="AE507" s="4318"/>
      <c r="AF507" s="4318"/>
      <c r="AG507" s="4317"/>
      <c r="AH507" s="4317"/>
      <c r="AI507" s="3666"/>
      <c r="AJ507" s="4319"/>
      <c r="AK507" s="4319"/>
      <c r="AL507" s="4319"/>
      <c r="AM507" s="4319"/>
      <c r="AN507" s="4320"/>
      <c r="AO507" s="4320"/>
    </row>
    <row r="508" spans="1:41" s="2624" customFormat="1" ht="17.100000000000001" customHeight="1">
      <c r="A508" s="3219"/>
      <c r="B508" s="3219"/>
      <c r="C508" s="4280" t="s">
        <v>244</v>
      </c>
      <c r="D508" s="4281" t="s">
        <v>659</v>
      </c>
      <c r="E508" s="2233">
        <f t="shared" si="161"/>
        <v>2492830</v>
      </c>
      <c r="F508" s="4321">
        <v>1782830</v>
      </c>
      <c r="G508" s="4322">
        <v>1494417.7</v>
      </c>
      <c r="H508" s="4323">
        <f t="shared" si="159"/>
        <v>0.83822781757094056</v>
      </c>
      <c r="I508" s="1881">
        <f t="shared" si="147"/>
        <v>2492830</v>
      </c>
      <c r="J508" s="4316"/>
      <c r="K508" s="4317"/>
      <c r="L508" s="4316">
        <v>1450000</v>
      </c>
      <c r="M508" s="4316"/>
      <c r="N508" s="4316"/>
      <c r="O508" s="4316"/>
      <c r="P508" s="3664"/>
      <c r="Q508" s="4317"/>
      <c r="R508" s="4317"/>
      <c r="S508" s="4317"/>
      <c r="T508" s="3666"/>
      <c r="U508" s="4317"/>
      <c r="V508" s="4317">
        <v>7194</v>
      </c>
      <c r="W508" s="4317"/>
      <c r="X508" s="4317"/>
      <c r="Y508" s="4317"/>
      <c r="Z508" s="4317"/>
      <c r="AA508" s="4317"/>
      <c r="AB508" s="4317"/>
      <c r="AC508" s="4317">
        <v>1035636</v>
      </c>
      <c r="AD508" s="4317"/>
      <c r="AE508" s="4318"/>
      <c r="AF508" s="4318"/>
      <c r="AG508" s="4317"/>
      <c r="AH508" s="4317"/>
      <c r="AI508" s="3666"/>
      <c r="AJ508" s="4319"/>
      <c r="AK508" s="4319"/>
      <c r="AL508" s="4319"/>
      <c r="AM508" s="4319"/>
      <c r="AN508" s="4320"/>
      <c r="AO508" s="4320"/>
    </row>
    <row r="509" spans="1:41" s="2624" customFormat="1" ht="17.100000000000001" customHeight="1">
      <c r="A509" s="2629"/>
      <c r="B509" s="3219"/>
      <c r="C509" s="4324" t="s">
        <v>605</v>
      </c>
      <c r="D509" s="4325" t="s">
        <v>660</v>
      </c>
      <c r="E509" s="4326">
        <f t="shared" si="161"/>
        <v>206800</v>
      </c>
      <c r="F509" s="3691">
        <v>134800</v>
      </c>
      <c r="G509" s="3692">
        <v>106310.5</v>
      </c>
      <c r="H509" s="3678">
        <f t="shared" si="159"/>
        <v>0.78865356083086058</v>
      </c>
      <c r="I509" s="1881">
        <f t="shared" si="147"/>
        <v>206800</v>
      </c>
      <c r="J509" s="4327"/>
      <c r="K509" s="4328"/>
      <c r="L509" s="4327">
        <v>150000</v>
      </c>
      <c r="M509" s="4327"/>
      <c r="N509" s="4327"/>
      <c r="O509" s="4327"/>
      <c r="P509" s="3664"/>
      <c r="Q509" s="4328"/>
      <c r="R509" s="4328"/>
      <c r="S509" s="4328"/>
      <c r="T509" s="3666"/>
      <c r="U509" s="4328"/>
      <c r="V509" s="4328">
        <v>300</v>
      </c>
      <c r="W509" s="4328"/>
      <c r="X509" s="4328"/>
      <c r="Y509" s="4328"/>
      <c r="Z509" s="4328"/>
      <c r="AA509" s="4328"/>
      <c r="AB509" s="4328"/>
      <c r="AC509" s="4328">
        <v>56500</v>
      </c>
      <c r="AD509" s="4328"/>
      <c r="AE509" s="4329"/>
      <c r="AF509" s="4329"/>
      <c r="AG509" s="4328"/>
      <c r="AH509" s="4328"/>
      <c r="AI509" s="3666"/>
      <c r="AJ509" s="4330"/>
      <c r="AK509" s="4330"/>
      <c r="AL509" s="4330"/>
      <c r="AM509" s="4330"/>
      <c r="AN509" s="4331"/>
      <c r="AO509" s="4331"/>
    </row>
    <row r="510" spans="1:41" s="2624" customFormat="1" ht="17.100000000000001" customHeight="1">
      <c r="A510" s="2629"/>
      <c r="B510" s="3219"/>
      <c r="C510" s="4332" t="s">
        <v>376</v>
      </c>
      <c r="D510" s="4333" t="s">
        <v>661</v>
      </c>
      <c r="E510" s="4326">
        <f t="shared" si="161"/>
        <v>5356814</v>
      </c>
      <c r="F510" s="3691">
        <v>6521285</v>
      </c>
      <c r="G510" s="3692">
        <v>4961136.8499999996</v>
      </c>
      <c r="H510" s="3678">
        <f t="shared" si="159"/>
        <v>0.76076062463149507</v>
      </c>
      <c r="I510" s="1881">
        <f t="shared" si="147"/>
        <v>5356814</v>
      </c>
      <c r="J510" s="4327"/>
      <c r="K510" s="4328">
        <v>40000</v>
      </c>
      <c r="L510" s="4327">
        <v>2790502</v>
      </c>
      <c r="M510" s="4327"/>
      <c r="N510" s="4327"/>
      <c r="O510" s="4327"/>
      <c r="P510" s="3664"/>
      <c r="Q510" s="4328"/>
      <c r="R510" s="4328"/>
      <c r="S510" s="4328"/>
      <c r="T510" s="3666"/>
      <c r="U510" s="4328"/>
      <c r="V510" s="4328">
        <v>88312</v>
      </c>
      <c r="W510" s="4328"/>
      <c r="X510" s="4328"/>
      <c r="Y510" s="4328"/>
      <c r="Z510" s="4328"/>
      <c r="AA510" s="4328"/>
      <c r="AB510" s="4328"/>
      <c r="AC510" s="4328">
        <v>1638000</v>
      </c>
      <c r="AD510" s="4328"/>
      <c r="AE510" s="4329"/>
      <c r="AF510" s="4329"/>
      <c r="AG510" s="4328"/>
      <c r="AH510" s="4328">
        <v>800000</v>
      </c>
      <c r="AI510" s="3666"/>
      <c r="AJ510" s="4330"/>
      <c r="AK510" s="4330"/>
      <c r="AL510" s="4330"/>
      <c r="AM510" s="4330"/>
      <c r="AN510" s="4331"/>
      <c r="AO510" s="4331"/>
    </row>
    <row r="511" spans="1:41" s="2624" customFormat="1" ht="16.5" customHeight="1">
      <c r="A511" s="2629"/>
      <c r="B511" s="3219"/>
      <c r="C511" s="4334" t="s">
        <v>606</v>
      </c>
      <c r="D511" s="4335" t="s">
        <v>662</v>
      </c>
      <c r="E511" s="4326">
        <f t="shared" si="161"/>
        <v>248065</v>
      </c>
      <c r="F511" s="3691">
        <v>262065</v>
      </c>
      <c r="G511" s="3692">
        <v>142434.88</v>
      </c>
      <c r="H511" s="3678">
        <f t="shared" si="159"/>
        <v>0.54350973995001239</v>
      </c>
      <c r="I511" s="1881">
        <f t="shared" si="147"/>
        <v>248065</v>
      </c>
      <c r="J511" s="4327"/>
      <c r="K511" s="4328"/>
      <c r="L511" s="4327">
        <v>193800</v>
      </c>
      <c r="M511" s="4327"/>
      <c r="N511" s="4327"/>
      <c r="O511" s="4327"/>
      <c r="P511" s="3664"/>
      <c r="Q511" s="4328"/>
      <c r="R511" s="4328"/>
      <c r="S511" s="4328"/>
      <c r="T511" s="3666"/>
      <c r="U511" s="4328"/>
      <c r="V511" s="4328">
        <v>1265</v>
      </c>
      <c r="W511" s="4328"/>
      <c r="X511" s="4328"/>
      <c r="Y511" s="4328"/>
      <c r="Z511" s="4328"/>
      <c r="AA511" s="4328"/>
      <c r="AB511" s="4328"/>
      <c r="AC511" s="4328">
        <v>53000</v>
      </c>
      <c r="AD511" s="4328"/>
      <c r="AE511" s="4329"/>
      <c r="AF511" s="4329"/>
      <c r="AG511" s="4328"/>
      <c r="AH511" s="4328"/>
      <c r="AI511" s="3666"/>
      <c r="AJ511" s="4330"/>
      <c r="AK511" s="4330"/>
      <c r="AL511" s="4330"/>
      <c r="AM511" s="4330"/>
      <c r="AN511" s="4331"/>
      <c r="AO511" s="4331"/>
    </row>
    <row r="512" spans="1:41" s="2624" customFormat="1" ht="17.100000000000001" customHeight="1">
      <c r="A512" s="2629"/>
      <c r="B512" s="3219"/>
      <c r="C512" s="4280" t="s">
        <v>824</v>
      </c>
      <c r="D512" s="4281" t="s">
        <v>810</v>
      </c>
      <c r="E512" s="4326">
        <f t="shared" si="161"/>
        <v>15000</v>
      </c>
      <c r="F512" s="3691">
        <v>17000</v>
      </c>
      <c r="G512" s="3692">
        <v>12084.75</v>
      </c>
      <c r="H512" s="3678">
        <f t="shared" si="159"/>
        <v>0.71086764705882355</v>
      </c>
      <c r="I512" s="1881">
        <f t="shared" si="147"/>
        <v>15000</v>
      </c>
      <c r="J512" s="4327"/>
      <c r="K512" s="4327"/>
      <c r="L512" s="4327">
        <v>15000</v>
      </c>
      <c r="M512" s="4327"/>
      <c r="N512" s="4327"/>
      <c r="O512" s="4327"/>
      <c r="P512" s="3664"/>
      <c r="Q512" s="4328"/>
      <c r="R512" s="4328"/>
      <c r="S512" s="4328"/>
      <c r="T512" s="3666"/>
      <c r="U512" s="4328"/>
      <c r="V512" s="4328"/>
      <c r="W512" s="4328"/>
      <c r="X512" s="4328"/>
      <c r="Y512" s="4328"/>
      <c r="Z512" s="4328"/>
      <c r="AA512" s="4328"/>
      <c r="AB512" s="4328"/>
      <c r="AC512" s="4328"/>
      <c r="AD512" s="4328"/>
      <c r="AE512" s="4329"/>
      <c r="AF512" s="4329"/>
      <c r="AG512" s="4328"/>
      <c r="AH512" s="4328"/>
      <c r="AI512" s="3666"/>
      <c r="AJ512" s="4330"/>
      <c r="AK512" s="4330"/>
      <c r="AL512" s="4330"/>
      <c r="AM512" s="4330"/>
      <c r="AN512" s="4331"/>
      <c r="AO512" s="4331"/>
    </row>
    <row r="513" spans="1:41" s="2624" customFormat="1" ht="17.100000000000001" customHeight="1">
      <c r="A513" s="2629"/>
      <c r="B513" s="3219"/>
      <c r="C513" s="4336" t="s">
        <v>598</v>
      </c>
      <c r="D513" s="4337" t="s">
        <v>663</v>
      </c>
      <c r="E513" s="4338">
        <f t="shared" si="161"/>
        <v>117000</v>
      </c>
      <c r="F513" s="3691">
        <v>117000</v>
      </c>
      <c r="G513" s="3692">
        <v>30198.639999999999</v>
      </c>
      <c r="H513" s="3678">
        <f t="shared" si="159"/>
        <v>0.25810803418803419</v>
      </c>
      <c r="I513" s="1881">
        <f t="shared" si="147"/>
        <v>117000</v>
      </c>
      <c r="J513" s="4339"/>
      <c r="K513" s="4339"/>
      <c r="L513" s="4339">
        <v>80000</v>
      </c>
      <c r="M513" s="4339"/>
      <c r="N513" s="4339"/>
      <c r="O513" s="4339"/>
      <c r="P513" s="3664"/>
      <c r="Q513" s="4340"/>
      <c r="R513" s="4340"/>
      <c r="S513" s="4340"/>
      <c r="T513" s="3666"/>
      <c r="U513" s="4340"/>
      <c r="V513" s="4340"/>
      <c r="W513" s="4340"/>
      <c r="X513" s="4340"/>
      <c r="Y513" s="4340"/>
      <c r="Z513" s="4340"/>
      <c r="AA513" s="4340"/>
      <c r="AB513" s="4340"/>
      <c r="AC513" s="4340">
        <v>37000</v>
      </c>
      <c r="AD513" s="4340"/>
      <c r="AE513" s="4341"/>
      <c r="AF513" s="4341"/>
      <c r="AG513" s="4340"/>
      <c r="AH513" s="4340"/>
      <c r="AI513" s="3666"/>
      <c r="AJ513" s="4342"/>
      <c r="AK513" s="4342"/>
      <c r="AL513" s="4342"/>
      <c r="AM513" s="4342"/>
      <c r="AN513" s="4343"/>
      <c r="AO513" s="4343"/>
    </row>
    <row r="514" spans="1:41" s="2624" customFormat="1" ht="30" customHeight="1">
      <c r="A514" s="2629"/>
      <c r="B514" s="3219"/>
      <c r="C514" s="4344" t="s">
        <v>664</v>
      </c>
      <c r="D514" s="4345" t="s">
        <v>665</v>
      </c>
      <c r="E514" s="4346">
        <f t="shared" si="161"/>
        <v>0</v>
      </c>
      <c r="F514" s="3691">
        <v>33000</v>
      </c>
      <c r="G514" s="3692">
        <v>16676.490000000002</v>
      </c>
      <c r="H514" s="3678">
        <f t="shared" si="159"/>
        <v>0.50534818181818186</v>
      </c>
      <c r="I514" s="1881">
        <f t="shared" si="147"/>
        <v>0</v>
      </c>
      <c r="J514" s="4347"/>
      <c r="K514" s="4347"/>
      <c r="L514" s="4347"/>
      <c r="M514" s="4347"/>
      <c r="N514" s="4347"/>
      <c r="O514" s="4347"/>
      <c r="P514" s="3664"/>
      <c r="Q514" s="4348"/>
      <c r="R514" s="4348"/>
      <c r="S514" s="4348"/>
      <c r="T514" s="3666"/>
      <c r="U514" s="4348"/>
      <c r="V514" s="4348"/>
      <c r="W514" s="4348"/>
      <c r="X514" s="4348"/>
      <c r="Y514" s="4348"/>
      <c r="Z514" s="4348"/>
      <c r="AA514" s="4348"/>
      <c r="AB514" s="4348"/>
      <c r="AC514" s="4348"/>
      <c r="AD514" s="4348"/>
      <c r="AE514" s="4349"/>
      <c r="AF514" s="4349"/>
      <c r="AG514" s="4348"/>
      <c r="AH514" s="4348"/>
      <c r="AI514" s="3666"/>
      <c r="AJ514" s="4350"/>
      <c r="AK514" s="4350"/>
      <c r="AL514" s="4350"/>
      <c r="AM514" s="4350"/>
      <c r="AN514" s="4351"/>
      <c r="AO514" s="4351"/>
    </row>
    <row r="515" spans="1:41" s="2624" customFormat="1" ht="17.100000000000001" customHeight="1">
      <c r="A515" s="2629"/>
      <c r="B515" s="3219"/>
      <c r="C515" s="4352" t="s">
        <v>599</v>
      </c>
      <c r="D515" s="4353" t="s">
        <v>666</v>
      </c>
      <c r="E515" s="4354">
        <f t="shared" si="161"/>
        <v>322970</v>
      </c>
      <c r="F515" s="3691">
        <v>242970</v>
      </c>
      <c r="G515" s="3692">
        <v>219553.45</v>
      </c>
      <c r="H515" s="3678">
        <f t="shared" si="159"/>
        <v>0.90362369839897938</v>
      </c>
      <c r="I515" s="1881">
        <f t="shared" si="147"/>
        <v>322970</v>
      </c>
      <c r="J515" s="4355"/>
      <c r="K515" s="4355"/>
      <c r="L515" s="4355">
        <v>300000</v>
      </c>
      <c r="M515" s="4355"/>
      <c r="N515" s="4355"/>
      <c r="O515" s="4355"/>
      <c r="P515" s="3664"/>
      <c r="Q515" s="4356"/>
      <c r="R515" s="4356"/>
      <c r="S515" s="4356"/>
      <c r="T515" s="3666"/>
      <c r="U515" s="4356"/>
      <c r="V515" s="4356">
        <v>2970</v>
      </c>
      <c r="W515" s="4356"/>
      <c r="X515" s="4356"/>
      <c r="Y515" s="4356"/>
      <c r="Z515" s="4356"/>
      <c r="AA515" s="4356"/>
      <c r="AB515" s="4356"/>
      <c r="AC515" s="4356">
        <v>20000</v>
      </c>
      <c r="AD515" s="4356"/>
      <c r="AE515" s="4357"/>
      <c r="AF515" s="4357"/>
      <c r="AG515" s="4356"/>
      <c r="AH515" s="4356"/>
      <c r="AI515" s="3666"/>
      <c r="AJ515" s="4358"/>
      <c r="AK515" s="4358"/>
      <c r="AL515" s="4358"/>
      <c r="AM515" s="4358"/>
      <c r="AN515" s="4359"/>
      <c r="AO515" s="4359"/>
    </row>
    <row r="516" spans="1:41" s="2624" customFormat="1" ht="17.100000000000001" customHeight="1">
      <c r="A516" s="2629"/>
      <c r="B516" s="3219"/>
      <c r="C516" s="4360" t="s">
        <v>667</v>
      </c>
      <c r="D516" s="4361" t="s">
        <v>668</v>
      </c>
      <c r="E516" s="4362">
        <f t="shared" si="161"/>
        <v>470000</v>
      </c>
      <c r="F516" s="3691">
        <v>655000</v>
      </c>
      <c r="G516" s="3692">
        <v>573238.21</v>
      </c>
      <c r="H516" s="3678">
        <f t="shared" si="159"/>
        <v>0.87517283969465642</v>
      </c>
      <c r="I516" s="1881">
        <f t="shared" si="147"/>
        <v>470000</v>
      </c>
      <c r="J516" s="4363"/>
      <c r="K516" s="4363"/>
      <c r="L516" s="4363">
        <v>450000</v>
      </c>
      <c r="M516" s="4363"/>
      <c r="N516" s="4363"/>
      <c r="O516" s="4363"/>
      <c r="P516" s="3664"/>
      <c r="Q516" s="4364"/>
      <c r="R516" s="4364"/>
      <c r="S516" s="4364"/>
      <c r="T516" s="3666"/>
      <c r="U516" s="4364"/>
      <c r="V516" s="4364"/>
      <c r="W516" s="4364"/>
      <c r="X516" s="4364"/>
      <c r="Y516" s="4364"/>
      <c r="Z516" s="4364"/>
      <c r="AA516" s="4364"/>
      <c r="AB516" s="4364"/>
      <c r="AC516" s="4364">
        <v>20000</v>
      </c>
      <c r="AD516" s="4364"/>
      <c r="AE516" s="4365"/>
      <c r="AF516" s="4365"/>
      <c r="AG516" s="4364"/>
      <c r="AH516" s="4364"/>
      <c r="AI516" s="3666"/>
      <c r="AJ516" s="4366"/>
      <c r="AK516" s="4366"/>
      <c r="AL516" s="4366"/>
      <c r="AM516" s="4366"/>
      <c r="AN516" s="4367"/>
      <c r="AO516" s="4367"/>
    </row>
    <row r="517" spans="1:41" s="2624" customFormat="1" ht="17.100000000000001" customHeight="1">
      <c r="A517" s="2629"/>
      <c r="B517" s="3219"/>
      <c r="C517" s="4368" t="s">
        <v>607</v>
      </c>
      <c r="D517" s="4369" t="s">
        <v>669</v>
      </c>
      <c r="E517" s="4370">
        <f t="shared" si="161"/>
        <v>535500</v>
      </c>
      <c r="F517" s="3691">
        <v>535701</v>
      </c>
      <c r="G517" s="3692">
        <v>230223.23</v>
      </c>
      <c r="H517" s="3678">
        <f t="shared" si="159"/>
        <v>0.42976068739838086</v>
      </c>
      <c r="I517" s="1881">
        <f t="shared" si="147"/>
        <v>535500</v>
      </c>
      <c r="J517" s="4371"/>
      <c r="K517" s="4371"/>
      <c r="L517" s="4371">
        <v>280000</v>
      </c>
      <c r="M517" s="4371"/>
      <c r="N517" s="4371"/>
      <c r="O517" s="4371"/>
      <c r="P517" s="3664"/>
      <c r="Q517" s="4372"/>
      <c r="R517" s="4372"/>
      <c r="S517" s="4372"/>
      <c r="T517" s="3666"/>
      <c r="U517" s="4372"/>
      <c r="V517" s="4372">
        <v>1500</v>
      </c>
      <c r="W517" s="4372"/>
      <c r="X517" s="4372"/>
      <c r="Y517" s="4372"/>
      <c r="Z517" s="4372"/>
      <c r="AA517" s="4372"/>
      <c r="AB517" s="4372"/>
      <c r="AC517" s="4372">
        <v>254000</v>
      </c>
      <c r="AD517" s="4372"/>
      <c r="AE517" s="4373"/>
      <c r="AF517" s="4373"/>
      <c r="AG517" s="4372"/>
      <c r="AH517" s="4372"/>
      <c r="AI517" s="3666"/>
      <c r="AJ517" s="4374"/>
      <c r="AK517" s="4374"/>
      <c r="AL517" s="4374"/>
      <c r="AM517" s="4374"/>
      <c r="AN517" s="4375"/>
      <c r="AO517" s="4375"/>
    </row>
    <row r="518" spans="1:41" s="2624" customFormat="1" ht="17.100000000000001" customHeight="1">
      <c r="A518" s="2629"/>
      <c r="B518" s="3219"/>
      <c r="C518" s="4280" t="s">
        <v>608</v>
      </c>
      <c r="D518" s="4281" t="s">
        <v>670</v>
      </c>
      <c r="E518" s="4370">
        <f t="shared" si="161"/>
        <v>2748136</v>
      </c>
      <c r="F518" s="3007">
        <v>3654009</v>
      </c>
      <c r="G518" s="3008">
        <v>3593743.68</v>
      </c>
      <c r="H518" s="3678">
        <f t="shared" si="159"/>
        <v>0.98350706853759806</v>
      </c>
      <c r="I518" s="1881">
        <f t="shared" si="147"/>
        <v>2748136</v>
      </c>
      <c r="J518" s="4371"/>
      <c r="K518" s="4371"/>
      <c r="L518" s="4371">
        <v>2200000</v>
      </c>
      <c r="M518" s="4371"/>
      <c r="N518" s="4371"/>
      <c r="O518" s="4371"/>
      <c r="P518" s="3664"/>
      <c r="Q518" s="4372"/>
      <c r="R518" s="4372"/>
      <c r="S518" s="4372"/>
      <c r="T518" s="3666"/>
      <c r="U518" s="4372"/>
      <c r="V518" s="4372">
        <v>16272</v>
      </c>
      <c r="W518" s="4372"/>
      <c r="X518" s="4372"/>
      <c r="Y518" s="4372"/>
      <c r="Z518" s="4372"/>
      <c r="AA518" s="4372"/>
      <c r="AB518" s="4372"/>
      <c r="AC518" s="4372">
        <v>531864</v>
      </c>
      <c r="AD518" s="4372"/>
      <c r="AE518" s="4373"/>
      <c r="AF518" s="4373"/>
      <c r="AG518" s="4372"/>
      <c r="AH518" s="4372"/>
      <c r="AI518" s="3666"/>
      <c r="AJ518" s="4374"/>
      <c r="AK518" s="4374"/>
      <c r="AL518" s="4374"/>
      <c r="AM518" s="4374"/>
      <c r="AN518" s="4375"/>
      <c r="AO518" s="4375"/>
    </row>
    <row r="519" spans="1:41" s="2624" customFormat="1" ht="17.100000000000001" customHeight="1">
      <c r="A519" s="2629"/>
      <c r="B519" s="3219"/>
      <c r="C519" s="4376" t="s">
        <v>609</v>
      </c>
      <c r="D519" s="4377" t="s">
        <v>671</v>
      </c>
      <c r="E519" s="4378">
        <f t="shared" si="161"/>
        <v>45665</v>
      </c>
      <c r="F519" s="3691">
        <v>45694</v>
      </c>
      <c r="G519" s="3692">
        <v>38814</v>
      </c>
      <c r="H519" s="3678">
        <f t="shared" si="159"/>
        <v>0.84943318597627693</v>
      </c>
      <c r="I519" s="1881">
        <f t="shared" ref="I519:I582" si="162">SUM(J519:AM519)</f>
        <v>45665</v>
      </c>
      <c r="J519" s="4379"/>
      <c r="K519" s="4379"/>
      <c r="L519" s="4379"/>
      <c r="M519" s="4379"/>
      <c r="N519" s="4379"/>
      <c r="O519" s="4379"/>
      <c r="P519" s="3664"/>
      <c r="Q519" s="4380"/>
      <c r="R519" s="4380"/>
      <c r="S519" s="4380"/>
      <c r="T519" s="3666"/>
      <c r="U519" s="4380"/>
      <c r="V519" s="4380">
        <v>2700</v>
      </c>
      <c r="W519" s="4380"/>
      <c r="X519" s="4380"/>
      <c r="Y519" s="4380"/>
      <c r="Z519" s="4380"/>
      <c r="AA519" s="4380"/>
      <c r="AB519" s="4380"/>
      <c r="AC519" s="4380">
        <v>42965</v>
      </c>
      <c r="AD519" s="4380"/>
      <c r="AE519" s="4381"/>
      <c r="AF519" s="4381"/>
      <c r="AG519" s="4380"/>
      <c r="AH519" s="4380"/>
      <c r="AI519" s="3666"/>
      <c r="AJ519" s="4382"/>
      <c r="AK519" s="4382"/>
      <c r="AL519" s="4382"/>
      <c r="AM519" s="4382"/>
      <c r="AN519" s="4383"/>
      <c r="AO519" s="4383"/>
    </row>
    <row r="520" spans="1:41" s="2624" customFormat="1" ht="28.5" customHeight="1">
      <c r="A520" s="2629"/>
      <c r="B520" s="3219"/>
      <c r="C520" s="4384" t="s">
        <v>767</v>
      </c>
      <c r="D520" s="4385" t="s">
        <v>768</v>
      </c>
      <c r="E520" s="4386">
        <f t="shared" si="161"/>
        <v>2000</v>
      </c>
      <c r="F520" s="3691">
        <v>2000</v>
      </c>
      <c r="G520" s="3692">
        <v>0</v>
      </c>
      <c r="H520" s="3678">
        <f t="shared" si="159"/>
        <v>0</v>
      </c>
      <c r="I520" s="1881">
        <f t="shared" si="162"/>
        <v>2000</v>
      </c>
      <c r="J520" s="4387"/>
      <c r="K520" s="4387"/>
      <c r="L520" s="4387"/>
      <c r="M520" s="4387"/>
      <c r="N520" s="4387"/>
      <c r="O520" s="4387"/>
      <c r="P520" s="3664"/>
      <c r="Q520" s="4388"/>
      <c r="R520" s="4388"/>
      <c r="S520" s="4388"/>
      <c r="T520" s="3666"/>
      <c r="U520" s="4388"/>
      <c r="V520" s="4388"/>
      <c r="W520" s="4388"/>
      <c r="X520" s="4388"/>
      <c r="Y520" s="4388"/>
      <c r="Z520" s="4388"/>
      <c r="AA520" s="4388"/>
      <c r="AB520" s="4388"/>
      <c r="AC520" s="4388">
        <v>2000</v>
      </c>
      <c r="AD520" s="4388"/>
      <c r="AE520" s="4389"/>
      <c r="AF520" s="4389"/>
      <c r="AG520" s="4388"/>
      <c r="AH520" s="4388"/>
      <c r="AI520" s="3666"/>
      <c r="AJ520" s="4390"/>
      <c r="AK520" s="4390"/>
      <c r="AL520" s="4390"/>
      <c r="AM520" s="4390"/>
      <c r="AN520" s="4391"/>
      <c r="AO520" s="4391"/>
    </row>
    <row r="521" spans="1:41" s="2624" customFormat="1" ht="17.100000000000001" customHeight="1">
      <c r="A521" s="2629"/>
      <c r="B521" s="3219"/>
      <c r="C521" s="4392" t="s">
        <v>769</v>
      </c>
      <c r="D521" s="4393" t="s">
        <v>770</v>
      </c>
      <c r="E521" s="4394">
        <f t="shared" si="161"/>
        <v>20500</v>
      </c>
      <c r="F521" s="3691">
        <v>20500</v>
      </c>
      <c r="G521" s="3692">
        <v>1920</v>
      </c>
      <c r="H521" s="3678">
        <f t="shared" si="159"/>
        <v>9.3658536585365854E-2</v>
      </c>
      <c r="I521" s="1881">
        <f t="shared" si="162"/>
        <v>20500</v>
      </c>
      <c r="J521" s="4395"/>
      <c r="K521" s="4395"/>
      <c r="L521" s="4395">
        <v>20000</v>
      </c>
      <c r="M521" s="4395"/>
      <c r="N521" s="4395"/>
      <c r="O521" s="4395"/>
      <c r="P521" s="3664"/>
      <c r="Q521" s="4396"/>
      <c r="R521" s="4396"/>
      <c r="S521" s="4396"/>
      <c r="T521" s="3666"/>
      <c r="U521" s="4396"/>
      <c r="V521" s="4396"/>
      <c r="W521" s="4396"/>
      <c r="X521" s="4396"/>
      <c r="Y521" s="4396"/>
      <c r="Z521" s="4396"/>
      <c r="AA521" s="4396"/>
      <c r="AB521" s="4396"/>
      <c r="AC521" s="4396">
        <v>500</v>
      </c>
      <c r="AD521" s="4396"/>
      <c r="AE521" s="4397"/>
      <c r="AF521" s="4397"/>
      <c r="AG521" s="4396"/>
      <c r="AH521" s="4396"/>
      <c r="AI521" s="3666"/>
      <c r="AJ521" s="4398"/>
      <c r="AK521" s="4398"/>
      <c r="AL521" s="4398"/>
      <c r="AM521" s="4398"/>
      <c r="AN521" s="4399"/>
      <c r="AO521" s="4399"/>
    </row>
    <row r="522" spans="1:41" s="2624" customFormat="1" ht="17.100000000000001" customHeight="1">
      <c r="A522" s="2629"/>
      <c r="B522" s="3219"/>
      <c r="C522" s="4400" t="s">
        <v>610</v>
      </c>
      <c r="D522" s="4401" t="s">
        <v>672</v>
      </c>
      <c r="E522" s="4402">
        <f t="shared" si="161"/>
        <v>312200</v>
      </c>
      <c r="F522" s="3691">
        <v>312200</v>
      </c>
      <c r="G522" s="3692">
        <v>208231.13</v>
      </c>
      <c r="H522" s="3678">
        <f t="shared" si="159"/>
        <v>0.6669799167200513</v>
      </c>
      <c r="I522" s="1881">
        <f t="shared" si="162"/>
        <v>312200</v>
      </c>
      <c r="J522" s="4403"/>
      <c r="K522" s="4403"/>
      <c r="L522" s="4403">
        <v>250000</v>
      </c>
      <c r="M522" s="4403"/>
      <c r="N522" s="4403"/>
      <c r="O522" s="4403"/>
      <c r="P522" s="3664"/>
      <c r="Q522" s="4404"/>
      <c r="R522" s="4404"/>
      <c r="S522" s="4404"/>
      <c r="T522" s="3666"/>
      <c r="U522" s="4404"/>
      <c r="V522" s="4404"/>
      <c r="W522" s="4404"/>
      <c r="X522" s="4404"/>
      <c r="Y522" s="4404"/>
      <c r="Z522" s="4404"/>
      <c r="AA522" s="4404"/>
      <c r="AB522" s="4404"/>
      <c r="AC522" s="4404">
        <v>62200</v>
      </c>
      <c r="AD522" s="4404"/>
      <c r="AE522" s="4405"/>
      <c r="AF522" s="4405"/>
      <c r="AG522" s="4404"/>
      <c r="AH522" s="4404"/>
      <c r="AI522" s="3666"/>
      <c r="AJ522" s="4406"/>
      <c r="AK522" s="4406"/>
      <c r="AL522" s="4406"/>
      <c r="AM522" s="4406"/>
      <c r="AN522" s="4407"/>
      <c r="AO522" s="4407"/>
    </row>
    <row r="523" spans="1:41" s="2624" customFormat="1" ht="17.100000000000001" customHeight="1">
      <c r="A523" s="2629"/>
      <c r="B523" s="3219"/>
      <c r="C523" s="4408" t="s">
        <v>673</v>
      </c>
      <c r="D523" s="4409" t="s">
        <v>674</v>
      </c>
      <c r="E523" s="4410">
        <f t="shared" si="161"/>
        <v>125000</v>
      </c>
      <c r="F523" s="3691">
        <v>125000</v>
      </c>
      <c r="G523" s="3692">
        <v>4460.29</v>
      </c>
      <c r="H523" s="3678">
        <f t="shared" si="159"/>
        <v>3.5682319999999997E-2</v>
      </c>
      <c r="I523" s="1881">
        <f t="shared" si="162"/>
        <v>125000</v>
      </c>
      <c r="J523" s="4411"/>
      <c r="K523" s="4411"/>
      <c r="L523" s="4411">
        <v>125000</v>
      </c>
      <c r="M523" s="4411"/>
      <c r="N523" s="4411"/>
      <c r="O523" s="4411"/>
      <c r="P523" s="3664"/>
      <c r="Q523" s="4412"/>
      <c r="R523" s="4412"/>
      <c r="S523" s="4412"/>
      <c r="T523" s="3666"/>
      <c r="U523" s="4412"/>
      <c r="V523" s="4412"/>
      <c r="W523" s="4412"/>
      <c r="X523" s="4412"/>
      <c r="Y523" s="4412"/>
      <c r="Z523" s="4412"/>
      <c r="AA523" s="4412"/>
      <c r="AB523" s="4412"/>
      <c r="AC523" s="4412"/>
      <c r="AD523" s="4412"/>
      <c r="AE523" s="4413"/>
      <c r="AF523" s="4413"/>
      <c r="AG523" s="4412"/>
      <c r="AH523" s="4412"/>
      <c r="AI523" s="3666"/>
      <c r="AJ523" s="4414"/>
      <c r="AK523" s="4414"/>
      <c r="AL523" s="4414"/>
      <c r="AM523" s="4414"/>
      <c r="AN523" s="4415"/>
      <c r="AO523" s="4415"/>
    </row>
    <row r="524" spans="1:41" s="2624" customFormat="1" ht="17.100000000000001" customHeight="1">
      <c r="A524" s="2629"/>
      <c r="B524" s="3219"/>
      <c r="C524" s="4416" t="s">
        <v>611</v>
      </c>
      <c r="D524" s="4417" t="s">
        <v>719</v>
      </c>
      <c r="E524" s="4418">
        <f t="shared" si="161"/>
        <v>103000</v>
      </c>
      <c r="F524" s="3691">
        <v>503000</v>
      </c>
      <c r="G524" s="3692">
        <v>490988.79</v>
      </c>
      <c r="H524" s="3678">
        <f t="shared" si="159"/>
        <v>0.97612085487077527</v>
      </c>
      <c r="I524" s="1881">
        <f t="shared" si="162"/>
        <v>103000</v>
      </c>
      <c r="J524" s="4419"/>
      <c r="K524" s="4419"/>
      <c r="L524" s="4419">
        <v>102000</v>
      </c>
      <c r="M524" s="4419"/>
      <c r="N524" s="4419"/>
      <c r="O524" s="4419"/>
      <c r="P524" s="3664"/>
      <c r="Q524" s="4420"/>
      <c r="R524" s="4420"/>
      <c r="S524" s="4420"/>
      <c r="T524" s="3666"/>
      <c r="U524" s="4420"/>
      <c r="V524" s="4420"/>
      <c r="W524" s="4420"/>
      <c r="X524" s="4420"/>
      <c r="Y524" s="4420"/>
      <c r="Z524" s="4420"/>
      <c r="AA524" s="4420"/>
      <c r="AB524" s="4420"/>
      <c r="AC524" s="4420">
        <v>1000</v>
      </c>
      <c r="AD524" s="4420"/>
      <c r="AE524" s="4421"/>
      <c r="AF524" s="4421"/>
      <c r="AG524" s="4420"/>
      <c r="AH524" s="4420"/>
      <c r="AI524" s="3666"/>
      <c r="AJ524" s="4422"/>
      <c r="AK524" s="4422"/>
      <c r="AL524" s="4422"/>
      <c r="AM524" s="4422"/>
      <c r="AN524" s="4423"/>
      <c r="AO524" s="4423"/>
    </row>
    <row r="525" spans="1:41" s="2624" customFormat="1" ht="20.25" customHeight="1">
      <c r="A525" s="2629"/>
      <c r="B525" s="3219"/>
      <c r="C525" s="4292" t="s">
        <v>409</v>
      </c>
      <c r="D525" s="4424" t="s">
        <v>676</v>
      </c>
      <c r="E525" s="4418">
        <f t="shared" si="161"/>
        <v>412000</v>
      </c>
      <c r="F525" s="3691">
        <v>447000</v>
      </c>
      <c r="G525" s="3692">
        <v>415450.69</v>
      </c>
      <c r="H525" s="3678">
        <f t="shared" si="159"/>
        <v>0.92941988814317678</v>
      </c>
      <c r="I525" s="1881">
        <f t="shared" si="162"/>
        <v>412000</v>
      </c>
      <c r="J525" s="4419"/>
      <c r="K525" s="4419"/>
      <c r="L525" s="4419">
        <v>300000</v>
      </c>
      <c r="M525" s="4419"/>
      <c r="N525" s="4419"/>
      <c r="O525" s="4419"/>
      <c r="P525" s="3664"/>
      <c r="Q525" s="4420"/>
      <c r="R525" s="4420"/>
      <c r="S525" s="4420"/>
      <c r="T525" s="3666"/>
      <c r="U525" s="4420"/>
      <c r="V525" s="4420">
        <v>12000</v>
      </c>
      <c r="W525" s="4420"/>
      <c r="X525" s="4420"/>
      <c r="Y525" s="4420"/>
      <c r="Z525" s="4420"/>
      <c r="AA525" s="4420"/>
      <c r="AB525" s="4420"/>
      <c r="AC525" s="4420">
        <v>100000</v>
      </c>
      <c r="AD525" s="4420"/>
      <c r="AE525" s="4421"/>
      <c r="AF525" s="4421"/>
      <c r="AG525" s="4420"/>
      <c r="AH525" s="4420"/>
      <c r="AI525" s="3666"/>
      <c r="AJ525" s="4422"/>
      <c r="AK525" s="4422"/>
      <c r="AL525" s="4422"/>
      <c r="AM525" s="4422"/>
      <c r="AN525" s="4423"/>
      <c r="AO525" s="4423"/>
    </row>
    <row r="526" spans="1:41" ht="14.25" customHeight="1">
      <c r="A526" s="2913"/>
      <c r="B526" s="2916"/>
      <c r="C526" s="4425"/>
      <c r="D526" s="4425"/>
      <c r="E526" s="2233"/>
      <c r="F526" s="3007"/>
      <c r="G526" s="3008"/>
      <c r="H526" s="3004"/>
      <c r="I526" s="1881">
        <f t="shared" si="162"/>
        <v>0</v>
      </c>
      <c r="J526" s="4419"/>
      <c r="K526" s="4419"/>
      <c r="L526" s="4419"/>
      <c r="M526" s="4419"/>
      <c r="N526" s="4419"/>
      <c r="O526" s="4419"/>
      <c r="P526" s="3664"/>
      <c r="Q526" s="4420"/>
      <c r="R526" s="4420"/>
      <c r="S526" s="4420"/>
      <c r="T526" s="3666"/>
      <c r="U526" s="4420"/>
      <c r="V526" s="4420"/>
      <c r="W526" s="4420"/>
      <c r="X526" s="4420"/>
      <c r="Y526" s="4420"/>
      <c r="Z526" s="4420"/>
      <c r="AA526" s="4420"/>
      <c r="AB526" s="4420"/>
      <c r="AC526" s="4420"/>
      <c r="AD526" s="4420"/>
      <c r="AE526" s="4421"/>
      <c r="AF526" s="4421"/>
      <c r="AG526" s="4420"/>
      <c r="AH526" s="4420"/>
      <c r="AI526" s="3666"/>
      <c r="AJ526" s="4422"/>
      <c r="AK526" s="4422"/>
      <c r="AL526" s="4422"/>
      <c r="AM526" s="4422"/>
      <c r="AN526" s="4426"/>
      <c r="AO526" s="4426"/>
    </row>
    <row r="527" spans="1:41" ht="17.100000000000001" customHeight="1">
      <c r="A527" s="2913"/>
      <c r="B527" s="2916"/>
      <c r="C527" s="10997" t="s">
        <v>677</v>
      </c>
      <c r="D527" s="10997"/>
      <c r="E527" s="4427">
        <f>SUM(E528:E529)</f>
        <v>535300</v>
      </c>
      <c r="F527" s="4427">
        <f t="shared" ref="F527" si="163">SUM(F528:F529)</f>
        <v>607700</v>
      </c>
      <c r="G527" s="4428">
        <f>SUM(G528:G529)</f>
        <v>478246.55</v>
      </c>
      <c r="H527" s="3678">
        <f t="shared" si="159"/>
        <v>0.78697803192364657</v>
      </c>
      <c r="I527" s="1881">
        <f t="shared" si="162"/>
        <v>0</v>
      </c>
      <c r="J527" s="4429"/>
      <c r="K527" s="4429"/>
      <c r="L527" s="4429"/>
      <c r="M527" s="4429"/>
      <c r="N527" s="4429"/>
      <c r="O527" s="4429"/>
      <c r="P527" s="3664"/>
      <c r="Q527" s="4430"/>
      <c r="R527" s="4430"/>
      <c r="S527" s="4430"/>
      <c r="T527" s="3666"/>
      <c r="U527" s="4430"/>
      <c r="V527" s="4430"/>
      <c r="W527" s="4430"/>
      <c r="X527" s="4430"/>
      <c r="Y527" s="4430"/>
      <c r="Z527" s="4430"/>
      <c r="AA527" s="4430"/>
      <c r="AB527" s="4430"/>
      <c r="AC527" s="4430"/>
      <c r="AD527" s="4430"/>
      <c r="AE527" s="4431"/>
      <c r="AF527" s="4431"/>
      <c r="AG527" s="4430"/>
      <c r="AH527" s="4430"/>
      <c r="AI527" s="3666"/>
      <c r="AJ527" s="4432"/>
      <c r="AK527" s="4432"/>
      <c r="AL527" s="4432"/>
      <c r="AM527" s="4432"/>
      <c r="AN527" s="4433"/>
      <c r="AO527" s="4433"/>
    </row>
    <row r="528" spans="1:41" ht="17.100000000000001" customHeight="1">
      <c r="A528" s="2913"/>
      <c r="B528" s="2916"/>
      <c r="C528" s="4280" t="s">
        <v>591</v>
      </c>
      <c r="D528" s="4281" t="s">
        <v>678</v>
      </c>
      <c r="E528" s="4434">
        <f>I528</f>
        <v>535300</v>
      </c>
      <c r="F528" s="3691">
        <v>605300</v>
      </c>
      <c r="G528" s="3692">
        <v>475851.75</v>
      </c>
      <c r="H528" s="3678">
        <f t="shared" si="159"/>
        <v>0.7861419957046093</v>
      </c>
      <c r="I528" s="1881">
        <f t="shared" si="162"/>
        <v>535300</v>
      </c>
      <c r="J528" s="4429"/>
      <c r="K528" s="4429"/>
      <c r="L528" s="4429">
        <v>120000</v>
      </c>
      <c r="M528" s="4429"/>
      <c r="N528" s="4429"/>
      <c r="O528" s="4429"/>
      <c r="P528" s="3664"/>
      <c r="Q528" s="4430"/>
      <c r="R528" s="4430"/>
      <c r="S528" s="4430"/>
      <c r="T528" s="3666"/>
      <c r="U528" s="4430"/>
      <c r="V528" s="4430">
        <v>300</v>
      </c>
      <c r="W528" s="4430"/>
      <c r="X528" s="4430"/>
      <c r="Y528" s="4430"/>
      <c r="Z528" s="4430"/>
      <c r="AA528" s="4430"/>
      <c r="AB528" s="4430"/>
      <c r="AC528" s="4430">
        <v>415000</v>
      </c>
      <c r="AD528" s="4430"/>
      <c r="AE528" s="4431"/>
      <c r="AF528" s="4431"/>
      <c r="AG528" s="4430"/>
      <c r="AH528" s="4430"/>
      <c r="AI528" s="3666"/>
      <c r="AJ528" s="4432"/>
      <c r="AK528" s="4432"/>
      <c r="AL528" s="4432"/>
      <c r="AM528" s="4432"/>
      <c r="AN528" s="4433"/>
      <c r="AO528" s="4433"/>
    </row>
    <row r="529" spans="1:41" ht="17.100000000000001" customHeight="1">
      <c r="A529" s="2913"/>
      <c r="B529" s="2916"/>
      <c r="C529" s="4435" t="s">
        <v>596</v>
      </c>
      <c r="D529" s="4436" t="s">
        <v>825</v>
      </c>
      <c r="E529" s="4437">
        <f>I529</f>
        <v>0</v>
      </c>
      <c r="F529" s="3691">
        <v>2400</v>
      </c>
      <c r="G529" s="3692">
        <v>2394.8000000000002</v>
      </c>
      <c r="H529" s="3678">
        <f t="shared" si="159"/>
        <v>0.99783333333333346</v>
      </c>
      <c r="I529" s="1881">
        <f t="shared" si="162"/>
        <v>0</v>
      </c>
      <c r="J529" s="4438"/>
      <c r="K529" s="4438"/>
      <c r="L529" s="4438"/>
      <c r="M529" s="4438"/>
      <c r="N529" s="4438"/>
      <c r="O529" s="4438"/>
      <c r="P529" s="3664"/>
      <c r="Q529" s="4439"/>
      <c r="R529" s="4439"/>
      <c r="S529" s="4439"/>
      <c r="T529" s="3666"/>
      <c r="U529" s="4439"/>
      <c r="V529" s="4439"/>
      <c r="W529" s="4439"/>
      <c r="X529" s="4439"/>
      <c r="Y529" s="4439"/>
      <c r="Z529" s="4439"/>
      <c r="AA529" s="4439"/>
      <c r="AB529" s="4439"/>
      <c r="AC529" s="4439"/>
      <c r="AD529" s="4439"/>
      <c r="AE529" s="4440"/>
      <c r="AF529" s="4440"/>
      <c r="AG529" s="4439"/>
      <c r="AH529" s="4439"/>
      <c r="AI529" s="3666"/>
      <c r="AJ529" s="4441"/>
      <c r="AK529" s="4441"/>
      <c r="AL529" s="4441"/>
      <c r="AM529" s="4441"/>
      <c r="AN529" s="4442"/>
      <c r="AO529" s="4442"/>
    </row>
    <row r="530" spans="1:41" ht="13.5" customHeight="1">
      <c r="A530" s="2913"/>
      <c r="B530" s="2916"/>
      <c r="C530" s="4290"/>
      <c r="D530" s="4291"/>
      <c r="E530" s="4437"/>
      <c r="F530" s="3691"/>
      <c r="G530" s="3692"/>
      <c r="H530" s="3678"/>
      <c r="I530" s="1881">
        <f t="shared" si="162"/>
        <v>0</v>
      </c>
      <c r="J530" s="4438"/>
      <c r="K530" s="4438"/>
      <c r="L530" s="4438"/>
      <c r="M530" s="4438"/>
      <c r="N530" s="4438"/>
      <c r="O530" s="4438"/>
      <c r="P530" s="3664"/>
      <c r="Q530" s="4439"/>
      <c r="R530" s="4439"/>
      <c r="S530" s="4439"/>
      <c r="T530" s="3666"/>
      <c r="U530" s="4439"/>
      <c r="V530" s="4439"/>
      <c r="W530" s="4439"/>
      <c r="X530" s="4439"/>
      <c r="Y530" s="4439"/>
      <c r="Z530" s="4439"/>
      <c r="AA530" s="4439"/>
      <c r="AB530" s="4439"/>
      <c r="AC530" s="4439"/>
      <c r="AD530" s="4439"/>
      <c r="AE530" s="4440"/>
      <c r="AF530" s="4440"/>
      <c r="AG530" s="4439"/>
      <c r="AH530" s="4439"/>
      <c r="AI530" s="3666"/>
      <c r="AJ530" s="4441"/>
      <c r="AK530" s="4441"/>
      <c r="AL530" s="4441"/>
      <c r="AM530" s="4441"/>
      <c r="AN530" s="4442"/>
      <c r="AO530" s="4442"/>
    </row>
    <row r="531" spans="1:41" s="2624" customFormat="1" ht="17.100000000000001" customHeight="1">
      <c r="A531" s="2629"/>
      <c r="B531" s="3219"/>
      <c r="C531" s="10998" t="s">
        <v>683</v>
      </c>
      <c r="D531" s="10999"/>
      <c r="E531" s="4443">
        <f>SUM(E532:E572)</f>
        <v>66687058</v>
      </c>
      <c r="F531" s="4443">
        <f t="shared" ref="F531" si="164">SUM(F532:F572)</f>
        <v>64434760</v>
      </c>
      <c r="G531" s="4444">
        <f>SUM(G532:G572)</f>
        <v>59797271.500000022</v>
      </c>
      <c r="H531" s="3678">
        <f t="shared" si="159"/>
        <v>0.92802815592081078</v>
      </c>
      <c r="I531" s="1881">
        <f t="shared" si="162"/>
        <v>0</v>
      </c>
      <c r="J531" s="4438"/>
      <c r="K531" s="4438"/>
      <c r="L531" s="4438"/>
      <c r="M531" s="4438"/>
      <c r="N531" s="4438"/>
      <c r="O531" s="4438"/>
      <c r="P531" s="3664"/>
      <c r="Q531" s="4439"/>
      <c r="R531" s="4439"/>
      <c r="S531" s="4439"/>
      <c r="T531" s="3666"/>
      <c r="U531" s="4439"/>
      <c r="V531" s="4439"/>
      <c r="W531" s="4439"/>
      <c r="X531" s="4439"/>
      <c r="Y531" s="4439"/>
      <c r="Z531" s="4439"/>
      <c r="AA531" s="4439"/>
      <c r="AB531" s="4439"/>
      <c r="AC531" s="4439"/>
      <c r="AD531" s="4439"/>
      <c r="AE531" s="4440"/>
      <c r="AF531" s="4440"/>
      <c r="AG531" s="4439"/>
      <c r="AH531" s="4439"/>
      <c r="AI531" s="3666"/>
      <c r="AJ531" s="4441"/>
      <c r="AK531" s="4441"/>
      <c r="AL531" s="4441"/>
      <c r="AM531" s="4441"/>
      <c r="AN531" s="4445"/>
      <c r="AO531" s="4445"/>
    </row>
    <row r="532" spans="1:41" s="2624" customFormat="1" ht="17.100000000000001" customHeight="1">
      <c r="A532" s="2629"/>
      <c r="B532" s="3219"/>
      <c r="C532" s="4446" t="s">
        <v>826</v>
      </c>
      <c r="D532" s="4447" t="s">
        <v>729</v>
      </c>
      <c r="E532" s="2233">
        <f>I532</f>
        <v>0</v>
      </c>
      <c r="F532" s="3248">
        <v>92</v>
      </c>
      <c r="G532" s="3249">
        <v>91.45</v>
      </c>
      <c r="H532" s="3678">
        <f t="shared" si="159"/>
        <v>0.99402173913043479</v>
      </c>
      <c r="I532" s="1881">
        <f t="shared" si="162"/>
        <v>0</v>
      </c>
      <c r="J532" s="4438"/>
      <c r="K532" s="4438"/>
      <c r="L532" s="4438"/>
      <c r="M532" s="4438"/>
      <c r="N532" s="4438"/>
      <c r="O532" s="4438"/>
      <c r="P532" s="3664"/>
      <c r="Q532" s="4439"/>
      <c r="R532" s="4439"/>
      <c r="S532" s="4439"/>
      <c r="T532" s="3666"/>
      <c r="U532" s="4439"/>
      <c r="V532" s="4439"/>
      <c r="W532" s="4439"/>
      <c r="X532" s="4439"/>
      <c r="Y532" s="4439"/>
      <c r="Z532" s="4439"/>
      <c r="AA532" s="4439"/>
      <c r="AB532" s="4439"/>
      <c r="AC532" s="4439"/>
      <c r="AD532" s="4439"/>
      <c r="AE532" s="4440"/>
      <c r="AF532" s="4440"/>
      <c r="AG532" s="4439"/>
      <c r="AH532" s="4439"/>
      <c r="AI532" s="3666"/>
      <c r="AJ532" s="4441"/>
      <c r="AK532" s="4441"/>
      <c r="AL532" s="4441"/>
      <c r="AM532" s="4441"/>
      <c r="AN532" s="4445"/>
      <c r="AO532" s="4445"/>
    </row>
    <row r="533" spans="1:41" s="2624" customFormat="1" ht="17.100000000000001" customHeight="1">
      <c r="A533" s="2629"/>
      <c r="B533" s="3219"/>
      <c r="C533" s="4446" t="s">
        <v>827</v>
      </c>
      <c r="D533" s="3247" t="s">
        <v>678</v>
      </c>
      <c r="E533" s="2233">
        <f>I533</f>
        <v>51000</v>
      </c>
      <c r="F533" s="3007">
        <v>51000</v>
      </c>
      <c r="G533" s="3008">
        <v>32752.09</v>
      </c>
      <c r="H533" s="3678">
        <f t="shared" si="159"/>
        <v>0.64219784313725492</v>
      </c>
      <c r="I533" s="1881">
        <f>SUM(J533:AM533)</f>
        <v>51000</v>
      </c>
      <c r="J533" s="4438"/>
      <c r="K533" s="4438"/>
      <c r="L533" s="4438">
        <v>51000</v>
      </c>
      <c r="M533" s="4438"/>
      <c r="N533" s="4438"/>
      <c r="O533" s="4438"/>
      <c r="P533" s="3664"/>
      <c r="Q533" s="4439"/>
      <c r="R533" s="4439"/>
      <c r="S533" s="4439"/>
      <c r="T533" s="3666"/>
      <c r="U533" s="4439"/>
      <c r="V533" s="4439"/>
      <c r="W533" s="4439"/>
      <c r="X533" s="4439"/>
      <c r="Y533" s="4439"/>
      <c r="Z533" s="4439"/>
      <c r="AA533" s="4439"/>
      <c r="AB533" s="4439"/>
      <c r="AC533" s="4439"/>
      <c r="AD533" s="4439"/>
      <c r="AE533" s="4440"/>
      <c r="AF533" s="4440"/>
      <c r="AG533" s="4439"/>
      <c r="AH533" s="4439"/>
      <c r="AI533" s="3666"/>
      <c r="AJ533" s="4441"/>
      <c r="AK533" s="4441"/>
      <c r="AL533" s="4441"/>
      <c r="AM533" s="4441"/>
      <c r="AN533" s="4445"/>
      <c r="AO533" s="4445"/>
    </row>
    <row r="534" spans="1:41" s="2624" customFormat="1" ht="17.100000000000001" customHeight="1">
      <c r="A534" s="2629"/>
      <c r="B534" s="3219"/>
      <c r="C534" s="4448" t="s">
        <v>828</v>
      </c>
      <c r="D534" s="2643" t="s">
        <v>678</v>
      </c>
      <c r="E534" s="2233">
        <f t="shared" ref="E534:E572" si="165">I534</f>
        <v>9000</v>
      </c>
      <c r="F534" s="3007">
        <v>9000</v>
      </c>
      <c r="G534" s="3008">
        <v>5779.78</v>
      </c>
      <c r="H534" s="3678">
        <f t="shared" si="159"/>
        <v>0.64219777777777776</v>
      </c>
      <c r="I534" s="1881">
        <f t="shared" si="162"/>
        <v>9000</v>
      </c>
      <c r="J534" s="4438"/>
      <c r="K534" s="4438"/>
      <c r="L534" s="4438">
        <v>9000</v>
      </c>
      <c r="M534" s="4438"/>
      <c r="N534" s="4438"/>
      <c r="O534" s="4438"/>
      <c r="P534" s="3664"/>
      <c r="Q534" s="4439"/>
      <c r="R534" s="4439"/>
      <c r="S534" s="4439"/>
      <c r="T534" s="3666"/>
      <c r="U534" s="4439"/>
      <c r="V534" s="4439"/>
      <c r="W534" s="4439"/>
      <c r="X534" s="4439"/>
      <c r="Y534" s="4439"/>
      <c r="Z534" s="4439"/>
      <c r="AA534" s="4439"/>
      <c r="AB534" s="4439"/>
      <c r="AC534" s="4439"/>
      <c r="AD534" s="4439"/>
      <c r="AE534" s="4440"/>
      <c r="AF534" s="4440"/>
      <c r="AG534" s="4439"/>
      <c r="AH534" s="4439"/>
      <c r="AI534" s="3666"/>
      <c r="AJ534" s="4441"/>
      <c r="AK534" s="4441"/>
      <c r="AL534" s="4441"/>
      <c r="AM534" s="4441"/>
      <c r="AN534" s="4445"/>
      <c r="AO534" s="4445"/>
    </row>
    <row r="535" spans="1:41" s="2624" customFormat="1" ht="17.100000000000001" customHeight="1">
      <c r="A535" s="3219"/>
      <c r="B535" s="3219"/>
      <c r="C535" s="4449" t="s">
        <v>829</v>
      </c>
      <c r="D535" s="4424" t="s">
        <v>825</v>
      </c>
      <c r="E535" s="2233">
        <f t="shared" si="165"/>
        <v>70975</v>
      </c>
      <c r="F535" s="3007">
        <v>20587</v>
      </c>
      <c r="G535" s="3008">
        <v>3930.41</v>
      </c>
      <c r="H535" s="3678">
        <f t="shared" si="159"/>
        <v>0.19091708359644435</v>
      </c>
      <c r="I535" s="1881">
        <f t="shared" si="162"/>
        <v>70975</v>
      </c>
      <c r="J535" s="4438"/>
      <c r="K535" s="4438"/>
      <c r="L535" s="4438">
        <v>70975</v>
      </c>
      <c r="M535" s="4438"/>
      <c r="N535" s="4438"/>
      <c r="O535" s="4438"/>
      <c r="P535" s="3664"/>
      <c r="Q535" s="4439"/>
      <c r="R535" s="4439"/>
      <c r="S535" s="4439"/>
      <c r="T535" s="3666"/>
      <c r="U535" s="4439"/>
      <c r="V535" s="4439"/>
      <c r="W535" s="4439"/>
      <c r="X535" s="4439"/>
      <c r="Y535" s="4439"/>
      <c r="Z535" s="4439"/>
      <c r="AA535" s="4439"/>
      <c r="AB535" s="4439"/>
      <c r="AC535" s="4439"/>
      <c r="AD535" s="4439"/>
      <c r="AE535" s="4440"/>
      <c r="AF535" s="4440"/>
      <c r="AG535" s="4439"/>
      <c r="AH535" s="4439"/>
      <c r="AI535" s="3666"/>
      <c r="AJ535" s="4441"/>
      <c r="AK535" s="4441"/>
      <c r="AL535" s="4441"/>
      <c r="AM535" s="4441"/>
      <c r="AN535" s="4445"/>
      <c r="AO535" s="4445"/>
    </row>
    <row r="536" spans="1:41" s="2624" customFormat="1" ht="15" customHeight="1" thickBot="1">
      <c r="A536" s="2732"/>
      <c r="B536" s="2906"/>
      <c r="C536" s="4450" t="s">
        <v>830</v>
      </c>
      <c r="D536" s="4451" t="s">
        <v>825</v>
      </c>
      <c r="E536" s="2258">
        <f t="shared" si="165"/>
        <v>12525</v>
      </c>
      <c r="F536" s="2259">
        <v>3633</v>
      </c>
      <c r="G536" s="2260">
        <v>693.65</v>
      </c>
      <c r="H536" s="4452">
        <f t="shared" si="159"/>
        <v>0.19093036058353977</v>
      </c>
      <c r="I536" s="1881">
        <f t="shared" si="162"/>
        <v>12525</v>
      </c>
      <c r="J536" s="4438"/>
      <c r="K536" s="4438"/>
      <c r="L536" s="4438">
        <v>12525</v>
      </c>
      <c r="M536" s="4438"/>
      <c r="N536" s="4438"/>
      <c r="O536" s="4438"/>
      <c r="P536" s="3664"/>
      <c r="Q536" s="4439"/>
      <c r="R536" s="4439"/>
      <c r="S536" s="4439"/>
      <c r="T536" s="3666"/>
      <c r="U536" s="4439"/>
      <c r="V536" s="4439"/>
      <c r="W536" s="4439"/>
      <c r="X536" s="4439"/>
      <c r="Y536" s="4439"/>
      <c r="Z536" s="4439"/>
      <c r="AA536" s="4439"/>
      <c r="AB536" s="4439"/>
      <c r="AC536" s="4439"/>
      <c r="AD536" s="4439"/>
      <c r="AE536" s="4440"/>
      <c r="AF536" s="4440"/>
      <c r="AG536" s="4439"/>
      <c r="AH536" s="4439"/>
      <c r="AI536" s="3666"/>
      <c r="AJ536" s="4441"/>
      <c r="AK536" s="4441"/>
      <c r="AL536" s="4441"/>
      <c r="AM536" s="4441"/>
      <c r="AN536" s="4445"/>
      <c r="AO536" s="4445"/>
    </row>
    <row r="537" spans="1:41" s="2624" customFormat="1" ht="17.100000000000001" customHeight="1">
      <c r="A537" s="3219"/>
      <c r="B537" s="3219"/>
      <c r="C537" s="3246" t="s">
        <v>684</v>
      </c>
      <c r="D537" s="3247" t="s">
        <v>648</v>
      </c>
      <c r="E537" s="2233">
        <f t="shared" si="165"/>
        <v>36799169</v>
      </c>
      <c r="F537" s="3007">
        <v>36866421</v>
      </c>
      <c r="G537" s="3008">
        <v>34760511.210000001</v>
      </c>
      <c r="H537" s="3004">
        <f t="shared" si="159"/>
        <v>0.94287729231975081</v>
      </c>
      <c r="I537" s="1881">
        <f t="shared" si="162"/>
        <v>36799169</v>
      </c>
      <c r="J537" s="4438"/>
      <c r="K537" s="4438"/>
      <c r="L537" s="4438">
        <v>36799169</v>
      </c>
      <c r="M537" s="4438"/>
      <c r="N537" s="4438"/>
      <c r="O537" s="4438"/>
      <c r="P537" s="3664"/>
      <c r="Q537" s="4439"/>
      <c r="R537" s="4439"/>
      <c r="S537" s="4439"/>
      <c r="T537" s="3666"/>
      <c r="U537" s="4439"/>
      <c r="V537" s="4439"/>
      <c r="W537" s="4439"/>
      <c r="X537" s="4439"/>
      <c r="Y537" s="4439"/>
      <c r="Z537" s="4439"/>
      <c r="AA537" s="4439"/>
      <c r="AB537" s="4439"/>
      <c r="AC537" s="4439"/>
      <c r="AD537" s="4439"/>
      <c r="AE537" s="4440"/>
      <c r="AF537" s="4440"/>
      <c r="AG537" s="4439"/>
      <c r="AH537" s="4439"/>
      <c r="AI537" s="3666"/>
      <c r="AJ537" s="4441"/>
      <c r="AK537" s="4441"/>
      <c r="AL537" s="4441"/>
      <c r="AM537" s="4441"/>
      <c r="AN537" s="4445"/>
      <c r="AO537" s="4445"/>
    </row>
    <row r="538" spans="1:41" s="2624" customFormat="1" ht="17.100000000000001" customHeight="1">
      <c r="A538" s="2629"/>
      <c r="B538" s="3219"/>
      <c r="C538" s="4453" t="s">
        <v>685</v>
      </c>
      <c r="D538" s="4454" t="s">
        <v>648</v>
      </c>
      <c r="E538" s="2233">
        <f t="shared" si="165"/>
        <v>6493971</v>
      </c>
      <c r="F538" s="3007">
        <v>6506687</v>
      </c>
      <c r="G538" s="3008">
        <v>6134966.6399999997</v>
      </c>
      <c r="H538" s="3678">
        <f t="shared" si="159"/>
        <v>0.94287102483952279</v>
      </c>
      <c r="I538" s="1881">
        <f t="shared" si="162"/>
        <v>6493971</v>
      </c>
      <c r="J538" s="4438"/>
      <c r="K538" s="4438"/>
      <c r="L538" s="4438">
        <v>6493971</v>
      </c>
      <c r="M538" s="4438"/>
      <c r="N538" s="4438"/>
      <c r="O538" s="4438"/>
      <c r="P538" s="4455"/>
      <c r="Q538" s="4439"/>
      <c r="R538" s="4439"/>
      <c r="S538" s="4439"/>
      <c r="T538" s="4456"/>
      <c r="U538" s="4439"/>
      <c r="V538" s="4439"/>
      <c r="W538" s="4439"/>
      <c r="X538" s="4439"/>
      <c r="Y538" s="4439"/>
      <c r="Z538" s="4439"/>
      <c r="AA538" s="4439"/>
      <c r="AB538" s="4439"/>
      <c r="AC538" s="4439"/>
      <c r="AD538" s="4439"/>
      <c r="AE538" s="4440"/>
      <c r="AF538" s="4440"/>
      <c r="AG538" s="4439"/>
      <c r="AH538" s="4439"/>
      <c r="AI538" s="4456"/>
      <c r="AJ538" s="4441"/>
      <c r="AK538" s="4441"/>
      <c r="AL538" s="4441"/>
      <c r="AM538" s="4441"/>
      <c r="AN538" s="4445"/>
      <c r="AO538" s="4445"/>
    </row>
    <row r="539" spans="1:41" s="2624" customFormat="1" ht="17.100000000000001" customHeight="1">
      <c r="A539" s="2629"/>
      <c r="B539" s="3219"/>
      <c r="C539" s="4457" t="s">
        <v>686</v>
      </c>
      <c r="D539" s="4458" t="s">
        <v>649</v>
      </c>
      <c r="E539" s="2233">
        <f t="shared" si="165"/>
        <v>1940532</v>
      </c>
      <c r="F539" s="3007">
        <v>1873192</v>
      </c>
      <c r="G539" s="3008">
        <v>1873191.85</v>
      </c>
      <c r="H539" s="3678">
        <f t="shared" si="159"/>
        <v>0.99999991992278425</v>
      </c>
      <c r="I539" s="1881">
        <f t="shared" si="162"/>
        <v>1940532</v>
      </c>
      <c r="J539" s="4438"/>
      <c r="K539" s="4438"/>
      <c r="L539" s="4438">
        <v>1940532</v>
      </c>
      <c r="M539" s="4438"/>
      <c r="N539" s="4438"/>
      <c r="O539" s="4438"/>
      <c r="P539" s="3664"/>
      <c r="Q539" s="4439"/>
      <c r="R539" s="4439"/>
      <c r="S539" s="4439"/>
      <c r="T539" s="4456"/>
      <c r="U539" s="4439"/>
      <c r="V539" s="4439"/>
      <c r="W539" s="4439"/>
      <c r="X539" s="4439"/>
      <c r="Y539" s="4439"/>
      <c r="Z539" s="4439"/>
      <c r="AA539" s="4439"/>
      <c r="AB539" s="4439"/>
      <c r="AC539" s="4439"/>
      <c r="AD539" s="4439"/>
      <c r="AE539" s="4440"/>
      <c r="AF539" s="4440"/>
      <c r="AG539" s="4439"/>
      <c r="AH539" s="4439"/>
      <c r="AI539" s="4456"/>
      <c r="AJ539" s="4441"/>
      <c r="AK539" s="4441"/>
      <c r="AL539" s="4441"/>
      <c r="AM539" s="4441"/>
      <c r="AN539" s="4445"/>
      <c r="AO539" s="4445"/>
    </row>
    <row r="540" spans="1:41" s="2624" customFormat="1" ht="17.100000000000001" customHeight="1">
      <c r="A540" s="2629"/>
      <c r="B540" s="3219"/>
      <c r="C540" s="4459" t="s">
        <v>687</v>
      </c>
      <c r="D540" s="4460" t="s">
        <v>649</v>
      </c>
      <c r="E540" s="2233">
        <f t="shared" si="165"/>
        <v>342447</v>
      </c>
      <c r="F540" s="3007">
        <v>330564</v>
      </c>
      <c r="G540" s="3008">
        <v>330563.27</v>
      </c>
      <c r="H540" s="3678">
        <f t="shared" si="159"/>
        <v>0.99999779165305358</v>
      </c>
      <c r="I540" s="1881">
        <f t="shared" si="162"/>
        <v>342447</v>
      </c>
      <c r="J540" s="4438"/>
      <c r="K540" s="4438"/>
      <c r="L540" s="4438">
        <v>342447</v>
      </c>
      <c r="M540" s="4438"/>
      <c r="N540" s="4438"/>
      <c r="O540" s="4438"/>
      <c r="P540" s="4461"/>
      <c r="Q540" s="4439"/>
      <c r="R540" s="4439"/>
      <c r="S540" s="4439"/>
      <c r="T540" s="4462"/>
      <c r="U540" s="4439"/>
      <c r="V540" s="4439"/>
      <c r="W540" s="4439"/>
      <c r="X540" s="4439"/>
      <c r="Y540" s="4439"/>
      <c r="Z540" s="4439"/>
      <c r="AA540" s="4439"/>
      <c r="AB540" s="4439"/>
      <c r="AC540" s="4439"/>
      <c r="AD540" s="4439"/>
      <c r="AE540" s="4440"/>
      <c r="AF540" s="4440"/>
      <c r="AG540" s="4439"/>
      <c r="AH540" s="4439"/>
      <c r="AI540" s="4462"/>
      <c r="AJ540" s="4441"/>
      <c r="AK540" s="4441"/>
      <c r="AL540" s="4441"/>
      <c r="AM540" s="4441"/>
      <c r="AN540" s="4445"/>
      <c r="AO540" s="4445"/>
    </row>
    <row r="541" spans="1:41" s="2624" customFormat="1" ht="17.100000000000001" customHeight="1">
      <c r="A541" s="3219"/>
      <c r="B541" s="3219"/>
      <c r="C541" s="3246" t="s">
        <v>688</v>
      </c>
      <c r="D541" s="3247" t="s">
        <v>650</v>
      </c>
      <c r="E541" s="2233">
        <f t="shared" si="165"/>
        <v>6703553</v>
      </c>
      <c r="F541" s="3007">
        <v>6693260</v>
      </c>
      <c r="G541" s="3008">
        <v>6128694.21</v>
      </c>
      <c r="H541" s="3678">
        <f t="shared" si="159"/>
        <v>0.91565159727845624</v>
      </c>
      <c r="I541" s="1881">
        <f t="shared" si="162"/>
        <v>6703553</v>
      </c>
      <c r="J541" s="4438"/>
      <c r="K541" s="4438"/>
      <c r="L541" s="4438">
        <v>6703553</v>
      </c>
      <c r="M541" s="4438"/>
      <c r="N541" s="4438"/>
      <c r="O541" s="4438"/>
      <c r="P541" s="3664"/>
      <c r="Q541" s="4439"/>
      <c r="R541" s="4439"/>
      <c r="S541" s="4439"/>
      <c r="T541" s="4462"/>
      <c r="U541" s="4439"/>
      <c r="V541" s="4439"/>
      <c r="W541" s="4439"/>
      <c r="X541" s="4439"/>
      <c r="Y541" s="4439"/>
      <c r="Z541" s="4439"/>
      <c r="AA541" s="4439"/>
      <c r="AB541" s="4439"/>
      <c r="AC541" s="4439"/>
      <c r="AD541" s="4439"/>
      <c r="AE541" s="4440"/>
      <c r="AF541" s="4440"/>
      <c r="AG541" s="4439"/>
      <c r="AH541" s="4439"/>
      <c r="AI541" s="4462"/>
      <c r="AJ541" s="4441"/>
      <c r="AK541" s="4441"/>
      <c r="AL541" s="4441"/>
      <c r="AM541" s="4441"/>
      <c r="AN541" s="4445"/>
      <c r="AO541" s="4445"/>
    </row>
    <row r="542" spans="1:41" s="2624" customFormat="1" ht="17.100000000000001" customHeight="1">
      <c r="A542" s="2629"/>
      <c r="B542" s="3219"/>
      <c r="C542" s="4463" t="s">
        <v>689</v>
      </c>
      <c r="D542" s="4464" t="s">
        <v>650</v>
      </c>
      <c r="E542" s="2233">
        <f t="shared" si="165"/>
        <v>1182980</v>
      </c>
      <c r="F542" s="3007">
        <v>1181310</v>
      </c>
      <c r="G542" s="3008">
        <v>1081672</v>
      </c>
      <c r="H542" s="3678">
        <f t="shared" si="159"/>
        <v>0.91565465457839179</v>
      </c>
      <c r="I542" s="1881">
        <f t="shared" si="162"/>
        <v>1182980</v>
      </c>
      <c r="J542" s="4438"/>
      <c r="K542" s="4438"/>
      <c r="L542" s="4438">
        <v>1182980</v>
      </c>
      <c r="M542" s="4438"/>
      <c r="N542" s="4438"/>
      <c r="O542" s="4438"/>
      <c r="P542" s="3664"/>
      <c r="Q542" s="4439"/>
      <c r="R542" s="4439"/>
      <c r="S542" s="4439"/>
      <c r="T542" s="4462"/>
      <c r="U542" s="4439"/>
      <c r="V542" s="4439"/>
      <c r="W542" s="4439"/>
      <c r="X542" s="4439"/>
      <c r="Y542" s="4439"/>
      <c r="Z542" s="4439"/>
      <c r="AA542" s="4439"/>
      <c r="AB542" s="4439"/>
      <c r="AC542" s="4439"/>
      <c r="AD542" s="4439"/>
      <c r="AE542" s="4440"/>
      <c r="AF542" s="4440"/>
      <c r="AG542" s="4439"/>
      <c r="AH542" s="4439"/>
      <c r="AI542" s="4462"/>
      <c r="AJ542" s="4441"/>
      <c r="AK542" s="4441"/>
      <c r="AL542" s="4441"/>
      <c r="AM542" s="4441"/>
      <c r="AN542" s="4445"/>
      <c r="AO542" s="4445"/>
    </row>
    <row r="543" spans="1:41" s="2624" customFormat="1" ht="16.5" customHeight="1">
      <c r="A543" s="2629"/>
      <c r="B543" s="3219"/>
      <c r="C543" s="4463" t="s">
        <v>690</v>
      </c>
      <c r="D543" s="4464" t="s">
        <v>651</v>
      </c>
      <c r="E543" s="2233">
        <f t="shared" si="165"/>
        <v>955156</v>
      </c>
      <c r="F543" s="3007">
        <v>951194</v>
      </c>
      <c r="G543" s="3008">
        <v>777629.53</v>
      </c>
      <c r="H543" s="3678">
        <f t="shared" si="159"/>
        <v>0.81752989400690079</v>
      </c>
      <c r="I543" s="1881">
        <f t="shared" si="162"/>
        <v>955156</v>
      </c>
      <c r="J543" s="4438"/>
      <c r="K543" s="4438"/>
      <c r="L543" s="4438">
        <v>955156</v>
      </c>
      <c r="M543" s="4438"/>
      <c r="N543" s="4438"/>
      <c r="O543" s="4438"/>
      <c r="P543" s="3664"/>
      <c r="Q543" s="4439"/>
      <c r="R543" s="4439"/>
      <c r="S543" s="4439"/>
      <c r="T543" s="4462"/>
      <c r="U543" s="4439"/>
      <c r="V543" s="4439"/>
      <c r="W543" s="4439"/>
      <c r="X543" s="4439"/>
      <c r="Y543" s="4439"/>
      <c r="Z543" s="4439"/>
      <c r="AA543" s="4439"/>
      <c r="AB543" s="4439"/>
      <c r="AC543" s="4439"/>
      <c r="AD543" s="4439"/>
      <c r="AE543" s="4440"/>
      <c r="AF543" s="4440"/>
      <c r="AG543" s="4439"/>
      <c r="AH543" s="4439"/>
      <c r="AI543" s="4462"/>
      <c r="AJ543" s="4441"/>
      <c r="AK543" s="4441"/>
      <c r="AL543" s="4441"/>
      <c r="AM543" s="4441"/>
      <c r="AN543" s="4445"/>
      <c r="AO543" s="4445"/>
    </row>
    <row r="544" spans="1:41" s="2624" customFormat="1" ht="16.5" customHeight="1">
      <c r="A544" s="2629"/>
      <c r="B544" s="3219"/>
      <c r="C544" s="4463" t="s">
        <v>691</v>
      </c>
      <c r="D544" s="4464" t="s">
        <v>651</v>
      </c>
      <c r="E544" s="2233">
        <f t="shared" si="165"/>
        <v>168557</v>
      </c>
      <c r="F544" s="3007">
        <v>167879</v>
      </c>
      <c r="G544" s="3008">
        <v>137248.43</v>
      </c>
      <c r="H544" s="3678">
        <f t="shared" si="159"/>
        <v>0.81754376664145001</v>
      </c>
      <c r="I544" s="1881">
        <f t="shared" si="162"/>
        <v>168557</v>
      </c>
      <c r="J544" s="4438"/>
      <c r="K544" s="4438"/>
      <c r="L544" s="4438">
        <v>168557</v>
      </c>
      <c r="M544" s="4438"/>
      <c r="N544" s="4438"/>
      <c r="O544" s="4438"/>
      <c r="P544" s="3664"/>
      <c r="Q544" s="4439"/>
      <c r="R544" s="4439"/>
      <c r="S544" s="4439"/>
      <c r="T544" s="4462"/>
      <c r="U544" s="4439"/>
      <c r="V544" s="4439"/>
      <c r="W544" s="4439"/>
      <c r="X544" s="4439"/>
      <c r="Y544" s="4439"/>
      <c r="Z544" s="4439"/>
      <c r="AA544" s="4439"/>
      <c r="AB544" s="4439"/>
      <c r="AC544" s="4439"/>
      <c r="AD544" s="4439"/>
      <c r="AE544" s="4440"/>
      <c r="AF544" s="4440"/>
      <c r="AG544" s="4439"/>
      <c r="AH544" s="4439"/>
      <c r="AI544" s="4462"/>
      <c r="AJ544" s="4441"/>
      <c r="AK544" s="4441"/>
      <c r="AL544" s="4441"/>
      <c r="AM544" s="4441"/>
      <c r="AN544" s="4445"/>
      <c r="AO544" s="4445"/>
    </row>
    <row r="545" spans="1:41" s="2624" customFormat="1" ht="17.100000000000001" customHeight="1">
      <c r="A545" s="2629"/>
      <c r="B545" s="3219"/>
      <c r="C545" s="4463" t="s">
        <v>692</v>
      </c>
      <c r="D545" s="4464" t="s">
        <v>652</v>
      </c>
      <c r="E545" s="2233">
        <f t="shared" si="165"/>
        <v>2130950</v>
      </c>
      <c r="F545" s="3007">
        <v>1038870</v>
      </c>
      <c r="G545" s="3008">
        <v>861932.22</v>
      </c>
      <c r="H545" s="3678">
        <f t="shared" si="159"/>
        <v>0.82968246267579193</v>
      </c>
      <c r="I545" s="1881">
        <f t="shared" si="162"/>
        <v>2130950</v>
      </c>
      <c r="J545" s="4438"/>
      <c r="K545" s="4438"/>
      <c r="L545" s="4438">
        <v>2118200</v>
      </c>
      <c r="M545" s="4438"/>
      <c r="N545" s="4438"/>
      <c r="O545" s="4438"/>
      <c r="P545" s="3664"/>
      <c r="Q545" s="4439"/>
      <c r="R545" s="4439"/>
      <c r="S545" s="4439"/>
      <c r="T545" s="4462"/>
      <c r="U545" s="4439"/>
      <c r="V545" s="4439"/>
      <c r="W545" s="4439"/>
      <c r="X545" s="4439"/>
      <c r="Y545" s="4439"/>
      <c r="Z545" s="4439"/>
      <c r="AA545" s="4439"/>
      <c r="AB545" s="4439"/>
      <c r="AC545" s="4439"/>
      <c r="AD545" s="4439"/>
      <c r="AE545" s="4440"/>
      <c r="AF545" s="4440"/>
      <c r="AG545" s="4439">
        <v>12750</v>
      </c>
      <c r="AH545" s="4439"/>
      <c r="AI545" s="4462"/>
      <c r="AJ545" s="4441"/>
      <c r="AK545" s="4441"/>
      <c r="AL545" s="4441"/>
      <c r="AM545" s="4441"/>
      <c r="AN545" s="4445"/>
      <c r="AO545" s="4445"/>
    </row>
    <row r="546" spans="1:41" s="2624" customFormat="1" ht="17.100000000000001" customHeight="1">
      <c r="A546" s="2629"/>
      <c r="B546" s="3219"/>
      <c r="C546" s="4463" t="s">
        <v>693</v>
      </c>
      <c r="D546" s="4464" t="s">
        <v>652</v>
      </c>
      <c r="E546" s="2233">
        <f t="shared" si="165"/>
        <v>376050</v>
      </c>
      <c r="F546" s="3007">
        <v>183330</v>
      </c>
      <c r="G546" s="3008">
        <v>152105.69</v>
      </c>
      <c r="H546" s="3678">
        <f t="shared" si="159"/>
        <v>0.82968248513609344</v>
      </c>
      <c r="I546" s="1881">
        <f t="shared" si="162"/>
        <v>376050</v>
      </c>
      <c r="J546" s="4438"/>
      <c r="K546" s="4438"/>
      <c r="L546" s="4438">
        <v>373800</v>
      </c>
      <c r="M546" s="4438"/>
      <c r="N546" s="4438"/>
      <c r="O546" s="4438"/>
      <c r="P546" s="3664"/>
      <c r="Q546" s="4439"/>
      <c r="R546" s="4439"/>
      <c r="S546" s="4439"/>
      <c r="T546" s="4462"/>
      <c r="U546" s="4439"/>
      <c r="V546" s="4439"/>
      <c r="W546" s="4439"/>
      <c r="X546" s="4439"/>
      <c r="Y546" s="4439"/>
      <c r="Z546" s="4439"/>
      <c r="AA546" s="4439"/>
      <c r="AB546" s="4439"/>
      <c r="AC546" s="4439"/>
      <c r="AD546" s="4439"/>
      <c r="AE546" s="4440"/>
      <c r="AF546" s="4440"/>
      <c r="AG546" s="4439">
        <v>2250</v>
      </c>
      <c r="AH546" s="4439"/>
      <c r="AI546" s="4462"/>
      <c r="AJ546" s="4441"/>
      <c r="AK546" s="4441"/>
      <c r="AL546" s="4441"/>
      <c r="AM546" s="4441"/>
      <c r="AN546" s="4445"/>
      <c r="AO546" s="4445"/>
    </row>
    <row r="547" spans="1:41" s="2624" customFormat="1" ht="17.100000000000001" customHeight="1">
      <c r="A547" s="2629"/>
      <c r="B547" s="3219"/>
      <c r="C547" s="4463" t="s">
        <v>697</v>
      </c>
      <c r="D547" s="4464" t="s">
        <v>656</v>
      </c>
      <c r="E547" s="2233">
        <f t="shared" si="165"/>
        <v>1083750</v>
      </c>
      <c r="F547" s="3007">
        <v>1338750</v>
      </c>
      <c r="G547" s="3008">
        <v>1070346.6399999999</v>
      </c>
      <c r="H547" s="3678">
        <f t="shared" si="159"/>
        <v>0.7995119626517273</v>
      </c>
      <c r="I547" s="1881">
        <f t="shared" si="162"/>
        <v>1083750</v>
      </c>
      <c r="J547" s="4438"/>
      <c r="K547" s="4438"/>
      <c r="L547" s="4438">
        <v>1015750</v>
      </c>
      <c r="M547" s="4438"/>
      <c r="N547" s="4438"/>
      <c r="O547" s="4438"/>
      <c r="P547" s="3664"/>
      <c r="Q547" s="4439"/>
      <c r="R547" s="4439"/>
      <c r="S547" s="4439"/>
      <c r="T547" s="4462"/>
      <c r="U547" s="4439"/>
      <c r="V547" s="4439"/>
      <c r="W547" s="4439"/>
      <c r="X547" s="4439"/>
      <c r="Y547" s="4439"/>
      <c r="Z547" s="4439"/>
      <c r="AA547" s="4439"/>
      <c r="AB547" s="4439"/>
      <c r="AC547" s="4439"/>
      <c r="AD547" s="4439"/>
      <c r="AE547" s="4440"/>
      <c r="AF547" s="4440"/>
      <c r="AG547" s="4439">
        <v>68000</v>
      </c>
      <c r="AH547" s="4439"/>
      <c r="AI547" s="4462"/>
      <c r="AJ547" s="4441"/>
      <c r="AK547" s="4441"/>
      <c r="AL547" s="4441"/>
      <c r="AM547" s="4441"/>
      <c r="AN547" s="4445"/>
      <c r="AO547" s="4445"/>
    </row>
    <row r="548" spans="1:41" s="2624" customFormat="1" ht="17.100000000000001" customHeight="1">
      <c r="A548" s="2629"/>
      <c r="B548" s="3219"/>
      <c r="C548" s="4463" t="s">
        <v>698</v>
      </c>
      <c r="D548" s="4464" t="s">
        <v>656</v>
      </c>
      <c r="E548" s="2233">
        <f t="shared" si="165"/>
        <v>191250</v>
      </c>
      <c r="F548" s="3007">
        <v>236250</v>
      </c>
      <c r="G548" s="3008">
        <v>188884.84</v>
      </c>
      <c r="H548" s="3678">
        <f t="shared" si="159"/>
        <v>0.79951255026455026</v>
      </c>
      <c r="I548" s="1881">
        <f t="shared" si="162"/>
        <v>191250</v>
      </c>
      <c r="J548" s="4438"/>
      <c r="K548" s="4438"/>
      <c r="L548" s="4438">
        <v>179250</v>
      </c>
      <c r="M548" s="4438"/>
      <c r="N548" s="4438"/>
      <c r="O548" s="4438"/>
      <c r="P548" s="3664"/>
      <c r="Q548" s="4439"/>
      <c r="R548" s="4439"/>
      <c r="S548" s="4439"/>
      <c r="T548" s="4462"/>
      <c r="U548" s="4439"/>
      <c r="V548" s="4439"/>
      <c r="W548" s="4439"/>
      <c r="X548" s="4439"/>
      <c r="Y548" s="4439"/>
      <c r="Z548" s="4439"/>
      <c r="AA548" s="4439"/>
      <c r="AB548" s="4439"/>
      <c r="AC548" s="4439"/>
      <c r="AD548" s="4439"/>
      <c r="AE548" s="4440"/>
      <c r="AF548" s="4440"/>
      <c r="AG548" s="4439">
        <v>12000</v>
      </c>
      <c r="AH548" s="4439"/>
      <c r="AI548" s="4462"/>
      <c r="AJ548" s="4441"/>
      <c r="AK548" s="4441"/>
      <c r="AL548" s="4441"/>
      <c r="AM548" s="4441"/>
      <c r="AN548" s="4445"/>
      <c r="AO548" s="4445"/>
    </row>
    <row r="549" spans="1:41" s="2624" customFormat="1" ht="17.100000000000001" customHeight="1">
      <c r="A549" s="2629"/>
      <c r="B549" s="3219"/>
      <c r="C549" s="4463" t="s">
        <v>831</v>
      </c>
      <c r="D549" s="4464" t="s">
        <v>658</v>
      </c>
      <c r="E549" s="2233">
        <f t="shared" si="165"/>
        <v>867000</v>
      </c>
      <c r="F549" s="3007">
        <v>612000</v>
      </c>
      <c r="G549" s="3008">
        <v>503543.37</v>
      </c>
      <c r="H549" s="3678">
        <f t="shared" si="159"/>
        <v>0.82278328431372549</v>
      </c>
      <c r="I549" s="1881">
        <f t="shared" si="162"/>
        <v>867000</v>
      </c>
      <c r="J549" s="4438"/>
      <c r="K549" s="4438"/>
      <c r="L549" s="4438">
        <v>867000</v>
      </c>
      <c r="M549" s="4438"/>
      <c r="N549" s="4438"/>
      <c r="O549" s="4438"/>
      <c r="P549" s="3664"/>
      <c r="Q549" s="4439"/>
      <c r="R549" s="4439"/>
      <c r="S549" s="4439"/>
      <c r="T549" s="4462"/>
      <c r="U549" s="4439"/>
      <c r="V549" s="4439"/>
      <c r="W549" s="4439"/>
      <c r="X549" s="4439"/>
      <c r="Y549" s="4439"/>
      <c r="Z549" s="4439"/>
      <c r="AA549" s="4439"/>
      <c r="AB549" s="4439"/>
      <c r="AC549" s="4439"/>
      <c r="AD549" s="4439"/>
      <c r="AE549" s="4440"/>
      <c r="AF549" s="4440"/>
      <c r="AG549" s="4439"/>
      <c r="AH549" s="4439"/>
      <c r="AI549" s="4462"/>
      <c r="AJ549" s="4441"/>
      <c r="AK549" s="4441"/>
      <c r="AL549" s="4441"/>
      <c r="AM549" s="4441"/>
      <c r="AN549" s="4445"/>
      <c r="AO549" s="4445"/>
    </row>
    <row r="550" spans="1:41" s="2624" customFormat="1" ht="17.100000000000001" customHeight="1">
      <c r="A550" s="2629"/>
      <c r="B550" s="3219"/>
      <c r="C550" s="4463" t="s">
        <v>832</v>
      </c>
      <c r="D550" s="4464" t="s">
        <v>658</v>
      </c>
      <c r="E550" s="2233">
        <f t="shared" si="165"/>
        <v>153000</v>
      </c>
      <c r="F550" s="3007">
        <v>108000</v>
      </c>
      <c r="G550" s="3008">
        <v>88860.92</v>
      </c>
      <c r="H550" s="3678">
        <f t="shared" si="159"/>
        <v>0.82278629629629629</v>
      </c>
      <c r="I550" s="1881">
        <f t="shared" si="162"/>
        <v>153000</v>
      </c>
      <c r="J550" s="4438"/>
      <c r="K550" s="4438"/>
      <c r="L550" s="4438">
        <v>153000</v>
      </c>
      <c r="M550" s="4438"/>
      <c r="N550" s="4438"/>
      <c r="O550" s="4438"/>
      <c r="P550" s="3664"/>
      <c r="Q550" s="4439"/>
      <c r="R550" s="4439"/>
      <c r="S550" s="4439"/>
      <c r="T550" s="4462"/>
      <c r="U550" s="4439"/>
      <c r="V550" s="4439"/>
      <c r="W550" s="4439"/>
      <c r="X550" s="4439"/>
      <c r="Y550" s="4439"/>
      <c r="Z550" s="4439"/>
      <c r="AA550" s="4439"/>
      <c r="AB550" s="4439"/>
      <c r="AC550" s="4439"/>
      <c r="AD550" s="4439"/>
      <c r="AE550" s="4440"/>
      <c r="AF550" s="4440"/>
      <c r="AG550" s="4439"/>
      <c r="AH550" s="4439"/>
      <c r="AI550" s="4462"/>
      <c r="AJ550" s="4441"/>
      <c r="AK550" s="4441"/>
      <c r="AL550" s="4441"/>
      <c r="AM550" s="4441"/>
      <c r="AN550" s="4445"/>
      <c r="AO550" s="4445"/>
    </row>
    <row r="551" spans="1:41" s="2624" customFormat="1" ht="17.100000000000001" customHeight="1">
      <c r="A551" s="2629"/>
      <c r="B551" s="3219"/>
      <c r="C551" s="4463" t="s">
        <v>699</v>
      </c>
      <c r="D551" s="4464" t="s">
        <v>659</v>
      </c>
      <c r="E551" s="2233">
        <f t="shared" si="165"/>
        <v>63053</v>
      </c>
      <c r="F551" s="3007">
        <v>29053</v>
      </c>
      <c r="G551" s="3008">
        <v>22043.88</v>
      </c>
      <c r="H551" s="3678">
        <f t="shared" si="159"/>
        <v>0.75874711733728017</v>
      </c>
      <c r="I551" s="1881">
        <f t="shared" si="162"/>
        <v>63053</v>
      </c>
      <c r="J551" s="4438"/>
      <c r="K551" s="4438"/>
      <c r="L551" s="4438">
        <v>63053</v>
      </c>
      <c r="M551" s="4438"/>
      <c r="N551" s="4438"/>
      <c r="O551" s="4438"/>
      <c r="P551" s="3664"/>
      <c r="Q551" s="4439"/>
      <c r="R551" s="4439"/>
      <c r="S551" s="4439"/>
      <c r="T551" s="4462"/>
      <c r="U551" s="4439"/>
      <c r="V551" s="4439"/>
      <c r="W551" s="4439"/>
      <c r="X551" s="4439"/>
      <c r="Y551" s="4439"/>
      <c r="Z551" s="4439"/>
      <c r="AA551" s="4439"/>
      <c r="AB551" s="4439"/>
      <c r="AC551" s="4439"/>
      <c r="AD551" s="4439"/>
      <c r="AE551" s="4440"/>
      <c r="AF551" s="4440"/>
      <c r="AG551" s="4439"/>
      <c r="AH551" s="4439"/>
      <c r="AI551" s="4462"/>
      <c r="AJ551" s="4441"/>
      <c r="AK551" s="4441"/>
      <c r="AL551" s="4441"/>
      <c r="AM551" s="4441"/>
      <c r="AN551" s="4445"/>
      <c r="AO551" s="4445"/>
    </row>
    <row r="552" spans="1:41" s="2624" customFormat="1" ht="17.100000000000001" customHeight="1">
      <c r="A552" s="2629"/>
      <c r="B552" s="3219"/>
      <c r="C552" s="4463" t="s">
        <v>700</v>
      </c>
      <c r="D552" s="4464" t="s">
        <v>659</v>
      </c>
      <c r="E552" s="2233">
        <f t="shared" si="165"/>
        <v>11127</v>
      </c>
      <c r="F552" s="3007">
        <v>5127</v>
      </c>
      <c r="G552" s="3008">
        <v>3890.17</v>
      </c>
      <c r="H552" s="3678">
        <f t="shared" si="159"/>
        <v>0.75876145894285163</v>
      </c>
      <c r="I552" s="1881">
        <f t="shared" si="162"/>
        <v>11127</v>
      </c>
      <c r="J552" s="4438"/>
      <c r="K552" s="4438"/>
      <c r="L552" s="4438">
        <v>11127</v>
      </c>
      <c r="M552" s="4438"/>
      <c r="N552" s="4438"/>
      <c r="O552" s="4438"/>
      <c r="P552" s="3664"/>
      <c r="Q552" s="4439"/>
      <c r="R552" s="4439"/>
      <c r="S552" s="4439"/>
      <c r="T552" s="4462"/>
      <c r="U552" s="4439"/>
      <c r="V552" s="4439"/>
      <c r="W552" s="4439"/>
      <c r="X552" s="4439"/>
      <c r="Y552" s="4439"/>
      <c r="Z552" s="4439"/>
      <c r="AA552" s="4439"/>
      <c r="AB552" s="4439"/>
      <c r="AC552" s="4439"/>
      <c r="AD552" s="4439"/>
      <c r="AE552" s="4440"/>
      <c r="AF552" s="4440"/>
      <c r="AG552" s="4439"/>
      <c r="AH552" s="4439"/>
      <c r="AI552" s="4462"/>
      <c r="AJ552" s="4441"/>
      <c r="AK552" s="4441"/>
      <c r="AL552" s="4441"/>
      <c r="AM552" s="4441"/>
      <c r="AN552" s="4445"/>
      <c r="AO552" s="4445"/>
    </row>
    <row r="553" spans="1:41" s="2624" customFormat="1" ht="17.100000000000001" customHeight="1">
      <c r="A553" s="2629"/>
      <c r="B553" s="3219"/>
      <c r="C553" s="4465" t="s">
        <v>833</v>
      </c>
      <c r="D553" s="4466" t="s">
        <v>660</v>
      </c>
      <c r="E553" s="2233">
        <f t="shared" si="165"/>
        <v>46750</v>
      </c>
      <c r="F553" s="3007">
        <v>46750</v>
      </c>
      <c r="G553" s="3008">
        <v>13356.46</v>
      </c>
      <c r="H553" s="3678">
        <f t="shared" si="159"/>
        <v>0.28569967914438499</v>
      </c>
      <c r="I553" s="1881">
        <f t="shared" si="162"/>
        <v>46750</v>
      </c>
      <c r="J553" s="4438"/>
      <c r="K553" s="4438"/>
      <c r="L553" s="4438">
        <v>46750</v>
      </c>
      <c r="M553" s="4438"/>
      <c r="N553" s="4438"/>
      <c r="O553" s="4438"/>
      <c r="P553" s="3664"/>
      <c r="Q553" s="4439"/>
      <c r="R553" s="4439"/>
      <c r="S553" s="4439"/>
      <c r="T553" s="4462"/>
      <c r="U553" s="4439"/>
      <c r="V553" s="4439"/>
      <c r="W553" s="4439"/>
      <c r="X553" s="4439"/>
      <c r="Y553" s="4439"/>
      <c r="Z553" s="4439"/>
      <c r="AA553" s="4439"/>
      <c r="AB553" s="4439"/>
      <c r="AC553" s="4439"/>
      <c r="AD553" s="4439"/>
      <c r="AE553" s="4440"/>
      <c r="AF553" s="4440"/>
      <c r="AG553" s="4439"/>
      <c r="AH553" s="4439"/>
      <c r="AI553" s="4462"/>
      <c r="AJ553" s="4441"/>
      <c r="AK553" s="4441"/>
      <c r="AL553" s="4441"/>
      <c r="AM553" s="4441"/>
      <c r="AN553" s="4445"/>
      <c r="AO553" s="4445"/>
    </row>
    <row r="554" spans="1:41" s="2624" customFormat="1" ht="17.100000000000001" customHeight="1">
      <c r="A554" s="3219"/>
      <c r="B554" s="3219"/>
      <c r="C554" s="3246" t="s">
        <v>834</v>
      </c>
      <c r="D554" s="3247" t="s">
        <v>660</v>
      </c>
      <c r="E554" s="2233">
        <f t="shared" si="165"/>
        <v>8250</v>
      </c>
      <c r="F554" s="3007">
        <v>8250</v>
      </c>
      <c r="G554" s="3008">
        <v>2357.04</v>
      </c>
      <c r="H554" s="3678">
        <f t="shared" si="159"/>
        <v>0.28570181818181817</v>
      </c>
      <c r="I554" s="1881">
        <f t="shared" si="162"/>
        <v>8250</v>
      </c>
      <c r="J554" s="4438"/>
      <c r="K554" s="4438"/>
      <c r="L554" s="4438">
        <v>8250</v>
      </c>
      <c r="M554" s="4438"/>
      <c r="N554" s="4438"/>
      <c r="O554" s="4438"/>
      <c r="P554" s="3664"/>
      <c r="Q554" s="4439"/>
      <c r="R554" s="4439"/>
      <c r="S554" s="4439"/>
      <c r="T554" s="4462"/>
      <c r="U554" s="4439"/>
      <c r="V554" s="4439"/>
      <c r="W554" s="4439"/>
      <c r="X554" s="4439"/>
      <c r="Y554" s="4439"/>
      <c r="Z554" s="4439"/>
      <c r="AA554" s="4439"/>
      <c r="AB554" s="4439"/>
      <c r="AC554" s="4439"/>
      <c r="AD554" s="4439"/>
      <c r="AE554" s="4440"/>
      <c r="AF554" s="4440"/>
      <c r="AG554" s="4439"/>
      <c r="AH554" s="4439"/>
      <c r="AI554" s="4462"/>
      <c r="AJ554" s="4441"/>
      <c r="AK554" s="4441"/>
      <c r="AL554" s="4441"/>
      <c r="AM554" s="4441"/>
      <c r="AN554" s="4445"/>
      <c r="AO554" s="4445"/>
    </row>
    <row r="555" spans="1:41" s="2624" customFormat="1" ht="17.100000000000001" customHeight="1">
      <c r="A555" s="2629"/>
      <c r="B555" s="3219"/>
      <c r="C555" s="4463" t="s">
        <v>701</v>
      </c>
      <c r="D555" s="4464" t="s">
        <v>661</v>
      </c>
      <c r="E555" s="2233">
        <f t="shared" si="165"/>
        <v>4260047</v>
      </c>
      <c r="F555" s="3007">
        <v>3821549</v>
      </c>
      <c r="G555" s="3008">
        <v>3565793.21</v>
      </c>
      <c r="H555" s="3678">
        <f t="shared" si="159"/>
        <v>0.93307536027930038</v>
      </c>
      <c r="I555" s="1881">
        <f t="shared" si="162"/>
        <v>4260047</v>
      </c>
      <c r="J555" s="4438"/>
      <c r="K555" s="4438"/>
      <c r="L555" s="4438">
        <v>972247</v>
      </c>
      <c r="M555" s="4438"/>
      <c r="N555" s="4438"/>
      <c r="O555" s="4438"/>
      <c r="P555" s="3664"/>
      <c r="Q555" s="4439"/>
      <c r="R555" s="4439"/>
      <c r="S555" s="4439"/>
      <c r="T555" s="4462"/>
      <c r="U555" s="4439"/>
      <c r="V555" s="4439"/>
      <c r="W555" s="4439"/>
      <c r="X555" s="4439"/>
      <c r="Y555" s="4439"/>
      <c r="Z555" s="4439"/>
      <c r="AA555" s="4439"/>
      <c r="AB555" s="4439"/>
      <c r="AC555" s="4439"/>
      <c r="AD555" s="4439"/>
      <c r="AE555" s="4440"/>
      <c r="AF555" s="4440"/>
      <c r="AG555" s="4439">
        <v>3287800</v>
      </c>
      <c r="AH555" s="4439"/>
      <c r="AI555" s="4462"/>
      <c r="AJ555" s="4441"/>
      <c r="AK555" s="4441"/>
      <c r="AL555" s="4441"/>
      <c r="AM555" s="4441"/>
      <c r="AN555" s="4445"/>
      <c r="AO555" s="4445"/>
    </row>
    <row r="556" spans="1:41" s="2624" customFormat="1" ht="17.100000000000001" customHeight="1">
      <c r="A556" s="3219"/>
      <c r="B556" s="3219"/>
      <c r="C556" s="4465" t="s">
        <v>702</v>
      </c>
      <c r="D556" s="4466" t="s">
        <v>661</v>
      </c>
      <c r="E556" s="2233">
        <f t="shared" si="165"/>
        <v>751773</v>
      </c>
      <c r="F556" s="3007">
        <v>674391</v>
      </c>
      <c r="G556" s="3008">
        <v>629257.88</v>
      </c>
      <c r="H556" s="3678">
        <f t="shared" si="159"/>
        <v>0.93307573796210208</v>
      </c>
      <c r="I556" s="1881">
        <f t="shared" si="162"/>
        <v>751773</v>
      </c>
      <c r="J556" s="4438"/>
      <c r="K556" s="4438"/>
      <c r="L556" s="4438">
        <v>171573</v>
      </c>
      <c r="M556" s="4438"/>
      <c r="N556" s="4438"/>
      <c r="O556" s="4438"/>
      <c r="P556" s="3664"/>
      <c r="Q556" s="4439"/>
      <c r="R556" s="4439"/>
      <c r="S556" s="4439"/>
      <c r="T556" s="4462"/>
      <c r="U556" s="4439"/>
      <c r="V556" s="4439"/>
      <c r="W556" s="4439"/>
      <c r="X556" s="4439"/>
      <c r="Y556" s="4439"/>
      <c r="Z556" s="4439"/>
      <c r="AA556" s="4439"/>
      <c r="AB556" s="4439"/>
      <c r="AC556" s="4439"/>
      <c r="AD556" s="4439"/>
      <c r="AE556" s="4440"/>
      <c r="AF556" s="4440"/>
      <c r="AG556" s="4439">
        <v>580200</v>
      </c>
      <c r="AH556" s="4439"/>
      <c r="AI556" s="4462"/>
      <c r="AJ556" s="4441"/>
      <c r="AK556" s="4441"/>
      <c r="AL556" s="4441"/>
      <c r="AM556" s="4441"/>
      <c r="AN556" s="4445"/>
      <c r="AO556" s="4445"/>
    </row>
    <row r="557" spans="1:41" s="2624" customFormat="1" ht="16.5" customHeight="1">
      <c r="A557" s="3219"/>
      <c r="B557" s="3219"/>
      <c r="C557" s="4463" t="s">
        <v>835</v>
      </c>
      <c r="D557" s="4464" t="s">
        <v>810</v>
      </c>
      <c r="E557" s="2233">
        <f t="shared" si="165"/>
        <v>10200</v>
      </c>
      <c r="F557" s="3007">
        <v>7650</v>
      </c>
      <c r="G557" s="3008">
        <v>2550</v>
      </c>
      <c r="H557" s="3678">
        <f t="shared" si="159"/>
        <v>0.33333333333333331</v>
      </c>
      <c r="I557" s="1881">
        <f t="shared" si="162"/>
        <v>10200</v>
      </c>
      <c r="J557" s="4438"/>
      <c r="K557" s="4438"/>
      <c r="L557" s="4438">
        <v>10200</v>
      </c>
      <c r="M557" s="4438"/>
      <c r="N557" s="4438"/>
      <c r="O557" s="4438"/>
      <c r="P557" s="4467"/>
      <c r="Q557" s="4439"/>
      <c r="R557" s="4439"/>
      <c r="S557" s="4439"/>
      <c r="T557" s="4468"/>
      <c r="U557" s="4439"/>
      <c r="V557" s="4439"/>
      <c r="W557" s="4439"/>
      <c r="X557" s="4439"/>
      <c r="Y557" s="4439"/>
      <c r="Z557" s="4439"/>
      <c r="AA557" s="4439"/>
      <c r="AB557" s="4439"/>
      <c r="AC557" s="4439"/>
      <c r="AD557" s="4439"/>
      <c r="AE557" s="4440"/>
      <c r="AF557" s="4440"/>
      <c r="AG557" s="4439"/>
      <c r="AH557" s="4439"/>
      <c r="AI557" s="4468"/>
      <c r="AJ557" s="4441"/>
      <c r="AK557" s="4441"/>
      <c r="AL557" s="4441"/>
      <c r="AM557" s="4441"/>
      <c r="AN557" s="4445"/>
      <c r="AO557" s="4445"/>
    </row>
    <row r="558" spans="1:41" s="2624" customFormat="1" ht="16.5" customHeight="1">
      <c r="A558" s="3219"/>
      <c r="B558" s="3219"/>
      <c r="C558" s="4469" t="s">
        <v>836</v>
      </c>
      <c r="D558" s="4470" t="s">
        <v>810</v>
      </c>
      <c r="E558" s="2233">
        <f t="shared" si="165"/>
        <v>1800</v>
      </c>
      <c r="F558" s="3007">
        <v>1350</v>
      </c>
      <c r="G558" s="3008">
        <v>450</v>
      </c>
      <c r="H558" s="3678">
        <f t="shared" si="159"/>
        <v>0.33333333333333331</v>
      </c>
      <c r="I558" s="1881">
        <f t="shared" si="162"/>
        <v>1800</v>
      </c>
      <c r="J558" s="4438"/>
      <c r="K558" s="4438"/>
      <c r="L558" s="4438">
        <v>1800</v>
      </c>
      <c r="M558" s="4438"/>
      <c r="N558" s="4438"/>
      <c r="O558" s="4438"/>
      <c r="P558" s="3664"/>
      <c r="Q558" s="4439"/>
      <c r="R558" s="4439"/>
      <c r="S558" s="4439"/>
      <c r="T558" s="4468"/>
      <c r="U558" s="4439"/>
      <c r="V558" s="4439"/>
      <c r="W558" s="4439"/>
      <c r="X558" s="4439"/>
      <c r="Y558" s="4439"/>
      <c r="Z558" s="4439"/>
      <c r="AA558" s="4439"/>
      <c r="AB558" s="4439"/>
      <c r="AC558" s="4439"/>
      <c r="AD558" s="4439"/>
      <c r="AE558" s="4440"/>
      <c r="AF558" s="4440"/>
      <c r="AG558" s="4439"/>
      <c r="AH558" s="4439"/>
      <c r="AI558" s="4468"/>
      <c r="AJ558" s="4441"/>
      <c r="AK558" s="4441"/>
      <c r="AL558" s="4441"/>
      <c r="AM558" s="4441"/>
      <c r="AN558" s="4445"/>
      <c r="AO558" s="4445"/>
    </row>
    <row r="559" spans="1:41" s="2624" customFormat="1" ht="17.100000000000001" customHeight="1">
      <c r="A559" s="2629"/>
      <c r="B559" s="3219"/>
      <c r="C559" s="4469" t="s">
        <v>703</v>
      </c>
      <c r="D559" s="4470" t="s">
        <v>663</v>
      </c>
      <c r="E559" s="2233">
        <f t="shared" si="165"/>
        <v>905250</v>
      </c>
      <c r="F559" s="3007">
        <v>582590</v>
      </c>
      <c r="G559" s="3008">
        <v>557085.03</v>
      </c>
      <c r="H559" s="3678">
        <f t="shared" si="159"/>
        <v>0.95622140785114751</v>
      </c>
      <c r="I559" s="1881">
        <f t="shared" si="162"/>
        <v>905250</v>
      </c>
      <c r="J559" s="4438"/>
      <c r="K559" s="4438"/>
      <c r="L559" s="4438">
        <v>905250</v>
      </c>
      <c r="M559" s="4438"/>
      <c r="N559" s="4438"/>
      <c r="O559" s="4438"/>
      <c r="P559" s="3664"/>
      <c r="Q559" s="4439"/>
      <c r="R559" s="4439"/>
      <c r="S559" s="4439"/>
      <c r="T559" s="4468"/>
      <c r="U559" s="4439"/>
      <c r="V559" s="4439"/>
      <c r="W559" s="4439"/>
      <c r="X559" s="4439"/>
      <c r="Y559" s="4439"/>
      <c r="Z559" s="4439"/>
      <c r="AA559" s="4439"/>
      <c r="AB559" s="4439"/>
      <c r="AC559" s="4439"/>
      <c r="AD559" s="4439"/>
      <c r="AE559" s="4440"/>
      <c r="AF559" s="4440"/>
      <c r="AG559" s="4439"/>
      <c r="AH559" s="4439"/>
      <c r="AI559" s="4468"/>
      <c r="AJ559" s="4441"/>
      <c r="AK559" s="4441"/>
      <c r="AL559" s="4441"/>
      <c r="AM559" s="4441"/>
      <c r="AN559" s="4445"/>
      <c r="AO559" s="4445"/>
    </row>
    <row r="560" spans="1:41" s="2624" customFormat="1" ht="16.5" customHeight="1">
      <c r="A560" s="2629"/>
      <c r="B560" s="3219"/>
      <c r="C560" s="4469" t="s">
        <v>704</v>
      </c>
      <c r="D560" s="4470" t="s">
        <v>663</v>
      </c>
      <c r="E560" s="2233">
        <f t="shared" si="165"/>
        <v>159750</v>
      </c>
      <c r="F560" s="3007">
        <v>102810</v>
      </c>
      <c r="G560" s="3008">
        <v>98309.119999999995</v>
      </c>
      <c r="H560" s="3678">
        <f t="shared" ref="H560:H582" si="166">G560/F560</f>
        <v>0.95622137924326422</v>
      </c>
      <c r="I560" s="1881">
        <f t="shared" si="162"/>
        <v>159750</v>
      </c>
      <c r="J560" s="4438"/>
      <c r="K560" s="4438"/>
      <c r="L560" s="4438">
        <v>159750</v>
      </c>
      <c r="M560" s="4438"/>
      <c r="N560" s="4438"/>
      <c r="O560" s="4438"/>
      <c r="P560" s="3664"/>
      <c r="Q560" s="4439"/>
      <c r="R560" s="4439"/>
      <c r="S560" s="4439"/>
      <c r="T560" s="4468"/>
      <c r="U560" s="4439"/>
      <c r="V560" s="4439"/>
      <c r="W560" s="4439"/>
      <c r="X560" s="4439"/>
      <c r="Y560" s="4439"/>
      <c r="Z560" s="4439"/>
      <c r="AA560" s="4439"/>
      <c r="AB560" s="4439"/>
      <c r="AC560" s="4439"/>
      <c r="AD560" s="4439"/>
      <c r="AE560" s="4440"/>
      <c r="AF560" s="4440"/>
      <c r="AG560" s="4439"/>
      <c r="AH560" s="4439"/>
      <c r="AI560" s="4468"/>
      <c r="AJ560" s="4441"/>
      <c r="AK560" s="4441"/>
      <c r="AL560" s="4441"/>
      <c r="AM560" s="4441"/>
      <c r="AN560" s="4445"/>
      <c r="AO560" s="4445"/>
    </row>
    <row r="561" spans="1:41" s="2624" customFormat="1" ht="17.100000000000001" customHeight="1">
      <c r="A561" s="2629"/>
      <c r="B561" s="3219"/>
      <c r="C561" s="4469" t="s">
        <v>705</v>
      </c>
      <c r="D561" s="4470" t="s">
        <v>666</v>
      </c>
      <c r="E561" s="2233">
        <f t="shared" si="165"/>
        <v>99450</v>
      </c>
      <c r="F561" s="3007">
        <v>99450</v>
      </c>
      <c r="G561" s="3008">
        <v>56795.73</v>
      </c>
      <c r="H561" s="3678">
        <f t="shared" si="166"/>
        <v>0.57109834087481148</v>
      </c>
      <c r="I561" s="1881">
        <f t="shared" si="162"/>
        <v>99450</v>
      </c>
      <c r="J561" s="4438"/>
      <c r="K561" s="4438"/>
      <c r="L561" s="4438">
        <v>89250</v>
      </c>
      <c r="M561" s="4438"/>
      <c r="N561" s="4438"/>
      <c r="O561" s="4438"/>
      <c r="P561" s="3664"/>
      <c r="Q561" s="4439"/>
      <c r="R561" s="4439"/>
      <c r="S561" s="4439"/>
      <c r="T561" s="4468"/>
      <c r="U561" s="4439"/>
      <c r="V561" s="4439"/>
      <c r="W561" s="4439"/>
      <c r="X561" s="4439"/>
      <c r="Y561" s="4439"/>
      <c r="Z561" s="4439"/>
      <c r="AA561" s="4439"/>
      <c r="AB561" s="4439"/>
      <c r="AC561" s="4439"/>
      <c r="AD561" s="4439"/>
      <c r="AE561" s="4440"/>
      <c r="AF561" s="4440"/>
      <c r="AG561" s="4439">
        <v>10200</v>
      </c>
      <c r="AH561" s="4439"/>
      <c r="AI561" s="4468"/>
      <c r="AJ561" s="4441"/>
      <c r="AK561" s="4441"/>
      <c r="AL561" s="4441"/>
      <c r="AM561" s="4441"/>
      <c r="AN561" s="4445"/>
      <c r="AO561" s="4445"/>
    </row>
    <row r="562" spans="1:41" s="2624" customFormat="1" ht="17.100000000000001" customHeight="1">
      <c r="A562" s="2629"/>
      <c r="B562" s="3219"/>
      <c r="C562" s="4471" t="s">
        <v>706</v>
      </c>
      <c r="D562" s="4472" t="s">
        <v>666</v>
      </c>
      <c r="E562" s="2233">
        <f t="shared" si="165"/>
        <v>17550</v>
      </c>
      <c r="F562" s="3007">
        <v>17550</v>
      </c>
      <c r="G562" s="3008">
        <v>10024.01</v>
      </c>
      <c r="H562" s="3678">
        <f t="shared" si="166"/>
        <v>0.57116866096866103</v>
      </c>
      <c r="I562" s="1881">
        <f t="shared" si="162"/>
        <v>17550</v>
      </c>
      <c r="J562" s="4438"/>
      <c r="K562" s="4438"/>
      <c r="L562" s="4438">
        <v>15750</v>
      </c>
      <c r="M562" s="4438"/>
      <c r="N562" s="4438"/>
      <c r="O562" s="4438"/>
      <c r="P562" s="4473"/>
      <c r="Q562" s="4439"/>
      <c r="R562" s="4439"/>
      <c r="S562" s="4439"/>
      <c r="T562" s="4474"/>
      <c r="U562" s="4439"/>
      <c r="V562" s="4439"/>
      <c r="W562" s="4439"/>
      <c r="X562" s="4439"/>
      <c r="Y562" s="4439"/>
      <c r="Z562" s="4439"/>
      <c r="AA562" s="4439"/>
      <c r="AB562" s="4439"/>
      <c r="AC562" s="4439"/>
      <c r="AD562" s="4439"/>
      <c r="AE562" s="4440"/>
      <c r="AF562" s="4440"/>
      <c r="AG562" s="4439">
        <v>1800</v>
      </c>
      <c r="AH562" s="4439"/>
      <c r="AI562" s="4474"/>
      <c r="AJ562" s="4441"/>
      <c r="AK562" s="4441"/>
      <c r="AL562" s="4441"/>
      <c r="AM562" s="4441"/>
      <c r="AN562" s="4445"/>
      <c r="AO562" s="4445"/>
    </row>
    <row r="563" spans="1:41" s="2624" customFormat="1" ht="17.100000000000001" customHeight="1">
      <c r="A563" s="2629"/>
      <c r="B563" s="3219"/>
      <c r="C563" s="4475" t="s">
        <v>741</v>
      </c>
      <c r="D563" s="4476" t="s">
        <v>668</v>
      </c>
      <c r="E563" s="2233">
        <f t="shared" si="165"/>
        <v>80750</v>
      </c>
      <c r="F563" s="3007">
        <v>80750</v>
      </c>
      <c r="G563" s="3008">
        <v>33278.94</v>
      </c>
      <c r="H563" s="4477">
        <f t="shared" si="166"/>
        <v>0.41212309597523222</v>
      </c>
      <c r="I563" s="1881">
        <f t="shared" si="162"/>
        <v>80750</v>
      </c>
      <c r="J563" s="4438"/>
      <c r="K563" s="4438"/>
      <c r="L563" s="4438">
        <v>59500</v>
      </c>
      <c r="M563" s="4438"/>
      <c r="N563" s="4438"/>
      <c r="O563" s="4438"/>
      <c r="P563" s="4473"/>
      <c r="Q563" s="4439"/>
      <c r="R563" s="4439"/>
      <c r="S563" s="4439"/>
      <c r="T563" s="4474"/>
      <c r="U563" s="4439"/>
      <c r="V563" s="4439"/>
      <c r="W563" s="4439"/>
      <c r="X563" s="4439"/>
      <c r="Y563" s="4439"/>
      <c r="Z563" s="4439"/>
      <c r="AA563" s="4439"/>
      <c r="AB563" s="4439"/>
      <c r="AC563" s="4439"/>
      <c r="AD563" s="4439"/>
      <c r="AE563" s="4440"/>
      <c r="AF563" s="4440"/>
      <c r="AG563" s="4439">
        <v>21250</v>
      </c>
      <c r="AH563" s="4439"/>
      <c r="AI563" s="4474"/>
      <c r="AJ563" s="4441"/>
      <c r="AK563" s="4441"/>
      <c r="AL563" s="4441"/>
      <c r="AM563" s="4441"/>
      <c r="AN563" s="4445"/>
      <c r="AO563" s="4445"/>
    </row>
    <row r="564" spans="1:41" s="2624" customFormat="1" ht="17.100000000000001" customHeight="1">
      <c r="A564" s="2629"/>
      <c r="B564" s="3219"/>
      <c r="C564" s="3246" t="s">
        <v>742</v>
      </c>
      <c r="D564" s="3247" t="s">
        <v>668</v>
      </c>
      <c r="E564" s="2233">
        <f t="shared" si="165"/>
        <v>14250</v>
      </c>
      <c r="F564" s="3007">
        <v>14250</v>
      </c>
      <c r="G564" s="3008">
        <v>5872.82</v>
      </c>
      <c r="H564" s="4477">
        <f t="shared" si="166"/>
        <v>0.4121277192982456</v>
      </c>
      <c r="I564" s="1881">
        <f t="shared" si="162"/>
        <v>14250</v>
      </c>
      <c r="J564" s="4438"/>
      <c r="K564" s="4438"/>
      <c r="L564" s="4438">
        <v>10500</v>
      </c>
      <c r="M564" s="4438"/>
      <c r="N564" s="4438"/>
      <c r="O564" s="4438"/>
      <c r="P564" s="4473"/>
      <c r="Q564" s="4439"/>
      <c r="R564" s="4439"/>
      <c r="S564" s="4439"/>
      <c r="T564" s="4474"/>
      <c r="U564" s="4439"/>
      <c r="V564" s="4439"/>
      <c r="W564" s="4439"/>
      <c r="X564" s="4439"/>
      <c r="Y564" s="4439"/>
      <c r="Z564" s="4439"/>
      <c r="AA564" s="4439"/>
      <c r="AB564" s="4439"/>
      <c r="AC564" s="4439"/>
      <c r="AD564" s="4439"/>
      <c r="AE564" s="4440"/>
      <c r="AF564" s="4440"/>
      <c r="AG564" s="4439">
        <v>3750</v>
      </c>
      <c r="AH564" s="4439"/>
      <c r="AI564" s="4474"/>
      <c r="AJ564" s="4441"/>
      <c r="AK564" s="4441"/>
      <c r="AL564" s="4441"/>
      <c r="AM564" s="4441"/>
      <c r="AN564" s="4445"/>
      <c r="AO564" s="4445"/>
    </row>
    <row r="565" spans="1:41" s="2624" customFormat="1" ht="17.100000000000001" customHeight="1">
      <c r="A565" s="2629"/>
      <c r="B565" s="3219"/>
      <c r="C565" s="4478" t="s">
        <v>837</v>
      </c>
      <c r="D565" s="4479" t="s">
        <v>672</v>
      </c>
      <c r="E565" s="2233">
        <f t="shared" si="165"/>
        <v>29750</v>
      </c>
      <c r="F565" s="3007">
        <v>29750</v>
      </c>
      <c r="G565" s="3008">
        <v>24150.06</v>
      </c>
      <c r="H565" s="4477">
        <f t="shared" si="166"/>
        <v>0.81176672268907568</v>
      </c>
      <c r="I565" s="1881">
        <f t="shared" si="162"/>
        <v>29750</v>
      </c>
      <c r="J565" s="4438"/>
      <c r="K565" s="4438"/>
      <c r="L565" s="4438">
        <v>29750</v>
      </c>
      <c r="M565" s="4438"/>
      <c r="N565" s="4438"/>
      <c r="O565" s="4438"/>
      <c r="P565" s="4473"/>
      <c r="Q565" s="4439"/>
      <c r="R565" s="4439"/>
      <c r="S565" s="4439"/>
      <c r="T565" s="4474"/>
      <c r="U565" s="4439"/>
      <c r="V565" s="4439"/>
      <c r="W565" s="4439"/>
      <c r="X565" s="4439"/>
      <c r="Y565" s="4439"/>
      <c r="Z565" s="4439"/>
      <c r="AA565" s="4439"/>
      <c r="AB565" s="4439"/>
      <c r="AC565" s="4439"/>
      <c r="AD565" s="4439"/>
      <c r="AE565" s="4440"/>
      <c r="AF565" s="4440"/>
      <c r="AG565" s="4439"/>
      <c r="AH565" s="4439"/>
      <c r="AI565" s="4474"/>
      <c r="AJ565" s="4441"/>
      <c r="AK565" s="4441"/>
      <c r="AL565" s="4441"/>
      <c r="AM565" s="4441"/>
      <c r="AN565" s="4445"/>
      <c r="AO565" s="4445"/>
    </row>
    <row r="566" spans="1:41" s="2624" customFormat="1" ht="17.100000000000001" customHeight="1">
      <c r="A566" s="2629"/>
      <c r="B566" s="3219"/>
      <c r="C566" s="4469" t="s">
        <v>838</v>
      </c>
      <c r="D566" s="4470" t="s">
        <v>672</v>
      </c>
      <c r="E566" s="2233">
        <f t="shared" si="165"/>
        <v>5250</v>
      </c>
      <c r="F566" s="3007">
        <v>5250</v>
      </c>
      <c r="G566" s="3008">
        <v>4261.84</v>
      </c>
      <c r="H566" s="4477">
        <f t="shared" si="166"/>
        <v>0.81177904761904762</v>
      </c>
      <c r="I566" s="1881">
        <f t="shared" si="162"/>
        <v>5250</v>
      </c>
      <c r="J566" s="4438"/>
      <c r="K566" s="4438"/>
      <c r="L566" s="4438">
        <v>5250</v>
      </c>
      <c r="M566" s="4438"/>
      <c r="N566" s="4438"/>
      <c r="O566" s="4438"/>
      <c r="P566" s="4473"/>
      <c r="Q566" s="4439"/>
      <c r="R566" s="4439"/>
      <c r="S566" s="4439"/>
      <c r="T566" s="4474"/>
      <c r="U566" s="4439"/>
      <c r="V566" s="4439"/>
      <c r="W566" s="4439"/>
      <c r="X566" s="4439"/>
      <c r="Y566" s="4439"/>
      <c r="Z566" s="4439"/>
      <c r="AA566" s="4439"/>
      <c r="AB566" s="4439"/>
      <c r="AC566" s="4439"/>
      <c r="AD566" s="4439"/>
      <c r="AE566" s="4440"/>
      <c r="AF566" s="4440"/>
      <c r="AG566" s="4439"/>
      <c r="AH566" s="4439"/>
      <c r="AI566" s="4474"/>
      <c r="AJ566" s="4441"/>
      <c r="AK566" s="4441"/>
      <c r="AL566" s="4441"/>
      <c r="AM566" s="4441"/>
      <c r="AN566" s="4445"/>
      <c r="AO566" s="4445"/>
    </row>
    <row r="567" spans="1:41" s="2624" customFormat="1" ht="17.100000000000001" customHeight="1" thickBot="1">
      <c r="A567" s="2732"/>
      <c r="B567" s="2906"/>
      <c r="C567" s="4480" t="s">
        <v>839</v>
      </c>
      <c r="D567" s="4481" t="s">
        <v>719</v>
      </c>
      <c r="E567" s="2258">
        <f t="shared" si="165"/>
        <v>127500</v>
      </c>
      <c r="F567" s="2259">
        <v>46699</v>
      </c>
      <c r="G567" s="2260">
        <v>3704.3</v>
      </c>
      <c r="H567" s="4482">
        <f t="shared" si="166"/>
        <v>7.9322897706589013E-2</v>
      </c>
      <c r="I567" s="1881">
        <f t="shared" si="162"/>
        <v>127500</v>
      </c>
      <c r="J567" s="4483"/>
      <c r="K567" s="4483"/>
      <c r="L567" s="4483">
        <v>127500</v>
      </c>
      <c r="M567" s="4483"/>
      <c r="N567" s="4483"/>
      <c r="O567" s="4483"/>
      <c r="P567" s="3664"/>
      <c r="Q567" s="4484"/>
      <c r="R567" s="4484"/>
      <c r="S567" s="4484"/>
      <c r="T567" s="4468"/>
      <c r="U567" s="4484"/>
      <c r="V567" s="4484"/>
      <c r="W567" s="4484"/>
      <c r="X567" s="4484"/>
      <c r="Y567" s="4484"/>
      <c r="Z567" s="4484"/>
      <c r="AA567" s="4484"/>
      <c r="AB567" s="4484"/>
      <c r="AC567" s="4484"/>
      <c r="AD567" s="4484"/>
      <c r="AE567" s="4485"/>
      <c r="AF567" s="4485"/>
      <c r="AG567" s="4484"/>
      <c r="AH567" s="4484"/>
      <c r="AI567" s="4468"/>
      <c r="AJ567" s="4486"/>
      <c r="AK567" s="4486"/>
      <c r="AL567" s="4486"/>
      <c r="AM567" s="4486"/>
      <c r="AN567" s="4487"/>
      <c r="AO567" s="4487"/>
    </row>
    <row r="568" spans="1:41" s="2624" customFormat="1" ht="17.100000000000001" customHeight="1">
      <c r="A568" s="3219"/>
      <c r="B568" s="3219"/>
      <c r="C568" s="4334" t="s">
        <v>840</v>
      </c>
      <c r="D568" s="4335" t="s">
        <v>719</v>
      </c>
      <c r="E568" s="2233">
        <f t="shared" si="165"/>
        <v>22500</v>
      </c>
      <c r="F568" s="3007">
        <v>8241</v>
      </c>
      <c r="G568" s="3008">
        <v>653.70000000000005</v>
      </c>
      <c r="H568" s="3004">
        <f t="shared" si="166"/>
        <v>7.9322897706589013E-2</v>
      </c>
      <c r="I568" s="1881">
        <f t="shared" si="162"/>
        <v>22500</v>
      </c>
      <c r="J568" s="4483"/>
      <c r="K568" s="4483"/>
      <c r="L568" s="4483">
        <v>22500</v>
      </c>
      <c r="M568" s="4483"/>
      <c r="N568" s="4483"/>
      <c r="O568" s="4483"/>
      <c r="P568" s="3664"/>
      <c r="Q568" s="4484"/>
      <c r="R568" s="4484"/>
      <c r="S568" s="4484"/>
      <c r="T568" s="4468"/>
      <c r="U568" s="4484"/>
      <c r="V568" s="4484"/>
      <c r="W568" s="4484"/>
      <c r="X568" s="4484"/>
      <c r="Y568" s="4484"/>
      <c r="Z568" s="4484"/>
      <c r="AA568" s="4484"/>
      <c r="AB568" s="4484"/>
      <c r="AC568" s="4484"/>
      <c r="AD568" s="4484"/>
      <c r="AE568" s="4485"/>
      <c r="AF568" s="4485"/>
      <c r="AG568" s="4484"/>
      <c r="AH568" s="4484"/>
      <c r="AI568" s="4468"/>
      <c r="AJ568" s="4486"/>
      <c r="AK568" s="4486"/>
      <c r="AL568" s="4486"/>
      <c r="AM568" s="4486"/>
      <c r="AN568" s="4487"/>
      <c r="AO568" s="4487"/>
    </row>
    <row r="569" spans="1:41" s="2624" customFormat="1" ht="18.75" customHeight="1">
      <c r="A569" s="2629"/>
      <c r="B569" s="3219"/>
      <c r="C569" s="4488" t="s">
        <v>709</v>
      </c>
      <c r="D569" s="4335" t="s">
        <v>676</v>
      </c>
      <c r="E569" s="2233">
        <f t="shared" si="165"/>
        <v>187000</v>
      </c>
      <c r="F569" s="3007">
        <v>306000</v>
      </c>
      <c r="G569" s="3008">
        <v>281940.59000000003</v>
      </c>
      <c r="H569" s="3678">
        <f t="shared" si="166"/>
        <v>0.92137447712418308</v>
      </c>
      <c r="I569" s="1881">
        <f t="shared" si="162"/>
        <v>187000</v>
      </c>
      <c r="J569" s="4483"/>
      <c r="K569" s="4483"/>
      <c r="L569" s="4483">
        <v>187000</v>
      </c>
      <c r="M569" s="4483"/>
      <c r="N569" s="4483"/>
      <c r="O569" s="4483"/>
      <c r="P569" s="3664"/>
      <c r="Q569" s="4484"/>
      <c r="R569" s="4484"/>
      <c r="S569" s="4484"/>
      <c r="T569" s="4468"/>
      <c r="U569" s="4484"/>
      <c r="V569" s="4484"/>
      <c r="W569" s="4484"/>
      <c r="X569" s="4484"/>
      <c r="Y569" s="4484"/>
      <c r="Z569" s="4484"/>
      <c r="AA569" s="4484"/>
      <c r="AB569" s="4484"/>
      <c r="AC569" s="4484"/>
      <c r="AD569" s="4484"/>
      <c r="AE569" s="4485"/>
      <c r="AF569" s="4485"/>
      <c r="AG569" s="4484"/>
      <c r="AH569" s="4484"/>
      <c r="AI569" s="4468"/>
      <c r="AJ569" s="4486"/>
      <c r="AK569" s="4486"/>
      <c r="AL569" s="4486"/>
      <c r="AM569" s="4486"/>
      <c r="AN569" s="4487"/>
      <c r="AO569" s="4487"/>
    </row>
    <row r="570" spans="1:41" s="2624" customFormat="1" ht="18.75" customHeight="1">
      <c r="A570" s="2629"/>
      <c r="B570" s="3219"/>
      <c r="C570" s="4489" t="s">
        <v>710</v>
      </c>
      <c r="D570" s="4490" t="s">
        <v>676</v>
      </c>
      <c r="E570" s="2233">
        <f t="shared" si="165"/>
        <v>33000</v>
      </c>
      <c r="F570" s="3007">
        <v>54000</v>
      </c>
      <c r="G570" s="3008">
        <v>49754.52</v>
      </c>
      <c r="H570" s="3678">
        <f t="shared" si="166"/>
        <v>0.92137999999999998</v>
      </c>
      <c r="I570" s="1881">
        <f t="shared" si="162"/>
        <v>33000</v>
      </c>
      <c r="J570" s="4483"/>
      <c r="K570" s="4483"/>
      <c r="L570" s="4483">
        <v>33000</v>
      </c>
      <c r="M570" s="4483"/>
      <c r="N570" s="4483"/>
      <c r="O570" s="4483"/>
      <c r="P570" s="4491"/>
      <c r="Q570" s="4484"/>
      <c r="R570" s="4484"/>
      <c r="S570" s="4484"/>
      <c r="T570" s="4468"/>
      <c r="U570" s="4484"/>
      <c r="V570" s="4484"/>
      <c r="W570" s="4484"/>
      <c r="X570" s="4484"/>
      <c r="Y570" s="4484"/>
      <c r="Z570" s="4484"/>
      <c r="AA570" s="4484"/>
      <c r="AB570" s="4484"/>
      <c r="AC570" s="4484"/>
      <c r="AD570" s="4484"/>
      <c r="AE570" s="4485"/>
      <c r="AF570" s="4485"/>
      <c r="AG570" s="4484"/>
      <c r="AH570" s="4484"/>
      <c r="AI570" s="4468"/>
      <c r="AJ570" s="4486"/>
      <c r="AK570" s="4486"/>
      <c r="AL570" s="4486"/>
      <c r="AM570" s="4486"/>
      <c r="AN570" s="4487"/>
      <c r="AO570" s="4487"/>
    </row>
    <row r="571" spans="1:41" s="2624" customFormat="1" ht="17.100000000000001" customHeight="1">
      <c r="A571" s="2629"/>
      <c r="B571" s="2629"/>
      <c r="C571" s="3437" t="s">
        <v>711</v>
      </c>
      <c r="D571" s="4492" t="s">
        <v>653</v>
      </c>
      <c r="E571" s="2233">
        <f t="shared" si="165"/>
        <v>272164</v>
      </c>
      <c r="F571" s="2245">
        <v>273083</v>
      </c>
      <c r="G571" s="2246">
        <v>253588.59</v>
      </c>
      <c r="H571" s="3678">
        <f t="shared" si="166"/>
        <v>0.92861360831688533</v>
      </c>
      <c r="I571" s="1881">
        <f t="shared" si="162"/>
        <v>272164</v>
      </c>
      <c r="J571" s="4483"/>
      <c r="K571" s="4483"/>
      <c r="L571" s="4483">
        <v>272164</v>
      </c>
      <c r="M571" s="4483"/>
      <c r="N571" s="4483"/>
      <c r="O571" s="4483"/>
      <c r="P571" s="4491"/>
      <c r="Q571" s="4484"/>
      <c r="R571" s="4484"/>
      <c r="S571" s="4484"/>
      <c r="T571" s="4468"/>
      <c r="U571" s="4484"/>
      <c r="V571" s="4484"/>
      <c r="W571" s="4484"/>
      <c r="X571" s="4484"/>
      <c r="Y571" s="4484"/>
      <c r="Z571" s="4484"/>
      <c r="AA571" s="4484"/>
      <c r="AB571" s="4484"/>
      <c r="AC571" s="4484"/>
      <c r="AD571" s="4484"/>
      <c r="AE571" s="4485"/>
      <c r="AF571" s="4485"/>
      <c r="AG571" s="4484"/>
      <c r="AH571" s="4484"/>
      <c r="AI571" s="4468"/>
      <c r="AJ571" s="4486"/>
      <c r="AK571" s="4486"/>
      <c r="AL571" s="4486"/>
      <c r="AM571" s="4486"/>
      <c r="AN571" s="4487"/>
      <c r="AO571" s="4487"/>
    </row>
    <row r="572" spans="1:41" s="2624" customFormat="1" ht="17.100000000000001" customHeight="1">
      <c r="A572" s="3219"/>
      <c r="B572" s="2629"/>
      <c r="C572" s="4493" t="s">
        <v>712</v>
      </c>
      <c r="D572" s="4494" t="s">
        <v>653</v>
      </c>
      <c r="E572" s="2233">
        <f t="shared" si="165"/>
        <v>48029</v>
      </c>
      <c r="F572" s="2245">
        <v>48198</v>
      </c>
      <c r="G572" s="2246">
        <v>44755.41</v>
      </c>
      <c r="H572" s="3678">
        <f t="shared" si="166"/>
        <v>0.92857400722021666</v>
      </c>
      <c r="I572" s="1881">
        <f t="shared" si="162"/>
        <v>48029</v>
      </c>
      <c r="J572" s="4483"/>
      <c r="K572" s="4483"/>
      <c r="L572" s="4483">
        <v>48029</v>
      </c>
      <c r="M572" s="4483"/>
      <c r="N572" s="4483"/>
      <c r="O572" s="4483"/>
      <c r="P572" s="4491"/>
      <c r="Q572" s="4484"/>
      <c r="R572" s="4484"/>
      <c r="S572" s="4484"/>
      <c r="T572" s="4468"/>
      <c r="U572" s="4484"/>
      <c r="V572" s="4484"/>
      <c r="W572" s="4484"/>
      <c r="X572" s="4484"/>
      <c r="Y572" s="4484"/>
      <c r="Z572" s="4484"/>
      <c r="AA572" s="4484"/>
      <c r="AB572" s="4484"/>
      <c r="AC572" s="4484"/>
      <c r="AD572" s="4484"/>
      <c r="AE572" s="4485"/>
      <c r="AF572" s="4485"/>
      <c r="AG572" s="4484"/>
      <c r="AH572" s="4484"/>
      <c r="AI572" s="4468"/>
      <c r="AJ572" s="4486"/>
      <c r="AK572" s="4486"/>
      <c r="AL572" s="4486"/>
      <c r="AM572" s="4486"/>
      <c r="AN572" s="4487"/>
      <c r="AO572" s="4487"/>
    </row>
    <row r="573" spans="1:41" ht="14.25" customHeight="1">
      <c r="A573" s="2913"/>
      <c r="B573" s="2916"/>
      <c r="C573" s="4425"/>
      <c r="D573" s="4425"/>
      <c r="E573" s="2233"/>
      <c r="F573" s="2245"/>
      <c r="G573" s="2246"/>
      <c r="H573" s="3678"/>
      <c r="I573" s="1881">
        <f t="shared" si="162"/>
        <v>0</v>
      </c>
      <c r="J573" s="4483"/>
      <c r="K573" s="4483"/>
      <c r="L573" s="4483"/>
      <c r="M573" s="4483"/>
      <c r="N573" s="4483"/>
      <c r="O573" s="4483"/>
      <c r="P573" s="4491"/>
      <c r="Q573" s="4484"/>
      <c r="R573" s="4484"/>
      <c r="S573" s="4484"/>
      <c r="T573" s="4468"/>
      <c r="U573" s="4484"/>
      <c r="V573" s="4484"/>
      <c r="W573" s="4484"/>
      <c r="X573" s="4484"/>
      <c r="Y573" s="4484"/>
      <c r="Z573" s="4484"/>
      <c r="AA573" s="4484"/>
      <c r="AB573" s="4484"/>
      <c r="AC573" s="4484"/>
      <c r="AD573" s="4484"/>
      <c r="AE573" s="4485"/>
      <c r="AF573" s="4485"/>
      <c r="AG573" s="4484"/>
      <c r="AH573" s="4484"/>
      <c r="AI573" s="4468"/>
      <c r="AJ573" s="4486"/>
      <c r="AK573" s="4486"/>
      <c r="AL573" s="4486"/>
      <c r="AM573" s="4486"/>
      <c r="AN573" s="4495"/>
      <c r="AO573" s="4495"/>
    </row>
    <row r="574" spans="1:41" s="2624" customFormat="1" ht="17.100000000000001" customHeight="1">
      <c r="A574" s="2629"/>
      <c r="B574" s="3219"/>
      <c r="C574" s="11000" t="s">
        <v>679</v>
      </c>
      <c r="D574" s="11000"/>
      <c r="E574" s="4496">
        <f t="shared" ref="E574:F574" si="167">SUM(E575)</f>
        <v>11440530</v>
      </c>
      <c r="F574" s="4496">
        <f t="shared" si="167"/>
        <v>10822602</v>
      </c>
      <c r="G574" s="4497">
        <f>SUM(G575)</f>
        <v>7744977.1799999997</v>
      </c>
      <c r="H574" s="3783">
        <f t="shared" si="166"/>
        <v>0.71562986239353532</v>
      </c>
      <c r="I574" s="1881">
        <f t="shared" si="162"/>
        <v>0</v>
      </c>
      <c r="J574" s="4498"/>
      <c r="K574" s="4498"/>
      <c r="L574" s="4498"/>
      <c r="M574" s="4498"/>
      <c r="N574" s="4498"/>
      <c r="O574" s="4498"/>
      <c r="P574" s="4491"/>
      <c r="Q574" s="4499"/>
      <c r="R574" s="4499"/>
      <c r="S574" s="4499"/>
      <c r="T574" s="4468"/>
      <c r="U574" s="4499"/>
      <c r="V574" s="4499"/>
      <c r="W574" s="4499"/>
      <c r="X574" s="4499"/>
      <c r="Y574" s="4499"/>
      <c r="Z574" s="4499"/>
      <c r="AA574" s="4499"/>
      <c r="AB574" s="4499"/>
      <c r="AC574" s="4499"/>
      <c r="AD574" s="4499"/>
      <c r="AE574" s="4500"/>
      <c r="AF574" s="4500"/>
      <c r="AG574" s="4499"/>
      <c r="AH574" s="4499"/>
      <c r="AI574" s="4468"/>
      <c r="AJ574" s="4501"/>
      <c r="AK574" s="4501"/>
      <c r="AL574" s="4501"/>
      <c r="AM574" s="4501"/>
      <c r="AN574" s="4502"/>
      <c r="AO574" s="4502"/>
    </row>
    <row r="575" spans="1:41" s="2624" customFormat="1" ht="17.100000000000001" customHeight="1">
      <c r="A575" s="2629"/>
      <c r="B575" s="3219"/>
      <c r="C575" s="10986" t="s">
        <v>771</v>
      </c>
      <c r="D575" s="10986"/>
      <c r="E575" s="4503">
        <f>SUM(E576:E579)</f>
        <v>11440530</v>
      </c>
      <c r="F575" s="4503">
        <f>SUM(F576:F579)</f>
        <v>10822602</v>
      </c>
      <c r="G575" s="4504">
        <f>SUM(G576:G579)</f>
        <v>7744977.1799999997</v>
      </c>
      <c r="H575" s="4505">
        <f t="shared" si="166"/>
        <v>0.71562986239353532</v>
      </c>
      <c r="I575" s="1881">
        <f t="shared" si="162"/>
        <v>0</v>
      </c>
      <c r="J575" s="4506"/>
      <c r="K575" s="4506"/>
      <c r="L575" s="4506"/>
      <c r="M575" s="4506"/>
      <c r="N575" s="4506"/>
      <c r="O575" s="4506"/>
      <c r="P575" s="3664"/>
      <c r="Q575" s="4507"/>
      <c r="R575" s="4507"/>
      <c r="S575" s="4507"/>
      <c r="T575" s="4508"/>
      <c r="U575" s="4507"/>
      <c r="V575" s="4507"/>
      <c r="W575" s="4507"/>
      <c r="X575" s="4507"/>
      <c r="Y575" s="4507"/>
      <c r="Z575" s="4507"/>
      <c r="AA575" s="4507"/>
      <c r="AB575" s="4507"/>
      <c r="AC575" s="4507"/>
      <c r="AD575" s="4507"/>
      <c r="AE575" s="4509"/>
      <c r="AF575" s="4509"/>
      <c r="AG575" s="4507"/>
      <c r="AH575" s="4507"/>
      <c r="AI575" s="4508"/>
      <c r="AJ575" s="4510"/>
      <c r="AK575" s="4510"/>
      <c r="AL575" s="4510"/>
      <c r="AM575" s="4510"/>
      <c r="AN575" s="4511"/>
      <c r="AO575" s="4511"/>
    </row>
    <row r="576" spans="1:41" s="2624" customFormat="1" ht="17.25" customHeight="1">
      <c r="A576" s="2629"/>
      <c r="B576" s="3219"/>
      <c r="C576" s="4512" t="s">
        <v>245</v>
      </c>
      <c r="D576" s="4513" t="s">
        <v>761</v>
      </c>
      <c r="E576" s="4514">
        <f>I576</f>
        <v>9210600</v>
      </c>
      <c r="F576" s="4515">
        <v>8914672</v>
      </c>
      <c r="G576" s="4516">
        <v>6340365.6799999997</v>
      </c>
      <c r="H576" s="4505">
        <f t="shared" si="166"/>
        <v>0.7112281506262933</v>
      </c>
      <c r="I576" s="1881">
        <f t="shared" si="162"/>
        <v>9210600</v>
      </c>
      <c r="J576" s="4517"/>
      <c r="K576" s="4517"/>
      <c r="L576" s="4517">
        <v>4690600</v>
      </c>
      <c r="M576" s="4517"/>
      <c r="N576" s="4517"/>
      <c r="O576" s="4517"/>
      <c r="P576" s="3664"/>
      <c r="Q576" s="4518"/>
      <c r="R576" s="4518"/>
      <c r="S576" s="4518"/>
      <c r="T576" s="4508"/>
      <c r="U576" s="4518"/>
      <c r="V576" s="4518"/>
      <c r="W576" s="4518"/>
      <c r="X576" s="4518"/>
      <c r="Y576" s="4518"/>
      <c r="Z576" s="4518"/>
      <c r="AA576" s="4518"/>
      <c r="AB576" s="4518"/>
      <c r="AC576" s="4518">
        <v>4520000</v>
      </c>
      <c r="AD576" s="4518"/>
      <c r="AE576" s="4519"/>
      <c r="AF576" s="4519"/>
      <c r="AG576" s="4518"/>
      <c r="AH576" s="4518"/>
      <c r="AI576" s="4508"/>
      <c r="AJ576" s="4520"/>
      <c r="AK576" s="4520"/>
      <c r="AL576" s="4520"/>
      <c r="AM576" s="4520"/>
      <c r="AN576" s="4521"/>
      <c r="AO576" s="4521"/>
    </row>
    <row r="577" spans="1:41" s="2624" customFormat="1" ht="17.100000000000001" customHeight="1">
      <c r="A577" s="3219"/>
      <c r="B577" s="10987"/>
      <c r="C577" s="4522" t="s">
        <v>377</v>
      </c>
      <c r="D577" s="4523" t="s">
        <v>681</v>
      </c>
      <c r="E577" s="4514">
        <f t="shared" ref="E577:E579" si="168">I577</f>
        <v>2229930</v>
      </c>
      <c r="F577" s="4515">
        <v>1825930</v>
      </c>
      <c r="G577" s="4516">
        <v>1341236.55</v>
      </c>
      <c r="H577" s="4505">
        <f t="shared" si="166"/>
        <v>0.73454981844868095</v>
      </c>
      <c r="I577" s="1881">
        <f t="shared" si="162"/>
        <v>2229930</v>
      </c>
      <c r="J577" s="4517"/>
      <c r="K577" s="4517"/>
      <c r="L577" s="4517">
        <v>2090000</v>
      </c>
      <c r="M577" s="4517"/>
      <c r="N577" s="4517"/>
      <c r="O577" s="4517"/>
      <c r="P577" s="3664"/>
      <c r="Q577" s="4518"/>
      <c r="R577" s="4518"/>
      <c r="S577" s="4518"/>
      <c r="T577" s="4508"/>
      <c r="U577" s="4518"/>
      <c r="V577" s="4518">
        <v>39930</v>
      </c>
      <c r="W577" s="4518"/>
      <c r="X577" s="4518"/>
      <c r="Y577" s="4518"/>
      <c r="Z577" s="4518"/>
      <c r="AA577" s="4518"/>
      <c r="AB577" s="4518"/>
      <c r="AC577" s="4518">
        <v>100000</v>
      </c>
      <c r="AD577" s="4518"/>
      <c r="AE577" s="4519"/>
      <c r="AF577" s="4519"/>
      <c r="AG577" s="4518"/>
      <c r="AH577" s="4518"/>
      <c r="AI577" s="4508"/>
      <c r="AJ577" s="4520"/>
      <c r="AK577" s="4520"/>
      <c r="AL577" s="4520"/>
      <c r="AM577" s="4520"/>
      <c r="AN577" s="4521"/>
      <c r="AO577" s="4521"/>
    </row>
    <row r="578" spans="1:41" s="2624" customFormat="1" ht="17.100000000000001" customHeight="1">
      <c r="A578" s="2629"/>
      <c r="B578" s="10987"/>
      <c r="C578" s="4524" t="s">
        <v>841</v>
      </c>
      <c r="D578" s="4525" t="s">
        <v>681</v>
      </c>
      <c r="E578" s="4526">
        <f>I578</f>
        <v>0</v>
      </c>
      <c r="F578" s="4515">
        <v>69700</v>
      </c>
      <c r="G578" s="4516">
        <v>53868.7</v>
      </c>
      <c r="H578" s="4505">
        <f t="shared" si="166"/>
        <v>0.7728651362984218</v>
      </c>
      <c r="I578" s="1881">
        <f t="shared" si="162"/>
        <v>0</v>
      </c>
      <c r="J578" s="4527"/>
      <c r="K578" s="4527"/>
      <c r="L578" s="4527"/>
      <c r="M578" s="4527"/>
      <c r="N578" s="4527"/>
      <c r="O578" s="4527"/>
      <c r="P578" s="3664"/>
      <c r="Q578" s="4528"/>
      <c r="R578" s="4528"/>
      <c r="S578" s="4528"/>
      <c r="T578" s="4508"/>
      <c r="U578" s="4528"/>
      <c r="V578" s="4528"/>
      <c r="W578" s="4528"/>
      <c r="X578" s="4528"/>
      <c r="Y578" s="4528"/>
      <c r="Z578" s="4528"/>
      <c r="AA578" s="4528"/>
      <c r="AB578" s="4528"/>
      <c r="AC578" s="4528"/>
      <c r="AD578" s="4528"/>
      <c r="AE578" s="4529"/>
      <c r="AF578" s="4529"/>
      <c r="AG578" s="4528"/>
      <c r="AH578" s="4528"/>
      <c r="AI578" s="4508"/>
      <c r="AJ578" s="4530"/>
      <c r="AK578" s="4530"/>
      <c r="AL578" s="4530"/>
      <c r="AM578" s="4530"/>
      <c r="AN578" s="4531"/>
      <c r="AO578" s="4531"/>
    </row>
    <row r="579" spans="1:41" s="2624" customFormat="1" ht="17.100000000000001" customHeight="1">
      <c r="A579" s="2629"/>
      <c r="B579" s="10987"/>
      <c r="C579" s="4532" t="s">
        <v>759</v>
      </c>
      <c r="D579" s="4533" t="s">
        <v>681</v>
      </c>
      <c r="E579" s="4534">
        <f t="shared" si="168"/>
        <v>0</v>
      </c>
      <c r="F579" s="4515">
        <v>12300</v>
      </c>
      <c r="G579" s="4516">
        <v>9506.25</v>
      </c>
      <c r="H579" s="4505">
        <f t="shared" si="166"/>
        <v>0.77286585365853655</v>
      </c>
      <c r="I579" s="1881">
        <f t="shared" si="162"/>
        <v>0</v>
      </c>
      <c r="J579" s="4535"/>
      <c r="K579" s="4535"/>
      <c r="L579" s="4535"/>
      <c r="M579" s="4535"/>
      <c r="N579" s="4535"/>
      <c r="O579" s="4535"/>
      <c r="P579" s="3664"/>
      <c r="Q579" s="4536"/>
      <c r="R579" s="4536"/>
      <c r="S579" s="4536"/>
      <c r="T579" s="4508"/>
      <c r="U579" s="4536"/>
      <c r="V579" s="4536"/>
      <c r="W579" s="4536"/>
      <c r="X579" s="4536"/>
      <c r="Y579" s="4536"/>
      <c r="Z579" s="4536"/>
      <c r="AA579" s="4536"/>
      <c r="AB579" s="4536"/>
      <c r="AC579" s="4536"/>
      <c r="AD579" s="4536"/>
      <c r="AE579" s="4537"/>
      <c r="AF579" s="4537"/>
      <c r="AG579" s="4536"/>
      <c r="AH579" s="4536"/>
      <c r="AI579" s="4508"/>
      <c r="AJ579" s="4538"/>
      <c r="AK579" s="4538"/>
      <c r="AL579" s="4538"/>
      <c r="AM579" s="4538"/>
      <c r="AN579" s="4539"/>
      <c r="AO579" s="4539"/>
    </row>
    <row r="580" spans="1:41" s="2624" customFormat="1" ht="15.75" customHeight="1">
      <c r="A580" s="2629"/>
      <c r="B580" s="10988"/>
      <c r="C580" s="4232"/>
      <c r="D580" s="4540"/>
      <c r="E580" s="4534"/>
      <c r="F580" s="4515"/>
      <c r="G580" s="4516"/>
      <c r="H580" s="4505"/>
      <c r="I580" s="1881">
        <f t="shared" si="162"/>
        <v>0</v>
      </c>
      <c r="J580" s="4535"/>
      <c r="K580" s="4535"/>
      <c r="L580" s="4535"/>
      <c r="M580" s="4535"/>
      <c r="N580" s="4535"/>
      <c r="O580" s="4535"/>
      <c r="P580" s="3664"/>
      <c r="Q580" s="4536"/>
      <c r="R580" s="4536"/>
      <c r="S580" s="4536"/>
      <c r="T580" s="4508"/>
      <c r="U580" s="4536"/>
      <c r="V580" s="4536"/>
      <c r="W580" s="4536"/>
      <c r="X580" s="4536"/>
      <c r="Y580" s="4536"/>
      <c r="Z580" s="4536"/>
      <c r="AA580" s="4536"/>
      <c r="AB580" s="4536"/>
      <c r="AC580" s="4536"/>
      <c r="AD580" s="4536"/>
      <c r="AE580" s="4537"/>
      <c r="AF580" s="4537"/>
      <c r="AG580" s="4536"/>
      <c r="AH580" s="4536"/>
      <c r="AI580" s="4508"/>
      <c r="AJ580" s="4538"/>
      <c r="AK580" s="4538"/>
      <c r="AL580" s="4538"/>
      <c r="AM580" s="4538"/>
      <c r="AN580" s="4539"/>
      <c r="AO580" s="4539"/>
    </row>
    <row r="581" spans="1:41" s="2624" customFormat="1" ht="20.25" customHeight="1">
      <c r="A581" s="2629"/>
      <c r="B581" s="10988"/>
      <c r="C581" s="10990" t="s">
        <v>752</v>
      </c>
      <c r="D581" s="10902"/>
      <c r="E581" s="4541">
        <f>SUM(E582:E583)</f>
        <v>0</v>
      </c>
      <c r="F581" s="4541">
        <f>SUM(F582:F583)</f>
        <v>82000</v>
      </c>
      <c r="G581" s="4542">
        <f>SUM(G582:G583)</f>
        <v>63374.95</v>
      </c>
      <c r="H581" s="4505">
        <f t="shared" si="166"/>
        <v>0.77286524390243894</v>
      </c>
      <c r="I581" s="1881">
        <f t="shared" si="162"/>
        <v>0</v>
      </c>
      <c r="J581" s="4535"/>
      <c r="K581" s="4535"/>
      <c r="L581" s="4535"/>
      <c r="M581" s="4535"/>
      <c r="N581" s="4535"/>
      <c r="O581" s="4535"/>
      <c r="P581" s="3664"/>
      <c r="Q581" s="4536"/>
      <c r="R581" s="4536"/>
      <c r="S581" s="4536"/>
      <c r="T581" s="4508"/>
      <c r="U581" s="4536"/>
      <c r="V581" s="4536"/>
      <c r="W581" s="4536"/>
      <c r="X581" s="4536"/>
      <c r="Y581" s="4536"/>
      <c r="Z581" s="4536"/>
      <c r="AA581" s="4536"/>
      <c r="AB581" s="4536"/>
      <c r="AC581" s="4536"/>
      <c r="AD581" s="4536"/>
      <c r="AE581" s="4537"/>
      <c r="AF581" s="4537"/>
      <c r="AG581" s="4536"/>
      <c r="AH581" s="4536"/>
      <c r="AI581" s="4508"/>
      <c r="AJ581" s="4538"/>
      <c r="AK581" s="4538"/>
      <c r="AL581" s="4538"/>
      <c r="AM581" s="4538"/>
      <c r="AN581" s="4539"/>
      <c r="AO581" s="4539"/>
    </row>
    <row r="582" spans="1:41" s="2624" customFormat="1" ht="17.100000000000001" customHeight="1">
      <c r="A582" s="2629"/>
      <c r="B582" s="10988"/>
      <c r="C582" s="4543" t="s">
        <v>841</v>
      </c>
      <c r="D582" s="4544" t="s">
        <v>681</v>
      </c>
      <c r="E582" s="4545">
        <f>I582</f>
        <v>0</v>
      </c>
      <c r="F582" s="4515">
        <v>69700</v>
      </c>
      <c r="G582" s="4516">
        <v>53868.7</v>
      </c>
      <c r="H582" s="4505">
        <f t="shared" si="166"/>
        <v>0.7728651362984218</v>
      </c>
      <c r="I582" s="1881">
        <f t="shared" si="162"/>
        <v>0</v>
      </c>
      <c r="J582" s="4546"/>
      <c r="K582" s="4546"/>
      <c r="L582" s="4546"/>
      <c r="M582" s="4546"/>
      <c r="N582" s="4546"/>
      <c r="O582" s="4546"/>
      <c r="P582" s="3664"/>
      <c r="Q582" s="4547"/>
      <c r="R582" s="4547"/>
      <c r="S582" s="4547"/>
      <c r="T582" s="4508"/>
      <c r="U582" s="4547"/>
      <c r="V582" s="4547"/>
      <c r="W582" s="4547"/>
      <c r="X582" s="4547"/>
      <c r="Y582" s="4547"/>
      <c r="Z582" s="4547"/>
      <c r="AA582" s="4547"/>
      <c r="AB582" s="4547"/>
      <c r="AC582" s="4547"/>
      <c r="AD582" s="4547"/>
      <c r="AE582" s="4548"/>
      <c r="AF582" s="4548"/>
      <c r="AG582" s="4547"/>
      <c r="AH582" s="4547"/>
      <c r="AI582" s="4508"/>
      <c r="AJ582" s="4549"/>
      <c r="AK582" s="4549"/>
      <c r="AL582" s="4549"/>
      <c r="AM582" s="4549"/>
      <c r="AN582" s="4550"/>
      <c r="AO582" s="4550"/>
    </row>
    <row r="583" spans="1:41" s="2624" customFormat="1" ht="17.100000000000001" customHeight="1" thickBot="1">
      <c r="A583" s="3219"/>
      <c r="B583" s="10989"/>
      <c r="C583" s="4551" t="s">
        <v>759</v>
      </c>
      <c r="D583" s="4552" t="s">
        <v>681</v>
      </c>
      <c r="E583" s="4553">
        <f t="shared" ref="E583" si="169">I583</f>
        <v>0</v>
      </c>
      <c r="F583" s="4515">
        <v>12300</v>
      </c>
      <c r="G583" s="4516">
        <v>9506.25</v>
      </c>
      <c r="H583" s="4505">
        <f>G583/F583</f>
        <v>0.77286585365853655</v>
      </c>
      <c r="I583" s="1881">
        <f t="shared" ref="I583:I646" si="170">SUM(J583:AM583)</f>
        <v>0</v>
      </c>
      <c r="J583" s="4554"/>
      <c r="K583" s="4554"/>
      <c r="L583" s="4554"/>
      <c r="M583" s="4554"/>
      <c r="N583" s="4554"/>
      <c r="O583" s="4554"/>
      <c r="P583" s="3664"/>
      <c r="Q583" s="4555"/>
      <c r="R583" s="4555"/>
      <c r="S583" s="4555"/>
      <c r="T583" s="4508"/>
      <c r="U583" s="4555"/>
      <c r="V583" s="4555"/>
      <c r="W583" s="4555"/>
      <c r="X583" s="4555"/>
      <c r="Y583" s="4555"/>
      <c r="Z583" s="4555"/>
      <c r="AA583" s="4555"/>
      <c r="AB583" s="4555"/>
      <c r="AC583" s="4555"/>
      <c r="AD583" s="4555"/>
      <c r="AE583" s="4556"/>
      <c r="AF583" s="4556"/>
      <c r="AG583" s="4555"/>
      <c r="AH583" s="4555"/>
      <c r="AI583" s="4508"/>
      <c r="AJ583" s="4557"/>
      <c r="AK583" s="4557"/>
      <c r="AL583" s="4557"/>
      <c r="AM583" s="4557"/>
      <c r="AN583" s="4558"/>
      <c r="AO583" s="4558"/>
    </row>
    <row r="584" spans="1:41" s="2624" customFormat="1" ht="17.100000000000001" customHeight="1" thickBot="1">
      <c r="A584" s="2629"/>
      <c r="B584" s="2626" t="s">
        <v>555</v>
      </c>
      <c r="C584" s="2627"/>
      <c r="D584" s="2628" t="s">
        <v>117</v>
      </c>
      <c r="E584" s="2217">
        <f t="shared" ref="E584:G585" si="171">SUM(E585)</f>
        <v>20000</v>
      </c>
      <c r="F584" s="2217">
        <f t="shared" si="171"/>
        <v>20000</v>
      </c>
      <c r="G584" s="2218">
        <f t="shared" si="171"/>
        <v>2639.96</v>
      </c>
      <c r="H584" s="1935">
        <f>G584/F584</f>
        <v>0.131998</v>
      </c>
      <c r="I584" s="1881">
        <f t="shared" si="170"/>
        <v>0</v>
      </c>
      <c r="J584" s="4554"/>
      <c r="K584" s="4554"/>
      <c r="L584" s="4554"/>
      <c r="M584" s="4554"/>
      <c r="N584" s="4554"/>
      <c r="O584" s="4554"/>
      <c r="P584" s="3664"/>
      <c r="Q584" s="4555"/>
      <c r="R584" s="4555"/>
      <c r="S584" s="4555"/>
      <c r="T584" s="4508"/>
      <c r="U584" s="4555"/>
      <c r="V584" s="4555"/>
      <c r="W584" s="4555"/>
      <c r="X584" s="4555"/>
      <c r="Y584" s="4555"/>
      <c r="Z584" s="4555"/>
      <c r="AA584" s="4555"/>
      <c r="AB584" s="4555"/>
      <c r="AC584" s="4555"/>
      <c r="AD584" s="4555"/>
      <c r="AE584" s="4556"/>
      <c r="AF584" s="4556"/>
      <c r="AG584" s="4555"/>
      <c r="AH584" s="4555"/>
      <c r="AI584" s="4508"/>
      <c r="AJ584" s="4557"/>
      <c r="AK584" s="4557"/>
      <c r="AL584" s="4557"/>
      <c r="AM584" s="4557"/>
      <c r="AN584" s="4558"/>
      <c r="AO584" s="4558"/>
    </row>
    <row r="585" spans="1:41" s="2624" customFormat="1" ht="17.100000000000001" customHeight="1">
      <c r="A585" s="2629"/>
      <c r="B585" s="10958"/>
      <c r="C585" s="10876" t="s">
        <v>823</v>
      </c>
      <c r="D585" s="10876"/>
      <c r="E585" s="2220">
        <f t="shared" si="171"/>
        <v>20000</v>
      </c>
      <c r="F585" s="2220">
        <f t="shared" si="171"/>
        <v>20000</v>
      </c>
      <c r="G585" s="2221">
        <f t="shared" si="171"/>
        <v>2639.96</v>
      </c>
      <c r="H585" s="2286">
        <f>G585/F585</f>
        <v>0.131998</v>
      </c>
      <c r="I585" s="1881">
        <f t="shared" si="170"/>
        <v>0</v>
      </c>
      <c r="J585" s="4554"/>
      <c r="K585" s="4554"/>
      <c r="L585" s="4554"/>
      <c r="M585" s="4554"/>
      <c r="N585" s="4554"/>
      <c r="O585" s="4554"/>
      <c r="P585" s="3664"/>
      <c r="Q585" s="4555"/>
      <c r="R585" s="4555"/>
      <c r="S585" s="4555"/>
      <c r="T585" s="4508"/>
      <c r="U585" s="4555"/>
      <c r="V585" s="4555"/>
      <c r="W585" s="4555"/>
      <c r="X585" s="4555"/>
      <c r="Y585" s="4555"/>
      <c r="Z585" s="4555"/>
      <c r="AA585" s="4555"/>
      <c r="AB585" s="4555"/>
      <c r="AC585" s="4555"/>
      <c r="AD585" s="4555"/>
      <c r="AE585" s="4556"/>
      <c r="AF585" s="4556"/>
      <c r="AG585" s="4555"/>
      <c r="AH585" s="4555"/>
      <c r="AI585" s="4508"/>
      <c r="AJ585" s="4557"/>
      <c r="AK585" s="4557"/>
      <c r="AL585" s="4557"/>
      <c r="AM585" s="4557"/>
      <c r="AN585" s="4558"/>
      <c r="AO585" s="4558"/>
    </row>
    <row r="586" spans="1:41" s="2624" customFormat="1" ht="17.100000000000001" customHeight="1">
      <c r="A586" s="2629"/>
      <c r="B586" s="10958"/>
      <c r="C586" s="10991" t="s">
        <v>646</v>
      </c>
      <c r="D586" s="10991"/>
      <c r="E586" s="4559">
        <f t="shared" ref="E586:G586" si="172">SUM(E587,E592)</f>
        <v>20000</v>
      </c>
      <c r="F586" s="4559">
        <f t="shared" si="172"/>
        <v>20000</v>
      </c>
      <c r="G586" s="4560">
        <f t="shared" si="172"/>
        <v>2639.96</v>
      </c>
      <c r="H586" s="4505">
        <f>G586/F586</f>
        <v>0.131998</v>
      </c>
      <c r="I586" s="1881">
        <f t="shared" si="170"/>
        <v>0</v>
      </c>
      <c r="J586" s="4561"/>
      <c r="K586" s="4561"/>
      <c r="L586" s="4561"/>
      <c r="M586" s="4561"/>
      <c r="N586" s="4561"/>
      <c r="O586" s="4561"/>
      <c r="P586" s="3664"/>
      <c r="Q586" s="4562"/>
      <c r="R586" s="4562"/>
      <c r="S586" s="4562"/>
      <c r="T586" s="4508"/>
      <c r="U586" s="4562"/>
      <c r="V586" s="4562"/>
      <c r="W586" s="4562"/>
      <c r="X586" s="4562"/>
      <c r="Y586" s="4562"/>
      <c r="Z586" s="4562"/>
      <c r="AA586" s="4562"/>
      <c r="AB586" s="4562"/>
      <c r="AC586" s="4562"/>
      <c r="AD586" s="4562"/>
      <c r="AE586" s="4563"/>
      <c r="AF586" s="4563"/>
      <c r="AG586" s="4562"/>
      <c r="AH586" s="4562"/>
      <c r="AI586" s="4508"/>
      <c r="AJ586" s="4564"/>
      <c r="AK586" s="4564"/>
      <c r="AL586" s="4564"/>
      <c r="AM586" s="4564"/>
      <c r="AN586" s="4565"/>
      <c r="AO586" s="4565"/>
    </row>
    <row r="587" spans="1:41" s="2624" customFormat="1" ht="17.100000000000001" customHeight="1">
      <c r="A587" s="2629"/>
      <c r="B587" s="10958"/>
      <c r="C587" s="10992" t="s">
        <v>647</v>
      </c>
      <c r="D587" s="10992"/>
      <c r="E587" s="4566">
        <f t="shared" ref="E587:G587" si="173">SUM(E588:E590)</f>
        <v>11270</v>
      </c>
      <c r="F587" s="4566">
        <f t="shared" si="173"/>
        <v>11270</v>
      </c>
      <c r="G587" s="4567">
        <f t="shared" si="173"/>
        <v>0</v>
      </c>
      <c r="H587" s="4505">
        <f t="shared" ref="H587:H594" si="174">G587/F587</f>
        <v>0</v>
      </c>
      <c r="I587" s="1881">
        <f t="shared" si="170"/>
        <v>0</v>
      </c>
      <c r="J587" s="4568"/>
      <c r="K587" s="4568"/>
      <c r="L587" s="4568"/>
      <c r="M587" s="4568"/>
      <c r="N587" s="4568"/>
      <c r="O587" s="4568"/>
      <c r="P587" s="3664"/>
      <c r="Q587" s="4569"/>
      <c r="R587" s="4569"/>
      <c r="S587" s="4569"/>
      <c r="T587" s="4508"/>
      <c r="U587" s="4569"/>
      <c r="V587" s="4569"/>
      <c r="W587" s="4569"/>
      <c r="X587" s="4569"/>
      <c r="Y587" s="4569"/>
      <c r="Z587" s="4569"/>
      <c r="AA587" s="4569"/>
      <c r="AB587" s="4569"/>
      <c r="AC587" s="4569"/>
      <c r="AD587" s="4569"/>
      <c r="AE587" s="4570"/>
      <c r="AF587" s="4570"/>
      <c r="AG587" s="4569"/>
      <c r="AH587" s="4569"/>
      <c r="AI587" s="4508"/>
      <c r="AJ587" s="4571"/>
      <c r="AK587" s="4571"/>
      <c r="AL587" s="4571"/>
      <c r="AM587" s="4571"/>
      <c r="AN587" s="4572"/>
      <c r="AO587" s="4572"/>
    </row>
    <row r="588" spans="1:41" s="2624" customFormat="1" ht="17.100000000000001" customHeight="1">
      <c r="A588" s="2629"/>
      <c r="B588" s="10958"/>
      <c r="C588" s="4573" t="s">
        <v>407</v>
      </c>
      <c r="D588" s="4574" t="s">
        <v>650</v>
      </c>
      <c r="E588" s="4575">
        <f>I588</f>
        <v>700</v>
      </c>
      <c r="F588" s="4515">
        <v>700</v>
      </c>
      <c r="G588" s="4516">
        <v>0</v>
      </c>
      <c r="H588" s="4505">
        <f t="shared" si="174"/>
        <v>0</v>
      </c>
      <c r="I588" s="1881">
        <f t="shared" si="170"/>
        <v>700</v>
      </c>
      <c r="J588" s="4576"/>
      <c r="K588" s="4576"/>
      <c r="L588" s="4576"/>
      <c r="M588" s="4576"/>
      <c r="N588" s="4576"/>
      <c r="O588" s="4576"/>
      <c r="P588" s="3664"/>
      <c r="Q588" s="4577"/>
      <c r="R588" s="4577"/>
      <c r="S588" s="4577"/>
      <c r="T588" s="4508"/>
      <c r="U588" s="4577"/>
      <c r="V588" s="4577"/>
      <c r="W588" s="4577"/>
      <c r="X588" s="4577"/>
      <c r="Y588" s="4577"/>
      <c r="Z588" s="4577"/>
      <c r="AA588" s="4577"/>
      <c r="AB588" s="4577"/>
      <c r="AC588" s="4577"/>
      <c r="AD588" s="4577"/>
      <c r="AE588" s="4578"/>
      <c r="AF588" s="4578"/>
      <c r="AG588" s="4577">
        <v>700</v>
      </c>
      <c r="AH588" s="4577"/>
      <c r="AI588" s="4508"/>
      <c r="AJ588" s="4579"/>
      <c r="AK588" s="4579"/>
      <c r="AL588" s="4579"/>
      <c r="AM588" s="4579"/>
      <c r="AN588" s="4580"/>
      <c r="AO588" s="4580"/>
    </row>
    <row r="589" spans="1:41" s="2624" customFormat="1" ht="16.5" customHeight="1">
      <c r="A589" s="2629"/>
      <c r="B589" s="10958"/>
      <c r="C589" s="4581" t="s">
        <v>408</v>
      </c>
      <c r="D589" s="4582" t="s">
        <v>651</v>
      </c>
      <c r="E589" s="4583">
        <f t="shared" ref="E589:E590" si="175">I589</f>
        <v>140</v>
      </c>
      <c r="F589" s="4515">
        <v>140</v>
      </c>
      <c r="G589" s="4516">
        <v>0</v>
      </c>
      <c r="H589" s="4505">
        <f t="shared" si="174"/>
        <v>0</v>
      </c>
      <c r="I589" s="1881">
        <f t="shared" si="170"/>
        <v>140</v>
      </c>
      <c r="J589" s="4584"/>
      <c r="K589" s="4584"/>
      <c r="L589" s="4584"/>
      <c r="M589" s="4584"/>
      <c r="N589" s="4584"/>
      <c r="O589" s="4584"/>
      <c r="P589" s="3664"/>
      <c r="Q589" s="4585"/>
      <c r="R589" s="4585"/>
      <c r="S589" s="4585"/>
      <c r="T589" s="4508"/>
      <c r="U589" s="4585"/>
      <c r="V589" s="4585"/>
      <c r="W589" s="4585"/>
      <c r="X589" s="4585"/>
      <c r="Y589" s="4585"/>
      <c r="Z589" s="4585"/>
      <c r="AA589" s="4585"/>
      <c r="AB589" s="4585"/>
      <c r="AC589" s="4585"/>
      <c r="AD589" s="4585"/>
      <c r="AE589" s="4586"/>
      <c r="AF589" s="4586"/>
      <c r="AG589" s="4585">
        <v>140</v>
      </c>
      <c r="AH589" s="4585"/>
      <c r="AI589" s="4508"/>
      <c r="AJ589" s="4587"/>
      <c r="AK589" s="4587"/>
      <c r="AL589" s="4587"/>
      <c r="AM589" s="4587"/>
      <c r="AN589" s="4588"/>
      <c r="AO589" s="4588"/>
    </row>
    <row r="590" spans="1:41" s="2624" customFormat="1" ht="17.100000000000001" customHeight="1">
      <c r="A590" s="2629"/>
      <c r="B590" s="3219"/>
      <c r="C590" s="4589" t="s">
        <v>595</v>
      </c>
      <c r="D590" s="4590" t="s">
        <v>652</v>
      </c>
      <c r="E590" s="4591">
        <f t="shared" si="175"/>
        <v>10430</v>
      </c>
      <c r="F590" s="4515">
        <v>10430</v>
      </c>
      <c r="G590" s="4516">
        <v>0</v>
      </c>
      <c r="H590" s="4505">
        <f t="shared" si="174"/>
        <v>0</v>
      </c>
      <c r="I590" s="1881">
        <f t="shared" si="170"/>
        <v>10430</v>
      </c>
      <c r="J590" s="4592"/>
      <c r="K590" s="4592"/>
      <c r="L590" s="4592"/>
      <c r="M590" s="4592"/>
      <c r="N590" s="4592"/>
      <c r="O590" s="4592"/>
      <c r="P590" s="3664"/>
      <c r="Q590" s="4593"/>
      <c r="R590" s="4593"/>
      <c r="S590" s="4593"/>
      <c r="T590" s="4508"/>
      <c r="U590" s="4593"/>
      <c r="V590" s="4593"/>
      <c r="W590" s="4593"/>
      <c r="X590" s="4593"/>
      <c r="Y590" s="4593"/>
      <c r="Z590" s="4593"/>
      <c r="AA590" s="4593"/>
      <c r="AB590" s="4593"/>
      <c r="AC590" s="4593"/>
      <c r="AD590" s="4593"/>
      <c r="AE590" s="4594"/>
      <c r="AF590" s="4594"/>
      <c r="AG590" s="4593">
        <v>10430</v>
      </c>
      <c r="AH590" s="4593"/>
      <c r="AI590" s="4508"/>
      <c r="AJ590" s="4595"/>
      <c r="AK590" s="4595"/>
      <c r="AL590" s="4595"/>
      <c r="AM590" s="4595"/>
      <c r="AN590" s="4596"/>
      <c r="AO590" s="4596"/>
    </row>
    <row r="591" spans="1:41" s="2624" customFormat="1" ht="13.5" customHeight="1">
      <c r="A591" s="2629"/>
      <c r="B591" s="3219"/>
      <c r="C591" s="4232"/>
      <c r="D591" s="4233"/>
      <c r="E591" s="4591"/>
      <c r="F591" s="4515"/>
      <c r="G591" s="4516"/>
      <c r="H591" s="4505"/>
      <c r="I591" s="1881">
        <f t="shared" si="170"/>
        <v>0</v>
      </c>
      <c r="J591" s="4592"/>
      <c r="K591" s="4592"/>
      <c r="L591" s="4592"/>
      <c r="M591" s="4592"/>
      <c r="N591" s="4592"/>
      <c r="O591" s="4592"/>
      <c r="P591" s="3664"/>
      <c r="Q591" s="4593"/>
      <c r="R591" s="4593"/>
      <c r="S591" s="4593"/>
      <c r="T591" s="4508"/>
      <c r="U591" s="4593"/>
      <c r="V591" s="4593"/>
      <c r="W591" s="4593"/>
      <c r="X591" s="4593"/>
      <c r="Y591" s="4593"/>
      <c r="Z591" s="4593"/>
      <c r="AA591" s="4593"/>
      <c r="AB591" s="4593"/>
      <c r="AC591" s="4593"/>
      <c r="AD591" s="4593"/>
      <c r="AE591" s="4594"/>
      <c r="AF591" s="4594"/>
      <c r="AG591" s="4593"/>
      <c r="AH591" s="4593"/>
      <c r="AI591" s="4508"/>
      <c r="AJ591" s="4595"/>
      <c r="AK591" s="4595"/>
      <c r="AL591" s="4595"/>
      <c r="AM591" s="4595"/>
      <c r="AN591" s="4596"/>
      <c r="AO591" s="4596"/>
    </row>
    <row r="592" spans="1:41" s="2624" customFormat="1" ht="17.100000000000001" customHeight="1">
      <c r="A592" s="2629"/>
      <c r="B592" s="3219"/>
      <c r="C592" s="10879" t="s">
        <v>654</v>
      </c>
      <c r="D592" s="10879"/>
      <c r="E592" s="2401">
        <f t="shared" ref="E592:G592" si="176">SUM(E593:E594)</f>
        <v>8730</v>
      </c>
      <c r="F592" s="2401">
        <f t="shared" si="176"/>
        <v>8730</v>
      </c>
      <c r="G592" s="2402">
        <f t="shared" si="176"/>
        <v>2639.96</v>
      </c>
      <c r="H592" s="4505">
        <f t="shared" si="174"/>
        <v>0.30240091638029781</v>
      </c>
      <c r="I592" s="1881">
        <f t="shared" si="170"/>
        <v>0</v>
      </c>
      <c r="J592" s="4592"/>
      <c r="K592" s="4592"/>
      <c r="L592" s="4592"/>
      <c r="M592" s="4592"/>
      <c r="N592" s="4592"/>
      <c r="O592" s="4592"/>
      <c r="P592" s="3664"/>
      <c r="Q592" s="4593"/>
      <c r="R592" s="4593"/>
      <c r="S592" s="4593"/>
      <c r="T592" s="4508"/>
      <c r="U592" s="4593"/>
      <c r="V592" s="4593"/>
      <c r="W592" s="4593"/>
      <c r="X592" s="4593"/>
      <c r="Y592" s="4593"/>
      <c r="Z592" s="4593"/>
      <c r="AA592" s="4593"/>
      <c r="AB592" s="4593"/>
      <c r="AC592" s="4593"/>
      <c r="AD592" s="4593"/>
      <c r="AE592" s="4594"/>
      <c r="AF592" s="4594"/>
      <c r="AG592" s="4593"/>
      <c r="AH592" s="4593"/>
      <c r="AI592" s="4508"/>
      <c r="AJ592" s="4595"/>
      <c r="AK592" s="4595"/>
      <c r="AL592" s="4595"/>
      <c r="AM592" s="4595"/>
      <c r="AN592" s="4596"/>
      <c r="AO592" s="4596"/>
    </row>
    <row r="593" spans="1:41" s="2624" customFormat="1" ht="17.100000000000001" customHeight="1">
      <c r="A593" s="2629"/>
      <c r="B593" s="3219"/>
      <c r="C593" s="4597" t="s">
        <v>375</v>
      </c>
      <c r="D593" s="4598" t="s">
        <v>656</v>
      </c>
      <c r="E593" s="4599">
        <f>I593</f>
        <v>3500</v>
      </c>
      <c r="F593" s="4515">
        <v>3500</v>
      </c>
      <c r="G593" s="4516">
        <v>1828.16</v>
      </c>
      <c r="H593" s="4505">
        <f t="shared" si="174"/>
        <v>0.52233142857142856</v>
      </c>
      <c r="I593" s="1881">
        <f t="shared" si="170"/>
        <v>3500</v>
      </c>
      <c r="J593" s="4600"/>
      <c r="K593" s="4600"/>
      <c r="L593" s="4600"/>
      <c r="M593" s="4600"/>
      <c r="N593" s="4600"/>
      <c r="O593" s="4600"/>
      <c r="P593" s="3664"/>
      <c r="Q593" s="4601"/>
      <c r="R593" s="4601"/>
      <c r="S593" s="4601"/>
      <c r="T593" s="4508"/>
      <c r="U593" s="4601"/>
      <c r="V593" s="4601"/>
      <c r="W593" s="4601"/>
      <c r="X593" s="4601"/>
      <c r="Y593" s="4601"/>
      <c r="Z593" s="4601"/>
      <c r="AA593" s="4601"/>
      <c r="AB593" s="4601"/>
      <c r="AC593" s="4601"/>
      <c r="AD593" s="4601"/>
      <c r="AE593" s="4602"/>
      <c r="AF593" s="4602"/>
      <c r="AG593" s="4601">
        <v>3500</v>
      </c>
      <c r="AH593" s="4601"/>
      <c r="AI593" s="4508"/>
      <c r="AJ593" s="4603"/>
      <c r="AK593" s="4603"/>
      <c r="AL593" s="4603"/>
      <c r="AM593" s="4603"/>
      <c r="AN593" s="4604"/>
      <c r="AO593" s="4604"/>
    </row>
    <row r="594" spans="1:41" s="2624" customFormat="1" ht="17.100000000000001" customHeight="1" thickBot="1">
      <c r="A594" s="2906"/>
      <c r="B594" s="2906"/>
      <c r="C594" s="4605" t="s">
        <v>376</v>
      </c>
      <c r="D594" s="4606" t="s">
        <v>661</v>
      </c>
      <c r="E594" s="4607">
        <f>I594</f>
        <v>5230</v>
      </c>
      <c r="F594" s="4608">
        <v>5230</v>
      </c>
      <c r="G594" s="4609">
        <v>811.8</v>
      </c>
      <c r="H594" s="4166">
        <f t="shared" si="174"/>
        <v>0.15521988527724664</v>
      </c>
      <c r="I594" s="1881">
        <f t="shared" si="170"/>
        <v>5230</v>
      </c>
      <c r="J594" s="4600"/>
      <c r="K594" s="4600"/>
      <c r="L594" s="4600"/>
      <c r="M594" s="4600"/>
      <c r="N594" s="4600"/>
      <c r="O594" s="4600"/>
      <c r="P594" s="3664"/>
      <c r="Q594" s="4601"/>
      <c r="R594" s="4601"/>
      <c r="S594" s="4601"/>
      <c r="T594" s="4508"/>
      <c r="U594" s="4601"/>
      <c r="V594" s="4601"/>
      <c r="W594" s="4601"/>
      <c r="X594" s="4601"/>
      <c r="Y594" s="4601"/>
      <c r="Z594" s="4601"/>
      <c r="AA594" s="4601"/>
      <c r="AB594" s="4601"/>
      <c r="AC594" s="4601"/>
      <c r="AD594" s="4601"/>
      <c r="AE594" s="4602"/>
      <c r="AF594" s="4602"/>
      <c r="AG594" s="4601">
        <v>5230</v>
      </c>
      <c r="AH594" s="4601"/>
      <c r="AI594" s="4508"/>
      <c r="AJ594" s="4603"/>
      <c r="AK594" s="4603"/>
      <c r="AL594" s="4603"/>
      <c r="AM594" s="4603"/>
      <c r="AN594" s="4604"/>
      <c r="AO594" s="4604"/>
    </row>
    <row r="595" spans="1:41" s="2624" customFormat="1" ht="17.100000000000001" customHeight="1" thickBot="1">
      <c r="A595" s="2629"/>
      <c r="B595" s="4168" t="s">
        <v>433</v>
      </c>
      <c r="C595" s="4169"/>
      <c r="D595" s="4170" t="s">
        <v>118</v>
      </c>
      <c r="E595" s="2606">
        <f>SUM(E596,E625)</f>
        <v>23363457</v>
      </c>
      <c r="F595" s="2606">
        <f>SUM(F596,F625)</f>
        <v>19480398</v>
      </c>
      <c r="G595" s="2607">
        <f>SUM(G596,G625)</f>
        <v>18557262.770000003</v>
      </c>
      <c r="H595" s="2608">
        <f>G595/F595</f>
        <v>0.95261209601569763</v>
      </c>
      <c r="I595" s="1881">
        <f t="shared" si="170"/>
        <v>0</v>
      </c>
      <c r="J595" s="4600"/>
      <c r="K595" s="4600"/>
      <c r="L595" s="4600"/>
      <c r="M595" s="4600"/>
      <c r="N595" s="4600"/>
      <c r="O595" s="4600"/>
      <c r="P595" s="3664"/>
      <c r="Q595" s="4601"/>
      <c r="R595" s="4601"/>
      <c r="S595" s="4601"/>
      <c r="T595" s="4508"/>
      <c r="U595" s="4601"/>
      <c r="V595" s="4601"/>
      <c r="W595" s="4601"/>
      <c r="X595" s="4601"/>
      <c r="Y595" s="4601"/>
      <c r="Z595" s="4601"/>
      <c r="AA595" s="4601"/>
      <c r="AB595" s="4601"/>
      <c r="AC595" s="4601"/>
      <c r="AD595" s="4601"/>
      <c r="AE595" s="4602"/>
      <c r="AF595" s="4602"/>
      <c r="AG595" s="4601"/>
      <c r="AH595" s="4601"/>
      <c r="AI595" s="4508"/>
      <c r="AJ595" s="4603"/>
      <c r="AK595" s="4603"/>
      <c r="AL595" s="4603"/>
      <c r="AM595" s="4603"/>
      <c r="AN595" s="4604"/>
      <c r="AO595" s="4604"/>
    </row>
    <row r="596" spans="1:41" s="2624" customFormat="1" ht="17.100000000000001" customHeight="1">
      <c r="A596" s="2629"/>
      <c r="B596" s="4610"/>
      <c r="C596" s="10876" t="s">
        <v>645</v>
      </c>
      <c r="D596" s="10876"/>
      <c r="E596" s="2220">
        <f t="shared" ref="E596:G596" si="177">SUM(E597,E613,E617)</f>
        <v>23317257</v>
      </c>
      <c r="F596" s="2220">
        <f t="shared" si="177"/>
        <v>19434198</v>
      </c>
      <c r="G596" s="2221">
        <f t="shared" si="177"/>
        <v>18511501.950000003</v>
      </c>
      <c r="H596" s="2286">
        <f>G596/F596</f>
        <v>0.95252204130059825</v>
      </c>
      <c r="I596" s="1881">
        <f t="shared" si="170"/>
        <v>0</v>
      </c>
      <c r="J596" s="4600"/>
      <c r="K596" s="4600"/>
      <c r="L596" s="4600"/>
      <c r="M596" s="4600"/>
      <c r="N596" s="4600"/>
      <c r="O596" s="4600"/>
      <c r="P596" s="3664"/>
      <c r="Q596" s="4601"/>
      <c r="R596" s="4601"/>
      <c r="S596" s="4601"/>
      <c r="T596" s="4508"/>
      <c r="U596" s="4601"/>
      <c r="V596" s="4601"/>
      <c r="W596" s="4601"/>
      <c r="X596" s="4601"/>
      <c r="Y596" s="4601"/>
      <c r="Z596" s="4601"/>
      <c r="AA596" s="4601"/>
      <c r="AB596" s="4601"/>
      <c r="AC596" s="4601"/>
      <c r="AD596" s="4601"/>
      <c r="AE596" s="4602"/>
      <c r="AF596" s="4602"/>
      <c r="AG596" s="4601"/>
      <c r="AH596" s="4601"/>
      <c r="AI596" s="4508"/>
      <c r="AJ596" s="4603"/>
      <c r="AK596" s="4603"/>
      <c r="AL596" s="4603"/>
      <c r="AM596" s="4603"/>
      <c r="AN596" s="4604"/>
      <c r="AO596" s="4604"/>
    </row>
    <row r="597" spans="1:41" s="2624" customFormat="1" ht="17.100000000000001" customHeight="1">
      <c r="A597" s="2629"/>
      <c r="B597" s="4610"/>
      <c r="C597" s="11013" t="s">
        <v>646</v>
      </c>
      <c r="D597" s="11013"/>
      <c r="E597" s="4611">
        <f t="shared" ref="E597:G597" si="178">SUM(E598,E603)</f>
        <v>17287257</v>
      </c>
      <c r="F597" s="4611">
        <f t="shared" si="178"/>
        <v>18085248</v>
      </c>
      <c r="G597" s="4612">
        <f t="shared" si="178"/>
        <v>17620146.150000002</v>
      </c>
      <c r="H597" s="4505">
        <f>G597/F597</f>
        <v>0.97428280496900033</v>
      </c>
      <c r="I597" s="1881">
        <f t="shared" si="170"/>
        <v>0</v>
      </c>
      <c r="J597" s="4613"/>
      <c r="K597" s="4613"/>
      <c r="L597" s="4613"/>
      <c r="M597" s="4613"/>
      <c r="N597" s="4613"/>
      <c r="O597" s="4613"/>
      <c r="P597" s="3664"/>
      <c r="Q597" s="4614"/>
      <c r="R597" s="4614"/>
      <c r="S597" s="4614"/>
      <c r="T597" s="4508"/>
      <c r="U597" s="4614"/>
      <c r="V597" s="4614"/>
      <c r="W597" s="4614"/>
      <c r="X597" s="4614"/>
      <c r="Y597" s="4614"/>
      <c r="Z597" s="4614"/>
      <c r="AA597" s="4614"/>
      <c r="AB597" s="4614"/>
      <c r="AC597" s="4614"/>
      <c r="AD597" s="4614"/>
      <c r="AE597" s="4615"/>
      <c r="AF597" s="4615"/>
      <c r="AG597" s="4614"/>
      <c r="AH597" s="4614"/>
      <c r="AI597" s="4508"/>
      <c r="AJ597" s="4616"/>
      <c r="AK597" s="4616"/>
      <c r="AL597" s="4616"/>
      <c r="AM597" s="4616"/>
      <c r="AN597" s="4617"/>
      <c r="AO597" s="4617"/>
    </row>
    <row r="598" spans="1:41" s="2624" customFormat="1" ht="17.100000000000001" customHeight="1">
      <c r="A598" s="2629"/>
      <c r="B598" s="4610"/>
      <c r="C598" s="11014" t="s">
        <v>647</v>
      </c>
      <c r="D598" s="11014"/>
      <c r="E598" s="4618">
        <f t="shared" ref="E598:G598" si="179">SUM(E599:E601)</f>
        <v>83150</v>
      </c>
      <c r="F598" s="4618">
        <f t="shared" si="179"/>
        <v>31296</v>
      </c>
      <c r="G598" s="4619">
        <f t="shared" si="179"/>
        <v>20719</v>
      </c>
      <c r="H598" s="4505">
        <f t="shared" ref="H598:H626" si="180">G598/F598</f>
        <v>0.66203348670756645</v>
      </c>
      <c r="I598" s="1881">
        <f t="shared" si="170"/>
        <v>0</v>
      </c>
      <c r="J598" s="4620"/>
      <c r="K598" s="4620"/>
      <c r="L598" s="4620"/>
      <c r="M598" s="4620"/>
      <c r="N598" s="4620"/>
      <c r="O598" s="4620"/>
      <c r="P598" s="3664"/>
      <c r="Q598" s="4621"/>
      <c r="R598" s="4621"/>
      <c r="S598" s="4621"/>
      <c r="T598" s="4508"/>
      <c r="U598" s="4621"/>
      <c r="V598" s="4621"/>
      <c r="W598" s="4621"/>
      <c r="X598" s="4621"/>
      <c r="Y598" s="4621"/>
      <c r="Z598" s="4621"/>
      <c r="AA598" s="4621"/>
      <c r="AB598" s="4621"/>
      <c r="AC598" s="4621"/>
      <c r="AD598" s="4621"/>
      <c r="AE598" s="4622"/>
      <c r="AF598" s="4622"/>
      <c r="AG598" s="4621"/>
      <c r="AH598" s="4621"/>
      <c r="AI598" s="4508"/>
      <c r="AJ598" s="4623"/>
      <c r="AK598" s="4623"/>
      <c r="AL598" s="4623"/>
      <c r="AM598" s="4623"/>
      <c r="AN598" s="4624"/>
      <c r="AO598" s="4624"/>
    </row>
    <row r="599" spans="1:41" s="2624" customFormat="1" ht="17.100000000000001" customHeight="1">
      <c r="A599" s="2629"/>
      <c r="B599" s="4610"/>
      <c r="C599" s="4625" t="s">
        <v>407</v>
      </c>
      <c r="D599" s="4626" t="s">
        <v>650</v>
      </c>
      <c r="E599" s="4627">
        <f>I599</f>
        <v>600</v>
      </c>
      <c r="F599" s="4515">
        <v>600</v>
      </c>
      <c r="G599" s="4516">
        <v>0</v>
      </c>
      <c r="H599" s="4505">
        <f t="shared" si="180"/>
        <v>0</v>
      </c>
      <c r="I599" s="1881">
        <f t="shared" si="170"/>
        <v>600</v>
      </c>
      <c r="J599" s="4628"/>
      <c r="K599" s="4628">
        <v>600</v>
      </c>
      <c r="L599" s="4628"/>
      <c r="M599" s="4628"/>
      <c r="N599" s="4628"/>
      <c r="O599" s="4628"/>
      <c r="P599" s="3664"/>
      <c r="Q599" s="4629"/>
      <c r="R599" s="4629"/>
      <c r="S599" s="4629"/>
      <c r="T599" s="4508"/>
      <c r="U599" s="4629"/>
      <c r="V599" s="4629"/>
      <c r="W599" s="4629"/>
      <c r="X599" s="4629"/>
      <c r="Y599" s="4629"/>
      <c r="Z599" s="4629"/>
      <c r="AA599" s="4629"/>
      <c r="AB599" s="4629"/>
      <c r="AC599" s="4629"/>
      <c r="AD599" s="4629"/>
      <c r="AE599" s="4630"/>
      <c r="AF599" s="4630"/>
      <c r="AG599" s="4629"/>
      <c r="AH599" s="4629"/>
      <c r="AI599" s="4508"/>
      <c r="AJ599" s="4631"/>
      <c r="AK599" s="4631"/>
      <c r="AL599" s="4631"/>
      <c r="AM599" s="4631"/>
      <c r="AN599" s="4632"/>
      <c r="AO599" s="4632"/>
    </row>
    <row r="600" spans="1:41" s="2624" customFormat="1" ht="16.5" customHeight="1">
      <c r="A600" s="2629"/>
      <c r="B600" s="4610"/>
      <c r="C600" s="4633" t="s">
        <v>408</v>
      </c>
      <c r="D600" s="4634" t="s">
        <v>651</v>
      </c>
      <c r="E600" s="4635">
        <f t="shared" ref="E600:E601" si="181">I600</f>
        <v>300</v>
      </c>
      <c r="F600" s="4515">
        <v>300</v>
      </c>
      <c r="G600" s="4516">
        <v>0</v>
      </c>
      <c r="H600" s="4505">
        <f t="shared" si="180"/>
        <v>0</v>
      </c>
      <c r="I600" s="1881">
        <f t="shared" si="170"/>
        <v>300</v>
      </c>
      <c r="J600" s="4636"/>
      <c r="K600" s="4636">
        <v>300</v>
      </c>
      <c r="L600" s="4636"/>
      <c r="M600" s="4636"/>
      <c r="N600" s="4636"/>
      <c r="O600" s="4636"/>
      <c r="P600" s="3664"/>
      <c r="Q600" s="4637"/>
      <c r="R600" s="4637"/>
      <c r="S600" s="4637"/>
      <c r="T600" s="4508"/>
      <c r="U600" s="4637"/>
      <c r="V600" s="4637"/>
      <c r="W600" s="4637"/>
      <c r="X600" s="4637"/>
      <c r="Y600" s="4637"/>
      <c r="Z600" s="4637"/>
      <c r="AA600" s="4637"/>
      <c r="AB600" s="4637"/>
      <c r="AC600" s="4637"/>
      <c r="AD600" s="4637"/>
      <c r="AE600" s="4638"/>
      <c r="AF600" s="4638"/>
      <c r="AG600" s="4637"/>
      <c r="AH600" s="4637"/>
      <c r="AI600" s="4508"/>
      <c r="AJ600" s="4639"/>
      <c r="AK600" s="4639"/>
      <c r="AL600" s="4639"/>
      <c r="AM600" s="4639"/>
      <c r="AN600" s="4640"/>
      <c r="AO600" s="4640"/>
    </row>
    <row r="601" spans="1:41" s="2624" customFormat="1" ht="17.100000000000001" customHeight="1">
      <c r="A601" s="2629"/>
      <c r="B601" s="4610"/>
      <c r="C601" s="4641" t="s">
        <v>595</v>
      </c>
      <c r="D601" s="4642" t="s">
        <v>652</v>
      </c>
      <c r="E601" s="4643">
        <f t="shared" si="181"/>
        <v>82250</v>
      </c>
      <c r="F601" s="4515">
        <v>30396</v>
      </c>
      <c r="G601" s="4516">
        <v>20719</v>
      </c>
      <c r="H601" s="4505">
        <f t="shared" si="180"/>
        <v>0.68163574154494011</v>
      </c>
      <c r="I601" s="1881">
        <f t="shared" si="170"/>
        <v>82250</v>
      </c>
      <c r="J601" s="4644"/>
      <c r="K601" s="4644">
        <v>19000</v>
      </c>
      <c r="L601" s="4644"/>
      <c r="M601" s="4644"/>
      <c r="N601" s="4644"/>
      <c r="O601" s="4644"/>
      <c r="P601" s="3664"/>
      <c r="Q601" s="4645"/>
      <c r="R601" s="4645"/>
      <c r="S601" s="4645"/>
      <c r="T601" s="4508"/>
      <c r="U601" s="4645"/>
      <c r="V601" s="4645"/>
      <c r="W601" s="4645"/>
      <c r="X601" s="4645"/>
      <c r="Y601" s="4645"/>
      <c r="Z601" s="4645"/>
      <c r="AA601" s="4645"/>
      <c r="AB601" s="4645"/>
      <c r="AC601" s="4645"/>
      <c r="AD601" s="4645"/>
      <c r="AE601" s="4646"/>
      <c r="AF601" s="4646"/>
      <c r="AG601" s="4645">
        <v>63250</v>
      </c>
      <c r="AH601" s="4645"/>
      <c r="AI601" s="4508"/>
      <c r="AJ601" s="4647"/>
      <c r="AK601" s="4647"/>
      <c r="AL601" s="4647"/>
      <c r="AM601" s="4647"/>
      <c r="AN601" s="4648"/>
      <c r="AO601" s="4648"/>
    </row>
    <row r="602" spans="1:41" s="2624" customFormat="1" ht="15" customHeight="1">
      <c r="A602" s="3219"/>
      <c r="B602" s="4610"/>
      <c r="C602" s="4232"/>
      <c r="D602" s="4233"/>
      <c r="E602" s="4643"/>
      <c r="F602" s="4515"/>
      <c r="G602" s="4516"/>
      <c r="H602" s="4505"/>
      <c r="I602" s="1881">
        <f t="shared" si="170"/>
        <v>0</v>
      </c>
      <c r="J602" s="4644"/>
      <c r="K602" s="4644"/>
      <c r="L602" s="4644"/>
      <c r="M602" s="4644"/>
      <c r="N602" s="4644"/>
      <c r="O602" s="4644"/>
      <c r="P602" s="3664"/>
      <c r="Q602" s="4645"/>
      <c r="R602" s="4645"/>
      <c r="S602" s="4645"/>
      <c r="T602" s="4508"/>
      <c r="U602" s="4645"/>
      <c r="V602" s="4645"/>
      <c r="W602" s="4645"/>
      <c r="X602" s="4645"/>
      <c r="Y602" s="4645"/>
      <c r="Z602" s="4645"/>
      <c r="AA602" s="4645"/>
      <c r="AB602" s="4645"/>
      <c r="AC602" s="4645"/>
      <c r="AD602" s="4645"/>
      <c r="AE602" s="4646"/>
      <c r="AF602" s="4646"/>
      <c r="AG602" s="4645"/>
      <c r="AH602" s="4645"/>
      <c r="AI602" s="4508"/>
      <c r="AJ602" s="4647"/>
      <c r="AK602" s="4647"/>
      <c r="AL602" s="4647"/>
      <c r="AM602" s="4647"/>
      <c r="AN602" s="4648"/>
      <c r="AO602" s="4648"/>
    </row>
    <row r="603" spans="1:41" s="2624" customFormat="1" ht="17.100000000000001" customHeight="1">
      <c r="A603" s="4649"/>
      <c r="B603" s="2631"/>
      <c r="C603" s="11015" t="s">
        <v>654</v>
      </c>
      <c r="D603" s="10990"/>
      <c r="E603" s="2401">
        <f>SUM(E604:E611)</f>
        <v>17204107</v>
      </c>
      <c r="F603" s="2401">
        <f t="shared" ref="F603:G603" si="182">SUM(F604:F611)</f>
        <v>18053952</v>
      </c>
      <c r="G603" s="2402">
        <f t="shared" si="182"/>
        <v>17599427.150000002</v>
      </c>
      <c r="H603" s="4505">
        <f t="shared" si="180"/>
        <v>0.97482408006845278</v>
      </c>
      <c r="I603" s="1881">
        <f t="shared" si="170"/>
        <v>0</v>
      </c>
      <c r="J603" s="4644"/>
      <c r="K603" s="4644"/>
      <c r="L603" s="4644"/>
      <c r="M603" s="4644"/>
      <c r="N603" s="4644"/>
      <c r="O603" s="4644"/>
      <c r="P603" s="3664"/>
      <c r="Q603" s="4645"/>
      <c r="R603" s="4645"/>
      <c r="S603" s="4645"/>
      <c r="T603" s="4508"/>
      <c r="U603" s="4645"/>
      <c r="V603" s="4645"/>
      <c r="W603" s="4645"/>
      <c r="X603" s="4645"/>
      <c r="Y603" s="4645"/>
      <c r="Z603" s="4645"/>
      <c r="AA603" s="4645"/>
      <c r="AB603" s="4645"/>
      <c r="AC603" s="4645"/>
      <c r="AD603" s="4645"/>
      <c r="AE603" s="4646"/>
      <c r="AF603" s="4646"/>
      <c r="AG603" s="4645"/>
      <c r="AH603" s="4645"/>
      <c r="AI603" s="4508"/>
      <c r="AJ603" s="4647"/>
      <c r="AK603" s="4647"/>
      <c r="AL603" s="4647"/>
      <c r="AM603" s="4647"/>
      <c r="AN603" s="4648"/>
      <c r="AO603" s="4648"/>
    </row>
    <row r="604" spans="1:41" s="2624" customFormat="1" ht="17.100000000000001" customHeight="1">
      <c r="A604" s="4649"/>
      <c r="B604" s="2631"/>
      <c r="C604" s="4650" t="s">
        <v>398</v>
      </c>
      <c r="D604" s="4651" t="s">
        <v>695</v>
      </c>
      <c r="E604" s="4652">
        <f>I604</f>
        <v>138615</v>
      </c>
      <c r="F604" s="4515">
        <v>131615</v>
      </c>
      <c r="G604" s="4516">
        <v>119440.89</v>
      </c>
      <c r="H604" s="4505">
        <f t="shared" si="180"/>
        <v>0.90750210842229229</v>
      </c>
      <c r="I604" s="1881">
        <f t="shared" si="170"/>
        <v>138615</v>
      </c>
      <c r="J604" s="4653">
        <v>6515</v>
      </c>
      <c r="K604" s="4654">
        <v>65000</v>
      </c>
      <c r="L604" s="4654"/>
      <c r="M604" s="4654"/>
      <c r="N604" s="4654"/>
      <c r="O604" s="4654"/>
      <c r="P604" s="3664"/>
      <c r="Q604" s="4653"/>
      <c r="R604" s="4653"/>
      <c r="S604" s="4653"/>
      <c r="T604" s="4508"/>
      <c r="U604" s="4653">
        <v>67100</v>
      </c>
      <c r="V604" s="4653"/>
      <c r="W604" s="4653"/>
      <c r="X604" s="4653"/>
      <c r="Y604" s="4653"/>
      <c r="Z604" s="4653"/>
      <c r="AA604" s="4653"/>
      <c r="AB604" s="4653"/>
      <c r="AC604" s="4653"/>
      <c r="AD604" s="4653"/>
      <c r="AE604" s="4655"/>
      <c r="AF604" s="4655"/>
      <c r="AG604" s="4653"/>
      <c r="AH604" s="4653"/>
      <c r="AI604" s="4508"/>
      <c r="AJ604" s="4656"/>
      <c r="AK604" s="4656"/>
      <c r="AL604" s="4656"/>
      <c r="AM604" s="4656"/>
      <c r="AN604" s="4657"/>
      <c r="AO604" s="4657"/>
    </row>
    <row r="605" spans="1:41" s="2624" customFormat="1" ht="17.100000000000001" customHeight="1">
      <c r="A605" s="4649"/>
      <c r="B605" s="2631"/>
      <c r="C605" s="3427" t="s">
        <v>375</v>
      </c>
      <c r="D605" s="4658" t="s">
        <v>656</v>
      </c>
      <c r="E605" s="4659">
        <f t="shared" ref="E605:E611" si="183">I605</f>
        <v>921568</v>
      </c>
      <c r="F605" s="4515">
        <v>1003584</v>
      </c>
      <c r="G605" s="4516">
        <v>958789.29</v>
      </c>
      <c r="H605" s="4505">
        <f t="shared" si="180"/>
        <v>0.9553652609049168</v>
      </c>
      <c r="I605" s="1881">
        <f t="shared" si="170"/>
        <v>921568</v>
      </c>
      <c r="J605" s="4660">
        <v>62897</v>
      </c>
      <c r="K605" s="4661">
        <v>122000</v>
      </c>
      <c r="L605" s="4661"/>
      <c r="M605" s="4661">
        <v>17000</v>
      </c>
      <c r="N605" s="4661"/>
      <c r="O605" s="4661"/>
      <c r="P605" s="3664"/>
      <c r="Q605" s="4660"/>
      <c r="R605" s="4660"/>
      <c r="S605" s="4660"/>
      <c r="T605" s="4508"/>
      <c r="U605" s="4660">
        <v>39671</v>
      </c>
      <c r="V605" s="4660"/>
      <c r="W605" s="4660"/>
      <c r="X605" s="4660"/>
      <c r="Y605" s="4660"/>
      <c r="Z605" s="4660"/>
      <c r="AA605" s="4660"/>
      <c r="AB605" s="4660"/>
      <c r="AC605" s="4660"/>
      <c r="AD605" s="4660"/>
      <c r="AE605" s="4662"/>
      <c r="AF605" s="4662"/>
      <c r="AG605" s="4660">
        <v>680000</v>
      </c>
      <c r="AH605" s="4660"/>
      <c r="AI605" s="4508"/>
      <c r="AJ605" s="4663"/>
      <c r="AK605" s="4663"/>
      <c r="AL605" s="4663"/>
      <c r="AM605" s="4663"/>
      <c r="AN605" s="4664"/>
      <c r="AO605" s="4664"/>
    </row>
    <row r="606" spans="1:41" s="2624" customFormat="1" ht="17.100000000000001" customHeight="1">
      <c r="A606" s="2827"/>
      <c r="B606" s="2631"/>
      <c r="C606" s="4665" t="s">
        <v>244</v>
      </c>
      <c r="D606" s="4666" t="s">
        <v>659</v>
      </c>
      <c r="E606" s="4667">
        <f t="shared" si="183"/>
        <v>40000</v>
      </c>
      <c r="F606" s="4515">
        <v>15550</v>
      </c>
      <c r="G606" s="4516">
        <v>13912.76</v>
      </c>
      <c r="H606" s="4505">
        <f t="shared" si="180"/>
        <v>0.89471125401929263</v>
      </c>
      <c r="I606" s="1881">
        <f t="shared" si="170"/>
        <v>40000</v>
      </c>
      <c r="J606" s="4668"/>
      <c r="K606" s="4669"/>
      <c r="L606" s="4669"/>
      <c r="M606" s="4669"/>
      <c r="N606" s="4669"/>
      <c r="O606" s="4669"/>
      <c r="P606" s="3664"/>
      <c r="Q606" s="4668"/>
      <c r="R606" s="4668"/>
      <c r="S606" s="4668"/>
      <c r="T606" s="4508"/>
      <c r="U606" s="4668"/>
      <c r="V606" s="4668"/>
      <c r="W606" s="4668"/>
      <c r="X606" s="4668"/>
      <c r="Y606" s="4668"/>
      <c r="Z606" s="4668"/>
      <c r="AA606" s="4668"/>
      <c r="AB606" s="4668"/>
      <c r="AC606" s="4668"/>
      <c r="AD606" s="4668"/>
      <c r="AE606" s="4670"/>
      <c r="AF606" s="4670"/>
      <c r="AG606" s="4668">
        <v>40000</v>
      </c>
      <c r="AH606" s="4668"/>
      <c r="AI606" s="4508"/>
      <c r="AJ606" s="4671"/>
      <c r="AK606" s="4671"/>
      <c r="AL606" s="4671"/>
      <c r="AM606" s="4671"/>
      <c r="AN606" s="4672"/>
      <c r="AO606" s="4672"/>
    </row>
    <row r="607" spans="1:41" s="2624" customFormat="1" ht="17.100000000000001" customHeight="1">
      <c r="A607" s="4649"/>
      <c r="B607" s="2631"/>
      <c r="C607" s="3427" t="s">
        <v>376</v>
      </c>
      <c r="D607" s="3428" t="s">
        <v>661</v>
      </c>
      <c r="E607" s="4667">
        <f t="shared" si="183"/>
        <v>15393924</v>
      </c>
      <c r="F607" s="4515">
        <v>16079203</v>
      </c>
      <c r="G607" s="4516">
        <v>15686934.42</v>
      </c>
      <c r="H607" s="4505">
        <f t="shared" si="180"/>
        <v>0.97560397863003534</v>
      </c>
      <c r="I607" s="1881">
        <f t="shared" si="170"/>
        <v>15393924</v>
      </c>
      <c r="J607" s="4668">
        <v>39089</v>
      </c>
      <c r="K607" s="4669">
        <v>591035</v>
      </c>
      <c r="L607" s="4669"/>
      <c r="M607" s="4669">
        <v>130000</v>
      </c>
      <c r="N607" s="4669"/>
      <c r="O607" s="4669"/>
      <c r="P607" s="3664"/>
      <c r="Q607" s="4668"/>
      <c r="R607" s="4668"/>
      <c r="S607" s="4668"/>
      <c r="T607" s="4508"/>
      <c r="U607" s="4668">
        <v>188800</v>
      </c>
      <c r="V607" s="4668"/>
      <c r="W607" s="4668"/>
      <c r="X607" s="4668"/>
      <c r="Y607" s="4668"/>
      <c r="Z607" s="4668"/>
      <c r="AA607" s="4668"/>
      <c r="AB607" s="4668"/>
      <c r="AC607" s="4668"/>
      <c r="AD607" s="4668"/>
      <c r="AE607" s="4670"/>
      <c r="AF607" s="4670"/>
      <c r="AG607" s="4668">
        <v>14445000</v>
      </c>
      <c r="AH607" s="4668"/>
      <c r="AI607" s="4508"/>
      <c r="AJ607" s="4671"/>
      <c r="AK607" s="4671"/>
      <c r="AL607" s="4671"/>
      <c r="AM607" s="4671"/>
      <c r="AN607" s="4672"/>
      <c r="AO607" s="4672"/>
    </row>
    <row r="608" spans="1:41" s="2624" customFormat="1" ht="17.25" customHeight="1">
      <c r="A608" s="4649"/>
      <c r="B608" s="2631"/>
      <c r="C608" s="4673" t="s">
        <v>824</v>
      </c>
      <c r="D608" s="4674" t="s">
        <v>810</v>
      </c>
      <c r="E608" s="4675">
        <f t="shared" si="183"/>
        <v>60000</v>
      </c>
      <c r="F608" s="4515">
        <v>64000</v>
      </c>
      <c r="G608" s="4516">
        <v>61611.44</v>
      </c>
      <c r="H608" s="4505">
        <f t="shared" si="180"/>
        <v>0.96267875000000003</v>
      </c>
      <c r="I608" s="1881">
        <f t="shared" si="170"/>
        <v>60000</v>
      </c>
      <c r="J608" s="4676"/>
      <c r="K608" s="4676">
        <v>30000</v>
      </c>
      <c r="L608" s="4676"/>
      <c r="M608" s="4676"/>
      <c r="N608" s="4676"/>
      <c r="O608" s="4676"/>
      <c r="P608" s="3664"/>
      <c r="Q608" s="4677"/>
      <c r="R608" s="4677"/>
      <c r="S608" s="4677"/>
      <c r="T608" s="4508"/>
      <c r="U608" s="4677"/>
      <c r="V608" s="4677"/>
      <c r="W608" s="4677"/>
      <c r="X608" s="4677"/>
      <c r="Y608" s="4677"/>
      <c r="Z608" s="4677"/>
      <c r="AA608" s="4677"/>
      <c r="AB608" s="4677"/>
      <c r="AC608" s="4677"/>
      <c r="AD608" s="4677"/>
      <c r="AE608" s="4678"/>
      <c r="AF608" s="4678"/>
      <c r="AG608" s="4677">
        <v>30000</v>
      </c>
      <c r="AH608" s="4677"/>
      <c r="AI608" s="4508"/>
      <c r="AJ608" s="4679"/>
      <c r="AK608" s="4679"/>
      <c r="AL608" s="4679"/>
      <c r="AM608" s="4679"/>
      <c r="AN608" s="4680"/>
      <c r="AO608" s="4680"/>
    </row>
    <row r="609" spans="1:41" s="2624" customFormat="1" ht="17.100000000000001" customHeight="1">
      <c r="A609" s="2827"/>
      <c r="B609" s="2631"/>
      <c r="C609" s="4665" t="s">
        <v>598</v>
      </c>
      <c r="D609" s="4681" t="s">
        <v>663</v>
      </c>
      <c r="E609" s="4675">
        <f t="shared" si="183"/>
        <v>600000</v>
      </c>
      <c r="F609" s="4515">
        <v>717445</v>
      </c>
      <c r="G609" s="4516">
        <v>717198</v>
      </c>
      <c r="H609" s="4505">
        <f t="shared" si="180"/>
        <v>0.99965572273832837</v>
      </c>
      <c r="I609" s="1881">
        <f t="shared" si="170"/>
        <v>600000</v>
      </c>
      <c r="J609" s="4676"/>
      <c r="K609" s="4676"/>
      <c r="L609" s="4676"/>
      <c r="M609" s="4676"/>
      <c r="N609" s="4676"/>
      <c r="O609" s="4676"/>
      <c r="P609" s="3664"/>
      <c r="Q609" s="4677"/>
      <c r="R609" s="4677"/>
      <c r="S609" s="4677"/>
      <c r="T609" s="4508"/>
      <c r="U609" s="4677"/>
      <c r="V609" s="4677"/>
      <c r="W609" s="4677"/>
      <c r="X609" s="4677"/>
      <c r="Y609" s="4677"/>
      <c r="Z609" s="4677"/>
      <c r="AA609" s="4677"/>
      <c r="AB609" s="4677"/>
      <c r="AC609" s="4677"/>
      <c r="AD609" s="4677"/>
      <c r="AE609" s="4678"/>
      <c r="AF609" s="4678"/>
      <c r="AG609" s="4677">
        <v>600000</v>
      </c>
      <c r="AH609" s="4677"/>
      <c r="AI609" s="4508"/>
      <c r="AJ609" s="4679"/>
      <c r="AK609" s="4679"/>
      <c r="AL609" s="4679"/>
      <c r="AM609" s="4679"/>
      <c r="AN609" s="4680"/>
      <c r="AO609" s="4680"/>
    </row>
    <row r="610" spans="1:41" s="2624" customFormat="1" ht="17.100000000000001" customHeight="1">
      <c r="A610" s="4649"/>
      <c r="B610" s="2631"/>
      <c r="C610" s="4682" t="s">
        <v>667</v>
      </c>
      <c r="D610" s="4683" t="s">
        <v>668</v>
      </c>
      <c r="E610" s="2233">
        <f t="shared" si="183"/>
        <v>40000</v>
      </c>
      <c r="F610" s="4684">
        <v>40000</v>
      </c>
      <c r="G610" s="4685">
        <v>38985.35</v>
      </c>
      <c r="H610" s="4505">
        <f t="shared" si="180"/>
        <v>0.97463374999999997</v>
      </c>
      <c r="I610" s="1881">
        <f t="shared" si="170"/>
        <v>40000</v>
      </c>
      <c r="J610" s="4676"/>
      <c r="K610" s="4676"/>
      <c r="L610" s="4676"/>
      <c r="M610" s="4676">
        <v>40000</v>
      </c>
      <c r="N610" s="4676"/>
      <c r="O610" s="4676"/>
      <c r="P610" s="3664"/>
      <c r="Q610" s="4677"/>
      <c r="R610" s="4677"/>
      <c r="S610" s="4677"/>
      <c r="T610" s="4508"/>
      <c r="U610" s="4677"/>
      <c r="V610" s="4677"/>
      <c r="W610" s="4677"/>
      <c r="X610" s="4677"/>
      <c r="Y610" s="4677"/>
      <c r="Z610" s="4677"/>
      <c r="AA610" s="4677"/>
      <c r="AB610" s="4677"/>
      <c r="AC610" s="4677"/>
      <c r="AD610" s="4677"/>
      <c r="AE610" s="4678"/>
      <c r="AF610" s="4678"/>
      <c r="AG610" s="4677"/>
      <c r="AH610" s="4677"/>
      <c r="AI610" s="4508"/>
      <c r="AJ610" s="4679"/>
      <c r="AK610" s="4679"/>
      <c r="AL610" s="4679"/>
      <c r="AM610" s="4679"/>
      <c r="AN610" s="4680"/>
      <c r="AO610" s="4680"/>
    </row>
    <row r="611" spans="1:41" s="2624" customFormat="1" ht="17.100000000000001" customHeight="1">
      <c r="A611" s="4649"/>
      <c r="B611" s="2631"/>
      <c r="C611" s="4686" t="s">
        <v>607</v>
      </c>
      <c r="D611" s="4687" t="s">
        <v>669</v>
      </c>
      <c r="E611" s="4675">
        <f t="shared" si="183"/>
        <v>10000</v>
      </c>
      <c r="F611" s="4515">
        <v>2555</v>
      </c>
      <c r="G611" s="4516">
        <v>2555</v>
      </c>
      <c r="H611" s="4505">
        <f t="shared" si="180"/>
        <v>1</v>
      </c>
      <c r="I611" s="1881">
        <f t="shared" si="170"/>
        <v>10000</v>
      </c>
      <c r="J611" s="4676"/>
      <c r="K611" s="4676"/>
      <c r="L611" s="4676"/>
      <c r="M611" s="4676"/>
      <c r="N611" s="4676"/>
      <c r="O611" s="4676"/>
      <c r="P611" s="3664"/>
      <c r="Q611" s="4677"/>
      <c r="R611" s="4677"/>
      <c r="S611" s="4677"/>
      <c r="T611" s="4508"/>
      <c r="U611" s="4677"/>
      <c r="V611" s="4677"/>
      <c r="W611" s="4677"/>
      <c r="X611" s="4677"/>
      <c r="Y611" s="4677"/>
      <c r="Z611" s="4677"/>
      <c r="AA611" s="4677"/>
      <c r="AB611" s="4677"/>
      <c r="AC611" s="4677"/>
      <c r="AD611" s="4677"/>
      <c r="AE611" s="4678"/>
      <c r="AF611" s="4678"/>
      <c r="AG611" s="4677">
        <v>10000</v>
      </c>
      <c r="AH611" s="4677"/>
      <c r="AI611" s="4508"/>
      <c r="AJ611" s="4679"/>
      <c r="AK611" s="4679"/>
      <c r="AL611" s="4679"/>
      <c r="AM611" s="4679"/>
      <c r="AN611" s="4680"/>
      <c r="AO611" s="4680"/>
    </row>
    <row r="612" spans="1:41" s="2624" customFormat="1" ht="17.100000000000001" customHeight="1">
      <c r="A612" s="4649"/>
      <c r="B612" s="2631"/>
      <c r="C612" s="4688"/>
      <c r="D612" s="4688"/>
      <c r="E612" s="4675"/>
      <c r="F612" s="4515"/>
      <c r="G612" s="4516"/>
      <c r="H612" s="4505"/>
      <c r="I612" s="1881">
        <f t="shared" si="170"/>
        <v>0</v>
      </c>
      <c r="J612" s="4676"/>
      <c r="K612" s="4676"/>
      <c r="L612" s="4676"/>
      <c r="M612" s="4676"/>
      <c r="N612" s="4676"/>
      <c r="O612" s="4676"/>
      <c r="P612" s="3664"/>
      <c r="Q612" s="4677"/>
      <c r="R612" s="4677"/>
      <c r="S612" s="4677"/>
      <c r="T612" s="4508"/>
      <c r="U612" s="4677"/>
      <c r="V612" s="4677"/>
      <c r="W612" s="4677"/>
      <c r="X612" s="4677"/>
      <c r="Y612" s="4677"/>
      <c r="Z612" s="4677"/>
      <c r="AA612" s="4677"/>
      <c r="AB612" s="4677"/>
      <c r="AC612" s="4677"/>
      <c r="AD612" s="4677"/>
      <c r="AE612" s="4678"/>
      <c r="AF612" s="4678"/>
      <c r="AG612" s="4677"/>
      <c r="AH612" s="4677"/>
      <c r="AI612" s="4508"/>
      <c r="AJ612" s="4679"/>
      <c r="AK612" s="4679"/>
      <c r="AL612" s="4679"/>
      <c r="AM612" s="4679"/>
      <c r="AN612" s="4680"/>
      <c r="AO612" s="4680"/>
    </row>
    <row r="613" spans="1:41" s="2624" customFormat="1" ht="17.100000000000001" customHeight="1">
      <c r="A613" s="4649"/>
      <c r="B613" s="2631"/>
      <c r="C613" s="11016" t="s">
        <v>713</v>
      </c>
      <c r="D613" s="11017"/>
      <c r="E613" s="2233">
        <f t="shared" ref="E613:F613" si="184">SUM(E614:E615)</f>
        <v>330000</v>
      </c>
      <c r="F613" s="2233">
        <f t="shared" si="184"/>
        <v>348950</v>
      </c>
      <c r="G613" s="2445">
        <f>SUM(G614:G615)</f>
        <v>306956.84000000003</v>
      </c>
      <c r="H613" s="4505">
        <f t="shared" si="180"/>
        <v>0.87965851841238007</v>
      </c>
      <c r="I613" s="1881">
        <f t="shared" si="170"/>
        <v>0</v>
      </c>
      <c r="J613" s="4676"/>
      <c r="K613" s="4676"/>
      <c r="L613" s="4676"/>
      <c r="M613" s="4676"/>
      <c r="N613" s="4676"/>
      <c r="O613" s="4676"/>
      <c r="P613" s="3664"/>
      <c r="Q613" s="4677"/>
      <c r="R613" s="4677"/>
      <c r="S613" s="4677"/>
      <c r="T613" s="4508"/>
      <c r="U613" s="4677"/>
      <c r="V613" s="4677"/>
      <c r="W613" s="4677"/>
      <c r="X613" s="4677"/>
      <c r="Y613" s="4677"/>
      <c r="Z613" s="4677"/>
      <c r="AA613" s="4677"/>
      <c r="AB613" s="4677"/>
      <c r="AC613" s="4677"/>
      <c r="AD613" s="4677"/>
      <c r="AE613" s="4678"/>
      <c r="AF613" s="4678"/>
      <c r="AG613" s="4677"/>
      <c r="AH613" s="4677"/>
      <c r="AI613" s="4508"/>
      <c r="AJ613" s="4679"/>
      <c r="AK613" s="4679"/>
      <c r="AL613" s="4679"/>
      <c r="AM613" s="4679"/>
      <c r="AN613" s="4680"/>
      <c r="AO613" s="4680"/>
    </row>
    <row r="614" spans="1:41" s="2624" customFormat="1" ht="40.5" customHeight="1">
      <c r="A614" s="4649"/>
      <c r="B614" s="2631"/>
      <c r="C614" s="4689" t="s">
        <v>69</v>
      </c>
      <c r="D614" s="4690" t="s">
        <v>842</v>
      </c>
      <c r="E614" s="4691">
        <f>I614</f>
        <v>330000</v>
      </c>
      <c r="F614" s="4515">
        <v>330000</v>
      </c>
      <c r="G614" s="4516">
        <v>297128.84000000003</v>
      </c>
      <c r="H614" s="4505">
        <f t="shared" si="180"/>
        <v>0.90039042424242433</v>
      </c>
      <c r="I614" s="1881">
        <f t="shared" si="170"/>
        <v>330000</v>
      </c>
      <c r="J614" s="4692"/>
      <c r="K614" s="4692">
        <v>330000</v>
      </c>
      <c r="L614" s="4692"/>
      <c r="M614" s="4692"/>
      <c r="N614" s="4692"/>
      <c r="O614" s="4692"/>
      <c r="P614" s="3664"/>
      <c r="Q614" s="4693"/>
      <c r="R614" s="4693"/>
      <c r="S614" s="4693"/>
      <c r="T614" s="4508"/>
      <c r="U614" s="4693"/>
      <c r="V614" s="4693"/>
      <c r="W614" s="4693"/>
      <c r="X614" s="4693"/>
      <c r="Y614" s="4693"/>
      <c r="Z614" s="4693"/>
      <c r="AA614" s="4693"/>
      <c r="AB614" s="4693"/>
      <c r="AC614" s="4693"/>
      <c r="AD614" s="4693"/>
      <c r="AE614" s="4694"/>
      <c r="AF614" s="4694"/>
      <c r="AG614" s="4693"/>
      <c r="AH614" s="4693"/>
      <c r="AI614" s="4508"/>
      <c r="AJ614" s="4695"/>
      <c r="AK614" s="4695"/>
      <c r="AL614" s="4695"/>
      <c r="AM614" s="4695"/>
      <c r="AN614" s="4696"/>
      <c r="AO614" s="4696"/>
    </row>
    <row r="615" spans="1:41" s="2624" customFormat="1" ht="43.5" customHeight="1">
      <c r="A615" s="4649"/>
      <c r="B615" s="3508"/>
      <c r="C615" s="3437" t="s">
        <v>71</v>
      </c>
      <c r="D615" s="4697" t="s">
        <v>791</v>
      </c>
      <c r="E615" s="4691">
        <f>I615</f>
        <v>0</v>
      </c>
      <c r="F615" s="4515">
        <v>18950</v>
      </c>
      <c r="G615" s="4516">
        <v>9828</v>
      </c>
      <c r="H615" s="4505">
        <f t="shared" si="180"/>
        <v>0.51862796833773084</v>
      </c>
      <c r="I615" s="1881">
        <f t="shared" si="170"/>
        <v>0</v>
      </c>
      <c r="J615" s="4692"/>
      <c r="K615" s="4692"/>
      <c r="L615" s="4692"/>
      <c r="M615" s="4692"/>
      <c r="N615" s="4692"/>
      <c r="O615" s="4692"/>
      <c r="P615" s="3664"/>
      <c r="Q615" s="4693"/>
      <c r="R615" s="4693"/>
      <c r="S615" s="4693"/>
      <c r="T615" s="4508"/>
      <c r="U615" s="4693"/>
      <c r="V615" s="4693"/>
      <c r="W615" s="4693"/>
      <c r="X615" s="4693"/>
      <c r="Y615" s="4693"/>
      <c r="Z615" s="4693"/>
      <c r="AA615" s="4693"/>
      <c r="AB615" s="4693"/>
      <c r="AC615" s="4693"/>
      <c r="AD615" s="4693"/>
      <c r="AE615" s="4694"/>
      <c r="AF615" s="4694"/>
      <c r="AG615" s="4693"/>
      <c r="AH615" s="4693"/>
      <c r="AI615" s="4508"/>
      <c r="AJ615" s="4695"/>
      <c r="AK615" s="4695"/>
      <c r="AL615" s="4695"/>
      <c r="AM615" s="4695"/>
      <c r="AN615" s="4696"/>
      <c r="AO615" s="4696"/>
    </row>
    <row r="616" spans="1:41" ht="18" customHeight="1">
      <c r="A616" s="4698"/>
      <c r="B616" s="4699"/>
      <c r="C616" s="4699"/>
      <c r="D616" s="4700"/>
      <c r="E616" s="4691"/>
      <c r="F616" s="4515"/>
      <c r="G616" s="4516"/>
      <c r="H616" s="4505"/>
      <c r="I616" s="1881">
        <f t="shared" si="170"/>
        <v>0</v>
      </c>
      <c r="J616" s="4692"/>
      <c r="K616" s="4692"/>
      <c r="L616" s="4692"/>
      <c r="M616" s="4692"/>
      <c r="N616" s="4692"/>
      <c r="O616" s="4692"/>
      <c r="P616" s="3664"/>
      <c r="Q616" s="4693"/>
      <c r="R616" s="4693"/>
      <c r="S616" s="4693"/>
      <c r="T616" s="4508"/>
      <c r="U616" s="4693"/>
      <c r="V616" s="4693"/>
      <c r="W616" s="4693"/>
      <c r="X616" s="4693"/>
      <c r="Y616" s="4693"/>
      <c r="Z616" s="4693"/>
      <c r="AA616" s="4693"/>
      <c r="AB616" s="4693"/>
      <c r="AC616" s="4693"/>
      <c r="AD616" s="4693"/>
      <c r="AE616" s="4694"/>
      <c r="AF616" s="4694"/>
      <c r="AG616" s="4693"/>
      <c r="AH616" s="4693"/>
      <c r="AI616" s="4508"/>
      <c r="AJ616" s="4695"/>
      <c r="AK616" s="4695"/>
      <c r="AL616" s="4695"/>
      <c r="AM616" s="4695"/>
      <c r="AN616" s="4701"/>
      <c r="AO616" s="4701"/>
    </row>
    <row r="617" spans="1:41" s="2624" customFormat="1" ht="18" customHeight="1">
      <c r="A617" s="2629"/>
      <c r="B617" s="4702"/>
      <c r="C617" s="11001" t="s">
        <v>683</v>
      </c>
      <c r="D617" s="11002"/>
      <c r="E617" s="4703">
        <f>SUM(E618:E623)</f>
        <v>5700000</v>
      </c>
      <c r="F617" s="4703">
        <f>SUM(F618:F623)</f>
        <v>1000000</v>
      </c>
      <c r="G617" s="4704">
        <f>SUM(G618:G623)</f>
        <v>584398.96</v>
      </c>
      <c r="H617" s="4505">
        <f t="shared" si="180"/>
        <v>0.58439895999999991</v>
      </c>
      <c r="I617" s="1881">
        <f t="shared" si="170"/>
        <v>0</v>
      </c>
      <c r="J617" s="4705"/>
      <c r="K617" s="4705"/>
      <c r="L617" s="4705"/>
      <c r="M617" s="4705"/>
      <c r="N617" s="4705"/>
      <c r="O617" s="4705"/>
      <c r="P617" s="3664"/>
      <c r="Q617" s="4706"/>
      <c r="R617" s="4706"/>
      <c r="S617" s="4706"/>
      <c r="T617" s="4508"/>
      <c r="U617" s="4706"/>
      <c r="V617" s="4706"/>
      <c r="W617" s="4706"/>
      <c r="X617" s="4706"/>
      <c r="Y617" s="4706"/>
      <c r="Z617" s="4706"/>
      <c r="AA617" s="4706"/>
      <c r="AB617" s="4706"/>
      <c r="AC617" s="4706"/>
      <c r="AD617" s="4706"/>
      <c r="AE617" s="4707"/>
      <c r="AF617" s="4707"/>
      <c r="AG617" s="4706"/>
      <c r="AH617" s="4706"/>
      <c r="AI617" s="4508"/>
      <c r="AJ617" s="4708"/>
      <c r="AK617" s="4708"/>
      <c r="AL617" s="4708"/>
      <c r="AM617" s="4708"/>
      <c r="AN617" s="4709"/>
      <c r="AO617" s="4709"/>
    </row>
    <row r="618" spans="1:41" s="2624" customFormat="1" ht="18" customHeight="1">
      <c r="A618" s="2629"/>
      <c r="B618" s="4702"/>
      <c r="C618" s="4710" t="s">
        <v>730</v>
      </c>
      <c r="D618" s="4711" t="s">
        <v>648</v>
      </c>
      <c r="E618" s="4712">
        <f>I618</f>
        <v>0</v>
      </c>
      <c r="F618" s="4515">
        <v>40420</v>
      </c>
      <c r="G618" s="4516">
        <v>9688.2000000000007</v>
      </c>
      <c r="H618" s="4505">
        <f t="shared" si="180"/>
        <v>0.23968827313211283</v>
      </c>
      <c r="I618" s="1881">
        <f t="shared" si="170"/>
        <v>0</v>
      </c>
      <c r="J618" s="4713"/>
      <c r="K618" s="4713"/>
      <c r="L618" s="4713"/>
      <c r="M618" s="4713"/>
      <c r="N618" s="4713"/>
      <c r="O618" s="4713"/>
      <c r="P618" s="3664"/>
      <c r="Q618" s="4714"/>
      <c r="R618" s="4714"/>
      <c r="S618" s="4714"/>
      <c r="T618" s="4508"/>
      <c r="U618" s="4714"/>
      <c r="V618" s="4714"/>
      <c r="W618" s="4714"/>
      <c r="X618" s="4714"/>
      <c r="Y618" s="4714"/>
      <c r="Z618" s="4714"/>
      <c r="AA618" s="4714"/>
      <c r="AB618" s="4714"/>
      <c r="AC618" s="4714"/>
      <c r="AD618" s="4714"/>
      <c r="AE618" s="4715"/>
      <c r="AF618" s="4715"/>
      <c r="AG618" s="4714"/>
      <c r="AH618" s="4714"/>
      <c r="AI618" s="4508"/>
      <c r="AJ618" s="4716"/>
      <c r="AK618" s="4716"/>
      <c r="AL618" s="4716"/>
      <c r="AM618" s="4716"/>
      <c r="AN618" s="4717"/>
      <c r="AO618" s="4717"/>
    </row>
    <row r="619" spans="1:41" s="2624" customFormat="1" ht="18" customHeight="1">
      <c r="A619" s="3219"/>
      <c r="B619" s="4610"/>
      <c r="C619" s="4718" t="s">
        <v>731</v>
      </c>
      <c r="D619" s="4719" t="s">
        <v>650</v>
      </c>
      <c r="E619" s="4720">
        <f t="shared" ref="E619:E623" si="185">I619</f>
        <v>0</v>
      </c>
      <c r="F619" s="4515">
        <v>15000</v>
      </c>
      <c r="G619" s="4516">
        <v>1640</v>
      </c>
      <c r="H619" s="4505">
        <f t="shared" si="180"/>
        <v>0.10933333333333334</v>
      </c>
      <c r="I619" s="1881">
        <f t="shared" si="170"/>
        <v>0</v>
      </c>
      <c r="J619" s="4721"/>
      <c r="K619" s="4721"/>
      <c r="L619" s="4721"/>
      <c r="M619" s="4721"/>
      <c r="N619" s="4721"/>
      <c r="O619" s="4721"/>
      <c r="P619" s="3664"/>
      <c r="Q619" s="4722"/>
      <c r="R619" s="4722"/>
      <c r="S619" s="4722"/>
      <c r="T619" s="4508"/>
      <c r="U619" s="4722"/>
      <c r="V619" s="4722"/>
      <c r="W619" s="4722"/>
      <c r="X619" s="4722"/>
      <c r="Y619" s="4722"/>
      <c r="Z619" s="4722"/>
      <c r="AA619" s="4722"/>
      <c r="AB619" s="4722"/>
      <c r="AC619" s="4722"/>
      <c r="AD619" s="4722"/>
      <c r="AE619" s="4723"/>
      <c r="AF619" s="4723"/>
      <c r="AG619" s="4722"/>
      <c r="AH619" s="4722"/>
      <c r="AI619" s="4508"/>
      <c r="AJ619" s="4724"/>
      <c r="AK619" s="4724"/>
      <c r="AL619" s="4724"/>
      <c r="AM619" s="4724"/>
      <c r="AN619" s="4725"/>
      <c r="AO619" s="4725"/>
    </row>
    <row r="620" spans="1:41" s="2624" customFormat="1" ht="16.5" customHeight="1">
      <c r="A620" s="3219"/>
      <c r="B620" s="4610"/>
      <c r="C620" s="4726" t="s">
        <v>732</v>
      </c>
      <c r="D620" s="4727" t="s">
        <v>651</v>
      </c>
      <c r="E620" s="4720">
        <f t="shared" si="185"/>
        <v>0</v>
      </c>
      <c r="F620" s="4515">
        <v>4000</v>
      </c>
      <c r="G620" s="4516">
        <v>237</v>
      </c>
      <c r="H620" s="4505">
        <f t="shared" si="180"/>
        <v>5.9249999999999997E-2</v>
      </c>
      <c r="I620" s="1881">
        <f t="shared" si="170"/>
        <v>0</v>
      </c>
      <c r="J620" s="4721"/>
      <c r="K620" s="4721"/>
      <c r="L620" s="4721"/>
      <c r="M620" s="4721"/>
      <c r="N620" s="4721"/>
      <c r="O620" s="4721"/>
      <c r="P620" s="3664"/>
      <c r="Q620" s="4722"/>
      <c r="R620" s="4722"/>
      <c r="S620" s="4722"/>
      <c r="T620" s="4508"/>
      <c r="U620" s="4722"/>
      <c r="V620" s="4722"/>
      <c r="W620" s="4722"/>
      <c r="X620" s="4722"/>
      <c r="Y620" s="4722"/>
      <c r="Z620" s="4722"/>
      <c r="AA620" s="4722"/>
      <c r="AB620" s="4722"/>
      <c r="AC620" s="4722"/>
      <c r="AD620" s="4722"/>
      <c r="AE620" s="4723"/>
      <c r="AF620" s="4723"/>
      <c r="AG620" s="4722"/>
      <c r="AH620" s="4722"/>
      <c r="AI620" s="4508"/>
      <c r="AJ620" s="4724"/>
      <c r="AK620" s="4724"/>
      <c r="AL620" s="4724"/>
      <c r="AM620" s="4724"/>
      <c r="AN620" s="4725"/>
      <c r="AO620" s="4725"/>
    </row>
    <row r="621" spans="1:41" s="2624" customFormat="1" ht="18" customHeight="1">
      <c r="A621" s="2629"/>
      <c r="B621" s="4610"/>
      <c r="C621" s="4726" t="s">
        <v>737</v>
      </c>
      <c r="D621" s="4728" t="s">
        <v>661</v>
      </c>
      <c r="E621" s="4729">
        <f t="shared" si="185"/>
        <v>5700000</v>
      </c>
      <c r="F621" s="4515">
        <v>804580</v>
      </c>
      <c r="G621" s="4516">
        <v>527874.39</v>
      </c>
      <c r="H621" s="4505">
        <f t="shared" si="180"/>
        <v>0.65608689005443832</v>
      </c>
      <c r="I621" s="1881">
        <f t="shared" si="170"/>
        <v>5700000</v>
      </c>
      <c r="J621" s="4730"/>
      <c r="K621" s="4730"/>
      <c r="L621" s="4730"/>
      <c r="M621" s="4730"/>
      <c r="N621" s="4730"/>
      <c r="O621" s="4730"/>
      <c r="P621" s="3664"/>
      <c r="Q621" s="4731"/>
      <c r="R621" s="4731"/>
      <c r="S621" s="4731"/>
      <c r="T621" s="4508"/>
      <c r="U621" s="4731"/>
      <c r="V621" s="4731"/>
      <c r="W621" s="4731"/>
      <c r="X621" s="4731"/>
      <c r="Y621" s="4731"/>
      <c r="Z621" s="4731"/>
      <c r="AA621" s="4731"/>
      <c r="AB621" s="4731"/>
      <c r="AC621" s="4731"/>
      <c r="AD621" s="4731"/>
      <c r="AE621" s="4732"/>
      <c r="AF621" s="4732"/>
      <c r="AG621" s="4731">
        <v>5700000</v>
      </c>
      <c r="AH621" s="4731"/>
      <c r="AI621" s="4508"/>
      <c r="AJ621" s="4733"/>
      <c r="AK621" s="4733"/>
      <c r="AL621" s="4733"/>
      <c r="AM621" s="4733"/>
      <c r="AN621" s="4734"/>
      <c r="AO621" s="4734"/>
    </row>
    <row r="622" spans="1:41" s="2624" customFormat="1" ht="16.5" customHeight="1" thickBot="1">
      <c r="A622" s="2732"/>
      <c r="B622" s="4735"/>
      <c r="C622" s="4736" t="s">
        <v>812</v>
      </c>
      <c r="D622" s="4737" t="s">
        <v>668</v>
      </c>
      <c r="E622" s="4607">
        <f t="shared" si="185"/>
        <v>0</v>
      </c>
      <c r="F622" s="4738">
        <v>135000</v>
      </c>
      <c r="G622" s="4739">
        <v>44959.37</v>
      </c>
      <c r="H622" s="4740">
        <f t="shared" si="180"/>
        <v>0.33303237037037037</v>
      </c>
      <c r="I622" s="1881">
        <f t="shared" si="170"/>
        <v>0</v>
      </c>
      <c r="J622" s="4713"/>
      <c r="K622" s="4713"/>
      <c r="L622" s="4713"/>
      <c r="M622" s="4713"/>
      <c r="N622" s="4713"/>
      <c r="O622" s="4713"/>
      <c r="P622" s="3664"/>
      <c r="Q622" s="4714"/>
      <c r="R622" s="4714"/>
      <c r="S622" s="4714"/>
      <c r="T622" s="4508"/>
      <c r="U622" s="4714"/>
      <c r="V622" s="4714"/>
      <c r="W622" s="4714"/>
      <c r="X622" s="4714"/>
      <c r="Y622" s="4714"/>
      <c r="Z622" s="4714"/>
      <c r="AA622" s="4714"/>
      <c r="AB622" s="4714"/>
      <c r="AC622" s="4714"/>
      <c r="AD622" s="4714"/>
      <c r="AE622" s="4715"/>
      <c r="AF622" s="4715"/>
      <c r="AG622" s="4714"/>
      <c r="AH622" s="4714"/>
      <c r="AI622" s="4508"/>
      <c r="AJ622" s="4716"/>
      <c r="AK622" s="4716"/>
      <c r="AL622" s="4716"/>
      <c r="AM622" s="4716"/>
      <c r="AN622" s="4717"/>
      <c r="AO622" s="4717"/>
    </row>
    <row r="623" spans="1:41" s="2624" customFormat="1" ht="20.25" customHeight="1">
      <c r="A623" s="2629"/>
      <c r="B623" s="4702"/>
      <c r="C623" s="3394" t="s">
        <v>746</v>
      </c>
      <c r="D623" s="4697" t="s">
        <v>653</v>
      </c>
      <c r="E623" s="2233">
        <f t="shared" si="185"/>
        <v>0</v>
      </c>
      <c r="F623" s="2245">
        <v>1000</v>
      </c>
      <c r="G623" s="2246">
        <v>0</v>
      </c>
      <c r="H623" s="2247">
        <f t="shared" si="180"/>
        <v>0</v>
      </c>
      <c r="I623" s="1881">
        <f t="shared" si="170"/>
        <v>0</v>
      </c>
      <c r="J623" s="4713"/>
      <c r="K623" s="4713"/>
      <c r="L623" s="4713"/>
      <c r="M623" s="4713"/>
      <c r="N623" s="4713"/>
      <c r="O623" s="4713"/>
      <c r="P623" s="3664"/>
      <c r="Q623" s="4714"/>
      <c r="R623" s="4714"/>
      <c r="S623" s="4714"/>
      <c r="T623" s="4508"/>
      <c r="U623" s="4714"/>
      <c r="V623" s="4714"/>
      <c r="W623" s="4714"/>
      <c r="X623" s="4714"/>
      <c r="Y623" s="4714"/>
      <c r="Z623" s="4714"/>
      <c r="AA623" s="4714"/>
      <c r="AB623" s="4714"/>
      <c r="AC623" s="4714"/>
      <c r="AD623" s="4714"/>
      <c r="AE623" s="4715"/>
      <c r="AF623" s="4715"/>
      <c r="AG623" s="4714"/>
      <c r="AH623" s="4714"/>
      <c r="AI623" s="4508"/>
      <c r="AJ623" s="4716"/>
      <c r="AK623" s="4716"/>
      <c r="AL623" s="4716"/>
      <c r="AM623" s="4716"/>
      <c r="AN623" s="4717"/>
      <c r="AO623" s="4717"/>
    </row>
    <row r="624" spans="1:41" s="2624" customFormat="1" ht="18" customHeight="1">
      <c r="A624" s="2629"/>
      <c r="B624" s="4702"/>
      <c r="C624" s="4741"/>
      <c r="D624" s="4742"/>
      <c r="E624" s="4712"/>
      <c r="F624" s="4515"/>
      <c r="G624" s="4516"/>
      <c r="H624" s="4505"/>
      <c r="I624" s="1881">
        <f t="shared" si="170"/>
        <v>0</v>
      </c>
      <c r="J624" s="4713"/>
      <c r="K624" s="4713"/>
      <c r="L624" s="4713"/>
      <c r="M624" s="4713"/>
      <c r="N624" s="4713"/>
      <c r="O624" s="4713"/>
      <c r="P624" s="3664"/>
      <c r="Q624" s="4714"/>
      <c r="R624" s="4714"/>
      <c r="S624" s="4714"/>
      <c r="T624" s="4508"/>
      <c r="U624" s="4714"/>
      <c r="V624" s="4714"/>
      <c r="W624" s="4714"/>
      <c r="X624" s="4714"/>
      <c r="Y624" s="4714"/>
      <c r="Z624" s="4714"/>
      <c r="AA624" s="4714"/>
      <c r="AB624" s="4714"/>
      <c r="AC624" s="4714"/>
      <c r="AD624" s="4714"/>
      <c r="AE624" s="4715"/>
      <c r="AF624" s="4715"/>
      <c r="AG624" s="4714"/>
      <c r="AH624" s="4714"/>
      <c r="AI624" s="4508"/>
      <c r="AJ624" s="4716"/>
      <c r="AK624" s="4716"/>
      <c r="AL624" s="4716"/>
      <c r="AM624" s="4716"/>
      <c r="AN624" s="4717"/>
      <c r="AO624" s="4717"/>
    </row>
    <row r="625" spans="1:41" s="2624" customFormat="1" ht="17.100000000000001" customHeight="1">
      <c r="A625" s="2629"/>
      <c r="B625" s="4702"/>
      <c r="C625" s="11003" t="s">
        <v>679</v>
      </c>
      <c r="D625" s="11004"/>
      <c r="E625" s="4743">
        <f t="shared" ref="E625:G625" si="186">SUM(E626)</f>
        <v>46200</v>
      </c>
      <c r="F625" s="4743">
        <f t="shared" si="186"/>
        <v>46200</v>
      </c>
      <c r="G625" s="4744">
        <f t="shared" si="186"/>
        <v>45760.82</v>
      </c>
      <c r="H625" s="4505">
        <f t="shared" si="180"/>
        <v>0.99049393939393937</v>
      </c>
      <c r="I625" s="1881">
        <f t="shared" si="170"/>
        <v>0</v>
      </c>
      <c r="J625" s="4745"/>
      <c r="K625" s="4745"/>
      <c r="L625" s="4745"/>
      <c r="M625" s="4745"/>
      <c r="N625" s="4745"/>
      <c r="O625" s="4745"/>
      <c r="P625" s="3664"/>
      <c r="Q625" s="4746"/>
      <c r="R625" s="4746"/>
      <c r="S625" s="4746"/>
      <c r="T625" s="4508"/>
      <c r="U625" s="4746"/>
      <c r="V625" s="4746"/>
      <c r="W625" s="4746"/>
      <c r="X625" s="4746"/>
      <c r="Y625" s="4746"/>
      <c r="Z625" s="4746"/>
      <c r="AA625" s="4746"/>
      <c r="AB625" s="4746"/>
      <c r="AC625" s="4746"/>
      <c r="AD625" s="4746"/>
      <c r="AE625" s="4747"/>
      <c r="AF625" s="4747"/>
      <c r="AG625" s="4746"/>
      <c r="AH625" s="4746"/>
      <c r="AI625" s="4508"/>
      <c r="AJ625" s="4748"/>
      <c r="AK625" s="4748"/>
      <c r="AL625" s="4748"/>
      <c r="AM625" s="4748"/>
      <c r="AN625" s="4749"/>
      <c r="AO625" s="4749"/>
    </row>
    <row r="626" spans="1:41" s="2624" customFormat="1" ht="17.100000000000001" customHeight="1">
      <c r="A626" s="2629"/>
      <c r="B626" s="4702"/>
      <c r="C626" s="11005" t="s">
        <v>680</v>
      </c>
      <c r="D626" s="11006"/>
      <c r="E626" s="4750">
        <f>SUM(E627:E627)</f>
        <v>46200</v>
      </c>
      <c r="F626" s="4750">
        <f t="shared" ref="F626:G626" si="187">SUM(F627:F627)</f>
        <v>46200</v>
      </c>
      <c r="G626" s="4751">
        <f t="shared" si="187"/>
        <v>45760.82</v>
      </c>
      <c r="H626" s="4505">
        <f t="shared" si="180"/>
        <v>0.99049393939393937</v>
      </c>
      <c r="I626" s="1881">
        <f t="shared" si="170"/>
        <v>0</v>
      </c>
      <c r="J626" s="4745"/>
      <c r="K626" s="4745"/>
      <c r="L626" s="4745"/>
      <c r="M626" s="4745"/>
      <c r="N626" s="4745"/>
      <c r="O626" s="4745"/>
      <c r="P626" s="3664"/>
      <c r="Q626" s="4746"/>
      <c r="R626" s="4746"/>
      <c r="S626" s="4746"/>
      <c r="T626" s="4508"/>
      <c r="U626" s="4746"/>
      <c r="V626" s="4746"/>
      <c r="W626" s="4746"/>
      <c r="X626" s="4746"/>
      <c r="Y626" s="4746"/>
      <c r="Z626" s="4746"/>
      <c r="AA626" s="4746"/>
      <c r="AB626" s="4746"/>
      <c r="AC626" s="4746"/>
      <c r="AD626" s="4746"/>
      <c r="AE626" s="4747"/>
      <c r="AF626" s="4747"/>
      <c r="AG626" s="4746"/>
      <c r="AH626" s="4746"/>
      <c r="AI626" s="4508"/>
      <c r="AJ626" s="4748"/>
      <c r="AK626" s="4748"/>
      <c r="AL626" s="4748"/>
      <c r="AM626" s="4748"/>
      <c r="AN626" s="4749"/>
      <c r="AO626" s="4749"/>
    </row>
    <row r="627" spans="1:41" s="2624" customFormat="1" ht="17.100000000000001" customHeight="1" thickBot="1">
      <c r="A627" s="2629"/>
      <c r="B627" s="4702"/>
      <c r="C627" s="4752" t="s">
        <v>377</v>
      </c>
      <c r="D627" s="4753" t="s">
        <v>681</v>
      </c>
      <c r="E627" s="4754">
        <f>I627</f>
        <v>46200</v>
      </c>
      <c r="F627" s="3801">
        <v>46200</v>
      </c>
      <c r="G627" s="3802">
        <v>45760.82</v>
      </c>
      <c r="H627" s="4505">
        <f>G627/F627</f>
        <v>0.99049393939393937</v>
      </c>
      <c r="I627" s="1881">
        <f t="shared" si="170"/>
        <v>46200</v>
      </c>
      <c r="J627" s="4755"/>
      <c r="K627" s="4755"/>
      <c r="L627" s="4755"/>
      <c r="M627" s="4755"/>
      <c r="N627" s="4755"/>
      <c r="O627" s="4755"/>
      <c r="P627" s="3664"/>
      <c r="Q627" s="4756"/>
      <c r="R627" s="4756"/>
      <c r="S627" s="4756"/>
      <c r="T627" s="4508"/>
      <c r="U627" s="4756"/>
      <c r="V627" s="4756"/>
      <c r="W627" s="4756"/>
      <c r="X627" s="4756"/>
      <c r="Y627" s="4756"/>
      <c r="Z627" s="4756"/>
      <c r="AA627" s="4756"/>
      <c r="AB627" s="4756"/>
      <c r="AC627" s="4756"/>
      <c r="AD627" s="4756"/>
      <c r="AE627" s="4757"/>
      <c r="AF627" s="4757"/>
      <c r="AG627" s="4756">
        <v>46200</v>
      </c>
      <c r="AH627" s="4756"/>
      <c r="AI627" s="4508"/>
      <c r="AJ627" s="4758"/>
      <c r="AK627" s="4758"/>
      <c r="AL627" s="4758"/>
      <c r="AM627" s="4758"/>
      <c r="AN627" s="4759"/>
      <c r="AO627" s="4759"/>
    </row>
    <row r="628" spans="1:41" ht="17.100000000000001" customHeight="1" thickBot="1">
      <c r="A628" s="2913"/>
      <c r="B628" s="3808" t="s">
        <v>843</v>
      </c>
      <c r="C628" s="3476"/>
      <c r="D628" s="3477" t="s">
        <v>502</v>
      </c>
      <c r="E628" s="3492">
        <f>SUM(E629,E641)</f>
        <v>0</v>
      </c>
      <c r="F628" s="3492">
        <f t="shared" ref="F628:G628" si="188">SUM(F629,F641)</f>
        <v>541310</v>
      </c>
      <c r="G628" s="3493">
        <f t="shared" si="188"/>
        <v>475092.56000000006</v>
      </c>
      <c r="H628" s="2926">
        <f>G628/F628</f>
        <v>0.8776718700929228</v>
      </c>
      <c r="I628" s="1881">
        <f t="shared" si="170"/>
        <v>0</v>
      </c>
      <c r="J628" s="4713"/>
      <c r="K628" s="4713"/>
      <c r="L628" s="4713"/>
      <c r="M628" s="4713"/>
      <c r="N628" s="4713"/>
      <c r="O628" s="4713"/>
      <c r="P628" s="4760"/>
      <c r="Q628" s="4731"/>
      <c r="R628" s="4731"/>
      <c r="S628" s="4731"/>
      <c r="T628" s="4761"/>
      <c r="U628" s="4731"/>
      <c r="V628" s="4731"/>
      <c r="W628" s="4731"/>
      <c r="X628" s="4731"/>
      <c r="Y628" s="4731"/>
      <c r="Z628" s="4731"/>
      <c r="AA628" s="4731"/>
      <c r="AB628" s="4731"/>
      <c r="AC628" s="4731"/>
      <c r="AD628" s="4731"/>
      <c r="AE628" s="4732"/>
      <c r="AF628" s="4732"/>
      <c r="AG628" s="4731"/>
      <c r="AH628" s="4731"/>
      <c r="AI628" s="4761"/>
      <c r="AJ628" s="4733"/>
      <c r="AK628" s="4733"/>
      <c r="AL628" s="4733"/>
      <c r="AM628" s="4733"/>
      <c r="AN628" s="4762"/>
      <c r="AO628" s="4762"/>
    </row>
    <row r="629" spans="1:41" ht="17.100000000000001" customHeight="1">
      <c r="A629" s="2913"/>
      <c r="B629" s="10832"/>
      <c r="C629" s="10865" t="s">
        <v>645</v>
      </c>
      <c r="D629" s="10828"/>
      <c r="E629" s="2284">
        <f t="shared" ref="E629:G629" si="189">SUM(E630)</f>
        <v>0</v>
      </c>
      <c r="F629" s="2284">
        <f t="shared" si="189"/>
        <v>356310</v>
      </c>
      <c r="G629" s="2285">
        <f t="shared" si="189"/>
        <v>302597.56000000006</v>
      </c>
      <c r="H629" s="2247">
        <f>G629/F629</f>
        <v>0.84925362745923505</v>
      </c>
      <c r="I629" s="1881">
        <f t="shared" si="170"/>
        <v>0</v>
      </c>
      <c r="J629" s="4730"/>
      <c r="K629" s="4730"/>
      <c r="L629" s="4730"/>
      <c r="M629" s="4730"/>
      <c r="N629" s="4730"/>
      <c r="O629" s="4730"/>
      <c r="P629" s="4760"/>
      <c r="Q629" s="4731"/>
      <c r="R629" s="4731"/>
      <c r="S629" s="4731"/>
      <c r="T629" s="4761"/>
      <c r="U629" s="4731"/>
      <c r="V629" s="4731"/>
      <c r="W629" s="4731"/>
      <c r="X629" s="4731"/>
      <c r="Y629" s="4731"/>
      <c r="Z629" s="4731"/>
      <c r="AA629" s="4731"/>
      <c r="AB629" s="4731"/>
      <c r="AC629" s="4731"/>
      <c r="AD629" s="4731"/>
      <c r="AE629" s="4732"/>
      <c r="AF629" s="4732"/>
      <c r="AG629" s="4731"/>
      <c r="AH629" s="4731"/>
      <c r="AI629" s="4761"/>
      <c r="AJ629" s="4733"/>
      <c r="AK629" s="4733"/>
      <c r="AL629" s="4733"/>
      <c r="AM629" s="4733"/>
      <c r="AN629" s="4762"/>
      <c r="AO629" s="4762"/>
    </row>
    <row r="630" spans="1:41" ht="17.100000000000001" customHeight="1">
      <c r="A630" s="2913"/>
      <c r="B630" s="10807"/>
      <c r="C630" s="11007" t="s">
        <v>646</v>
      </c>
      <c r="D630" s="11008"/>
      <c r="E630" s="4712">
        <f t="shared" ref="E630:G630" si="190">SUM(E631,E635)</f>
        <v>0</v>
      </c>
      <c r="F630" s="4712">
        <f t="shared" si="190"/>
        <v>356310</v>
      </c>
      <c r="G630" s="4763">
        <f t="shared" si="190"/>
        <v>302597.56000000006</v>
      </c>
      <c r="H630" s="4505">
        <f>G630/F630</f>
        <v>0.84925362745923505</v>
      </c>
      <c r="I630" s="1881">
        <f t="shared" si="170"/>
        <v>0</v>
      </c>
      <c r="J630" s="4730"/>
      <c r="K630" s="4730"/>
      <c r="L630" s="4730"/>
      <c r="M630" s="4730"/>
      <c r="N630" s="4730"/>
      <c r="O630" s="4730"/>
      <c r="P630" s="3664"/>
      <c r="Q630" s="4731"/>
      <c r="R630" s="4731"/>
      <c r="S630" s="4731"/>
      <c r="T630" s="4761"/>
      <c r="U630" s="4731"/>
      <c r="V630" s="4731"/>
      <c r="W630" s="4731"/>
      <c r="X630" s="4731"/>
      <c r="Y630" s="4731"/>
      <c r="Z630" s="4731"/>
      <c r="AA630" s="4731"/>
      <c r="AB630" s="4731"/>
      <c r="AC630" s="4731"/>
      <c r="AD630" s="4731"/>
      <c r="AE630" s="4732"/>
      <c r="AF630" s="4732"/>
      <c r="AG630" s="4731"/>
      <c r="AH630" s="4731"/>
      <c r="AI630" s="4761"/>
      <c r="AJ630" s="4733"/>
      <c r="AK630" s="4733"/>
      <c r="AL630" s="4733"/>
      <c r="AM630" s="4733"/>
      <c r="AN630" s="4762"/>
      <c r="AO630" s="4762"/>
    </row>
    <row r="631" spans="1:41" ht="17.100000000000001" customHeight="1">
      <c r="A631" s="2913"/>
      <c r="B631" s="10807"/>
      <c r="C631" s="11009" t="s">
        <v>647</v>
      </c>
      <c r="D631" s="11010"/>
      <c r="E631" s="4764">
        <f>SUM(E632:E633)</f>
        <v>0</v>
      </c>
      <c r="F631" s="4764">
        <f t="shared" ref="F631:G631" si="191">SUM(F632:F633)</f>
        <v>24710</v>
      </c>
      <c r="G631" s="4765">
        <f t="shared" si="191"/>
        <v>24611.759999999998</v>
      </c>
      <c r="H631" s="4505">
        <f t="shared" ref="H631:H643" si="192">G631/F631</f>
        <v>0.99602428166734114</v>
      </c>
      <c r="I631" s="1881">
        <f t="shared" si="170"/>
        <v>0</v>
      </c>
      <c r="J631" s="4766"/>
      <c r="K631" s="4766"/>
      <c r="L631" s="4766"/>
      <c r="M631" s="4766"/>
      <c r="N631" s="4766"/>
      <c r="O631" s="4766"/>
      <c r="P631" s="3664"/>
      <c r="Q631" s="4767"/>
      <c r="R631" s="4767"/>
      <c r="S631" s="4767"/>
      <c r="T631" s="4761"/>
      <c r="U631" s="4767"/>
      <c r="V631" s="4767"/>
      <c r="W631" s="4767"/>
      <c r="X631" s="4767"/>
      <c r="Y631" s="4767"/>
      <c r="Z631" s="4767"/>
      <c r="AA631" s="4767"/>
      <c r="AB631" s="4767"/>
      <c r="AC631" s="4767"/>
      <c r="AD631" s="4767"/>
      <c r="AE631" s="4768"/>
      <c r="AF631" s="4768"/>
      <c r="AG631" s="4767"/>
      <c r="AH631" s="4767"/>
      <c r="AI631" s="4761"/>
      <c r="AJ631" s="4769"/>
      <c r="AK631" s="4769"/>
      <c r="AL631" s="4769"/>
      <c r="AM631" s="4769"/>
      <c r="AN631" s="4770"/>
      <c r="AO631" s="4770"/>
    </row>
    <row r="632" spans="1:41" ht="17.100000000000001" customHeight="1">
      <c r="A632" s="2913"/>
      <c r="B632" s="10807"/>
      <c r="C632" s="4771">
        <v>4110</v>
      </c>
      <c r="D632" s="4772" t="s">
        <v>650</v>
      </c>
      <c r="E632" s="4773">
        <v>0</v>
      </c>
      <c r="F632" s="4515">
        <v>600</v>
      </c>
      <c r="G632" s="4516">
        <v>541.76</v>
      </c>
      <c r="H632" s="4505">
        <f t="shared" si="192"/>
        <v>0.90293333333333337</v>
      </c>
      <c r="J632" s="4774"/>
      <c r="K632" s="4774"/>
      <c r="L632" s="4774"/>
      <c r="M632" s="4774"/>
      <c r="N632" s="4774"/>
      <c r="O632" s="4774"/>
      <c r="P632" s="3664"/>
      <c r="Q632" s="4775"/>
      <c r="R632" s="4775"/>
      <c r="S632" s="4775"/>
      <c r="T632" s="4761"/>
      <c r="U632" s="4775"/>
      <c r="V632" s="4775"/>
      <c r="W632" s="4775"/>
      <c r="X632" s="4775"/>
      <c r="Y632" s="4775"/>
      <c r="Z632" s="4775"/>
      <c r="AA632" s="4775"/>
      <c r="AB632" s="4775"/>
      <c r="AC632" s="4775"/>
      <c r="AD632" s="4775"/>
      <c r="AE632" s="4776"/>
      <c r="AF632" s="4776"/>
      <c r="AG632" s="4775"/>
      <c r="AH632" s="4775"/>
      <c r="AI632" s="4761"/>
      <c r="AJ632" s="4777"/>
      <c r="AK632" s="4777"/>
      <c r="AL632" s="4777"/>
      <c r="AM632" s="4777"/>
      <c r="AN632" s="4778"/>
      <c r="AO632" s="4778"/>
    </row>
    <row r="633" spans="1:41" ht="17.100000000000001" customHeight="1">
      <c r="A633" s="2913"/>
      <c r="B633" s="10807"/>
      <c r="C633" s="4779" t="s">
        <v>595</v>
      </c>
      <c r="D633" s="4780" t="s">
        <v>652</v>
      </c>
      <c r="E633" s="4781">
        <v>0</v>
      </c>
      <c r="F633" s="4515">
        <v>24110</v>
      </c>
      <c r="G633" s="4516">
        <v>24070</v>
      </c>
      <c r="H633" s="4505">
        <f t="shared" si="192"/>
        <v>0.99834093737038576</v>
      </c>
      <c r="I633" s="1881">
        <f t="shared" si="170"/>
        <v>0</v>
      </c>
      <c r="J633" s="4782"/>
      <c r="K633" s="4782"/>
      <c r="L633" s="4782"/>
      <c r="M633" s="4782"/>
      <c r="N633" s="4782"/>
      <c r="O633" s="4782"/>
      <c r="P633" s="3664"/>
      <c r="Q633" s="4783"/>
      <c r="R633" s="4783"/>
      <c r="S633" s="4783"/>
      <c r="T633" s="4761"/>
      <c r="U633" s="4783"/>
      <c r="V633" s="4783"/>
      <c r="W633" s="4783"/>
      <c r="X633" s="4783"/>
      <c r="Y633" s="4783"/>
      <c r="Z633" s="4783"/>
      <c r="AA633" s="4783"/>
      <c r="AB633" s="4783"/>
      <c r="AC633" s="4783"/>
      <c r="AD633" s="4783"/>
      <c r="AE633" s="4784"/>
      <c r="AF633" s="4784"/>
      <c r="AG633" s="4783"/>
      <c r="AH633" s="4783"/>
      <c r="AI633" s="4761"/>
      <c r="AJ633" s="4785"/>
      <c r="AK633" s="4785"/>
      <c r="AL633" s="4785"/>
      <c r="AM633" s="4785"/>
      <c r="AN633" s="4786"/>
      <c r="AO633" s="4786"/>
    </row>
    <row r="634" spans="1:41" ht="17.100000000000001" customHeight="1">
      <c r="A634" s="2913"/>
      <c r="B634" s="10807"/>
      <c r="C634" s="4787"/>
      <c r="D634" s="4788"/>
      <c r="E634" s="4789"/>
      <c r="F634" s="4515"/>
      <c r="G634" s="4516"/>
      <c r="H634" s="4505"/>
      <c r="I634" s="1881">
        <f t="shared" si="170"/>
        <v>0</v>
      </c>
      <c r="J634" s="4790"/>
      <c r="K634" s="4790"/>
      <c r="L634" s="4790"/>
      <c r="M634" s="4790"/>
      <c r="N634" s="4790"/>
      <c r="O634" s="4790"/>
      <c r="P634" s="3664"/>
      <c r="Q634" s="4791"/>
      <c r="R634" s="4791"/>
      <c r="S634" s="4791"/>
      <c r="T634" s="4761"/>
      <c r="U634" s="4791"/>
      <c r="V634" s="4791"/>
      <c r="W634" s="4791"/>
      <c r="X634" s="4791"/>
      <c r="Y634" s="4791"/>
      <c r="Z634" s="4791"/>
      <c r="AA634" s="4791"/>
      <c r="AB634" s="4791"/>
      <c r="AC634" s="4791"/>
      <c r="AD634" s="4791"/>
      <c r="AE634" s="4792"/>
      <c r="AF634" s="4792"/>
      <c r="AG634" s="4791"/>
      <c r="AH634" s="4791"/>
      <c r="AI634" s="4761"/>
      <c r="AJ634" s="4793"/>
      <c r="AK634" s="4793"/>
      <c r="AL634" s="4793"/>
      <c r="AM634" s="4793"/>
      <c r="AN634" s="4794"/>
      <c r="AO634" s="4794"/>
    </row>
    <row r="635" spans="1:41" ht="17.100000000000001" customHeight="1">
      <c r="A635" s="2913"/>
      <c r="B635" s="10807"/>
      <c r="C635" s="11011" t="s">
        <v>654</v>
      </c>
      <c r="D635" s="11012"/>
      <c r="E635" s="4795">
        <f>SUM(E636:E639)</f>
        <v>0</v>
      </c>
      <c r="F635" s="4795">
        <f>SUM(F636:F639)</f>
        <v>331600</v>
      </c>
      <c r="G635" s="4796">
        <f t="shared" ref="G635" si="193">SUM(G636:G639)</f>
        <v>277985.80000000005</v>
      </c>
      <c r="H635" s="4505">
        <f t="shared" si="192"/>
        <v>0.83831664656212324</v>
      </c>
      <c r="I635" s="1881">
        <f t="shared" si="170"/>
        <v>0</v>
      </c>
      <c r="J635" s="4797"/>
      <c r="K635" s="4797"/>
      <c r="L635" s="4797"/>
      <c r="M635" s="4797"/>
      <c r="N635" s="4797"/>
      <c r="O635" s="4797"/>
      <c r="P635" s="3664"/>
      <c r="Q635" s="4798"/>
      <c r="R635" s="4798"/>
      <c r="S635" s="4798"/>
      <c r="T635" s="4761"/>
      <c r="U635" s="4798"/>
      <c r="V635" s="4798"/>
      <c r="W635" s="4798"/>
      <c r="X635" s="4798"/>
      <c r="Y635" s="4798"/>
      <c r="Z635" s="4798"/>
      <c r="AA635" s="4798"/>
      <c r="AB635" s="4798"/>
      <c r="AC635" s="4798"/>
      <c r="AD635" s="4798"/>
      <c r="AE635" s="4799"/>
      <c r="AF635" s="4799"/>
      <c r="AG635" s="4798"/>
      <c r="AH635" s="4798"/>
      <c r="AI635" s="4761"/>
      <c r="AJ635" s="4800"/>
      <c r="AK635" s="4800"/>
      <c r="AL635" s="4800"/>
      <c r="AM635" s="4800"/>
      <c r="AN635" s="4801"/>
      <c r="AO635" s="4801"/>
    </row>
    <row r="636" spans="1:41" ht="17.100000000000001" customHeight="1">
      <c r="A636" s="2913"/>
      <c r="B636" s="10807"/>
      <c r="C636" s="4802" t="s">
        <v>375</v>
      </c>
      <c r="D636" s="4803" t="s">
        <v>656</v>
      </c>
      <c r="E636" s="4804">
        <v>0</v>
      </c>
      <c r="F636" s="4515">
        <v>227800</v>
      </c>
      <c r="G636" s="4516">
        <v>210918.2</v>
      </c>
      <c r="H636" s="4505">
        <f t="shared" si="192"/>
        <v>0.92589201053555759</v>
      </c>
      <c r="I636" s="1881">
        <f t="shared" si="170"/>
        <v>0</v>
      </c>
      <c r="J636" s="4805"/>
      <c r="K636" s="4805"/>
      <c r="L636" s="4805"/>
      <c r="M636" s="4805"/>
      <c r="N636" s="4805"/>
      <c r="O636" s="4805"/>
      <c r="P636" s="3664"/>
      <c r="Q636" s="4806"/>
      <c r="R636" s="4806"/>
      <c r="S636" s="4806"/>
      <c r="T636" s="4761"/>
      <c r="U636" s="4806"/>
      <c r="V636" s="4806"/>
      <c r="W636" s="4806"/>
      <c r="X636" s="4806"/>
      <c r="Y636" s="4806"/>
      <c r="Z636" s="4806"/>
      <c r="AA636" s="4806"/>
      <c r="AB636" s="4806"/>
      <c r="AC636" s="4806"/>
      <c r="AD636" s="4806"/>
      <c r="AE636" s="4807"/>
      <c r="AF636" s="4807"/>
      <c r="AG636" s="4806"/>
      <c r="AH636" s="4806"/>
      <c r="AI636" s="4761"/>
      <c r="AJ636" s="4808"/>
      <c r="AK636" s="4808"/>
      <c r="AL636" s="4808"/>
      <c r="AM636" s="4808"/>
      <c r="AN636" s="4809"/>
      <c r="AO636" s="4809"/>
    </row>
    <row r="637" spans="1:41" ht="17.100000000000001" customHeight="1">
      <c r="A637" s="2913"/>
      <c r="B637" s="10807"/>
      <c r="C637" s="4810" t="s">
        <v>376</v>
      </c>
      <c r="D637" s="4811" t="s">
        <v>661</v>
      </c>
      <c r="E637" s="4812">
        <v>0</v>
      </c>
      <c r="F637" s="4515">
        <v>97800</v>
      </c>
      <c r="G637" s="4516">
        <v>66091.199999999997</v>
      </c>
      <c r="H637" s="4505">
        <f t="shared" si="192"/>
        <v>0.67577914110429449</v>
      </c>
      <c r="I637" s="1881">
        <f t="shared" si="170"/>
        <v>0</v>
      </c>
      <c r="J637" s="4813"/>
      <c r="K637" s="4813"/>
      <c r="L637" s="4813"/>
      <c r="M637" s="4813"/>
      <c r="N637" s="4813"/>
      <c r="O637" s="4813"/>
      <c r="P637" s="3664"/>
      <c r="Q637" s="4814"/>
      <c r="R637" s="4814"/>
      <c r="S637" s="4814"/>
      <c r="T637" s="4761"/>
      <c r="U637" s="4814"/>
      <c r="V637" s="4814"/>
      <c r="W637" s="4814"/>
      <c r="X637" s="4814"/>
      <c r="Y637" s="4814"/>
      <c r="Z637" s="4814"/>
      <c r="AA637" s="4814"/>
      <c r="AB637" s="4814"/>
      <c r="AC637" s="4814"/>
      <c r="AD637" s="4814"/>
      <c r="AE637" s="4815"/>
      <c r="AF637" s="4815"/>
      <c r="AG637" s="4814"/>
      <c r="AH637" s="4814"/>
      <c r="AI637" s="4761"/>
      <c r="AJ637" s="4816"/>
      <c r="AK637" s="4816"/>
      <c r="AL637" s="4816"/>
      <c r="AM637" s="4816"/>
      <c r="AN637" s="4817"/>
      <c r="AO637" s="4817"/>
    </row>
    <row r="638" spans="1:41" ht="17.100000000000001" customHeight="1">
      <c r="A638" s="2913"/>
      <c r="B638" s="10807"/>
      <c r="C638" s="4818" t="s">
        <v>607</v>
      </c>
      <c r="D638" s="4819" t="s">
        <v>669</v>
      </c>
      <c r="E638" s="4820">
        <v>0</v>
      </c>
      <c r="F638" s="4515">
        <v>3000</v>
      </c>
      <c r="G638" s="4516">
        <v>448</v>
      </c>
      <c r="H638" s="4505">
        <f t="shared" si="192"/>
        <v>0.14933333333333335</v>
      </c>
      <c r="I638" s="1881">
        <f t="shared" si="170"/>
        <v>0</v>
      </c>
      <c r="J638" s="4821"/>
      <c r="K638" s="4821"/>
      <c r="L638" s="4821"/>
      <c r="M638" s="4821"/>
      <c r="N638" s="4821"/>
      <c r="O638" s="4821"/>
      <c r="P638" s="3664"/>
      <c r="Q638" s="4822"/>
      <c r="R638" s="4822"/>
      <c r="S638" s="4822"/>
      <c r="T638" s="4761"/>
      <c r="U638" s="4822"/>
      <c r="V638" s="4822"/>
      <c r="W638" s="4822"/>
      <c r="X638" s="4822"/>
      <c r="Y638" s="4822"/>
      <c r="Z638" s="4822"/>
      <c r="AA638" s="4822"/>
      <c r="AB638" s="4822"/>
      <c r="AC638" s="4822"/>
      <c r="AD638" s="4822"/>
      <c r="AE638" s="4823"/>
      <c r="AF638" s="4823"/>
      <c r="AG638" s="4822"/>
      <c r="AH638" s="4822"/>
      <c r="AI638" s="4761"/>
      <c r="AJ638" s="4824"/>
      <c r="AK638" s="4824"/>
      <c r="AL638" s="4824"/>
      <c r="AM638" s="4824"/>
      <c r="AN638" s="4825"/>
      <c r="AO638" s="4825"/>
    </row>
    <row r="639" spans="1:41" ht="17.100000000000001" customHeight="1">
      <c r="A639" s="2913"/>
      <c r="B639" s="10807"/>
      <c r="C639" s="4826" t="s">
        <v>844</v>
      </c>
      <c r="D639" s="4827" t="s">
        <v>845</v>
      </c>
      <c r="E639" s="4820">
        <v>0</v>
      </c>
      <c r="F639" s="4820">
        <v>3000</v>
      </c>
      <c r="G639" s="4516">
        <v>528.4</v>
      </c>
      <c r="H639" s="4505">
        <f t="shared" si="192"/>
        <v>0.17613333333333334</v>
      </c>
      <c r="I639" s="1881">
        <f t="shared" si="170"/>
        <v>0</v>
      </c>
      <c r="J639" s="4821"/>
      <c r="K639" s="4821"/>
      <c r="L639" s="4821"/>
      <c r="M639" s="4821"/>
      <c r="N639" s="4821"/>
      <c r="O639" s="4821"/>
      <c r="P639" s="3664"/>
      <c r="Q639" s="4822"/>
      <c r="R639" s="4822"/>
      <c r="S639" s="4822"/>
      <c r="T639" s="4761"/>
      <c r="U639" s="4822"/>
      <c r="V639" s="4822"/>
      <c r="W639" s="4822"/>
      <c r="X639" s="4822"/>
      <c r="Y639" s="4822"/>
      <c r="Z639" s="4822"/>
      <c r="AA639" s="4822"/>
      <c r="AB639" s="4822"/>
      <c r="AC639" s="4822"/>
      <c r="AD639" s="4822"/>
      <c r="AE639" s="4823"/>
      <c r="AF639" s="4823"/>
      <c r="AG639" s="4822"/>
      <c r="AH639" s="4822"/>
      <c r="AI639" s="4761"/>
      <c r="AJ639" s="4824"/>
      <c r="AK639" s="4824"/>
      <c r="AL639" s="4824"/>
      <c r="AM639" s="4824"/>
      <c r="AN639" s="4825"/>
      <c r="AO639" s="4825"/>
    </row>
    <row r="640" spans="1:41" ht="17.100000000000001" customHeight="1">
      <c r="A640" s="2913"/>
      <c r="B640" s="3717"/>
      <c r="C640" s="1929"/>
      <c r="D640" s="3767"/>
      <c r="E640" s="2233"/>
      <c r="F640" s="2245"/>
      <c r="G640" s="2246"/>
      <c r="H640" s="4505"/>
      <c r="I640" s="1881">
        <f t="shared" si="170"/>
        <v>0</v>
      </c>
      <c r="J640" s="4821"/>
      <c r="K640" s="4821"/>
      <c r="L640" s="4821"/>
      <c r="M640" s="4821"/>
      <c r="N640" s="4821"/>
      <c r="O640" s="4821"/>
      <c r="P640" s="3664"/>
      <c r="Q640" s="4822"/>
      <c r="R640" s="4822"/>
      <c r="S640" s="4822"/>
      <c r="T640" s="4761"/>
      <c r="U640" s="4822"/>
      <c r="V640" s="4822"/>
      <c r="W640" s="4822"/>
      <c r="X640" s="4822"/>
      <c r="Y640" s="4822"/>
      <c r="Z640" s="4822"/>
      <c r="AA640" s="4822"/>
      <c r="AB640" s="4822"/>
      <c r="AC640" s="4822"/>
      <c r="AD640" s="4822"/>
      <c r="AE640" s="4823"/>
      <c r="AF640" s="4823"/>
      <c r="AG640" s="4822"/>
      <c r="AH640" s="4822"/>
      <c r="AI640" s="4761"/>
      <c r="AJ640" s="4824"/>
      <c r="AK640" s="4824"/>
      <c r="AL640" s="4824"/>
      <c r="AM640" s="4824"/>
      <c r="AN640" s="4825"/>
      <c r="AO640" s="4825"/>
    </row>
    <row r="641" spans="1:41" ht="17.100000000000001" customHeight="1">
      <c r="A641" s="2913"/>
      <c r="B641" s="3717"/>
      <c r="C641" s="11027" t="s">
        <v>679</v>
      </c>
      <c r="D641" s="11028"/>
      <c r="E641" s="4828">
        <f>E642</f>
        <v>0</v>
      </c>
      <c r="F641" s="4828">
        <f t="shared" ref="F641:G642" si="194">F642</f>
        <v>185000</v>
      </c>
      <c r="G641" s="4829">
        <f t="shared" si="194"/>
        <v>172495</v>
      </c>
      <c r="H641" s="4830">
        <f t="shared" si="192"/>
        <v>0.9324054054054054</v>
      </c>
      <c r="I641" s="1881">
        <f t="shared" si="170"/>
        <v>0</v>
      </c>
      <c r="J641" s="4831"/>
      <c r="K641" s="4831"/>
      <c r="L641" s="4831"/>
      <c r="M641" s="4831"/>
      <c r="N641" s="4831"/>
      <c r="O641" s="4831"/>
      <c r="P641" s="3664"/>
      <c r="Q641" s="4832"/>
      <c r="R641" s="4832"/>
      <c r="S641" s="4832"/>
      <c r="T641" s="4761"/>
      <c r="U641" s="4832"/>
      <c r="V641" s="4832"/>
      <c r="W641" s="4832"/>
      <c r="X641" s="4832"/>
      <c r="Y641" s="4832"/>
      <c r="Z641" s="4832"/>
      <c r="AA641" s="4832"/>
      <c r="AB641" s="4832"/>
      <c r="AC641" s="4832"/>
      <c r="AD641" s="4832"/>
      <c r="AE641" s="4833"/>
      <c r="AF641" s="4833"/>
      <c r="AG641" s="4832"/>
      <c r="AH641" s="4832"/>
      <c r="AI641" s="4761"/>
      <c r="AJ641" s="4834"/>
      <c r="AK641" s="4834"/>
      <c r="AL641" s="4834"/>
      <c r="AM641" s="4834"/>
      <c r="AN641" s="4835"/>
      <c r="AO641" s="4835"/>
    </row>
    <row r="642" spans="1:41" ht="17.100000000000001" customHeight="1">
      <c r="A642" s="2913"/>
      <c r="B642" s="3717"/>
      <c r="C642" s="11029" t="s">
        <v>680</v>
      </c>
      <c r="D642" s="11030"/>
      <c r="E642" s="4836">
        <f>E643</f>
        <v>0</v>
      </c>
      <c r="F642" s="4836">
        <f t="shared" si="194"/>
        <v>185000</v>
      </c>
      <c r="G642" s="4837">
        <f t="shared" si="194"/>
        <v>172495</v>
      </c>
      <c r="H642" s="4505">
        <f t="shared" si="192"/>
        <v>0.9324054054054054</v>
      </c>
      <c r="I642" s="1881">
        <f t="shared" si="170"/>
        <v>0</v>
      </c>
      <c r="J642" s="4831"/>
      <c r="K642" s="4831"/>
      <c r="L642" s="4831"/>
      <c r="M642" s="4831"/>
      <c r="N642" s="4831"/>
      <c r="O642" s="4831"/>
      <c r="P642" s="3664"/>
      <c r="Q642" s="4832"/>
      <c r="R642" s="4832"/>
      <c r="S642" s="4832"/>
      <c r="T642" s="4761"/>
      <c r="U642" s="4832"/>
      <c r="V642" s="4832"/>
      <c r="W642" s="4832"/>
      <c r="X642" s="4832"/>
      <c r="Y642" s="4832"/>
      <c r="Z642" s="4832"/>
      <c r="AA642" s="4832"/>
      <c r="AB642" s="4832"/>
      <c r="AC642" s="4832"/>
      <c r="AD642" s="4832"/>
      <c r="AE642" s="4833"/>
      <c r="AF642" s="4833"/>
      <c r="AG642" s="4832"/>
      <c r="AH642" s="4832"/>
      <c r="AI642" s="4761"/>
      <c r="AJ642" s="4834"/>
      <c r="AK642" s="4834"/>
      <c r="AL642" s="4834"/>
      <c r="AM642" s="4834"/>
      <c r="AN642" s="4835"/>
      <c r="AO642" s="4835"/>
    </row>
    <row r="643" spans="1:41" ht="17.100000000000001" customHeight="1" thickBot="1">
      <c r="A643" s="2913"/>
      <c r="B643" s="3717"/>
      <c r="C643" s="4838" t="s">
        <v>377</v>
      </c>
      <c r="D643" s="4839" t="s">
        <v>681</v>
      </c>
      <c r="E643" s="4840">
        <v>0</v>
      </c>
      <c r="F643" s="3801">
        <v>185000</v>
      </c>
      <c r="G643" s="3802">
        <v>172495</v>
      </c>
      <c r="H643" s="4505">
        <f t="shared" si="192"/>
        <v>0.9324054054054054</v>
      </c>
      <c r="I643" s="1881">
        <f t="shared" si="170"/>
        <v>0</v>
      </c>
      <c r="J643" s="4841"/>
      <c r="K643" s="4841"/>
      <c r="L643" s="4841"/>
      <c r="M643" s="4841"/>
      <c r="N643" s="4841"/>
      <c r="O643" s="4841"/>
      <c r="P643" s="3664"/>
      <c r="Q643" s="4842"/>
      <c r="R643" s="4842"/>
      <c r="S643" s="4842"/>
      <c r="T643" s="4761"/>
      <c r="U643" s="4842"/>
      <c r="V643" s="4842"/>
      <c r="W643" s="4842"/>
      <c r="X643" s="4842"/>
      <c r="Y643" s="4842"/>
      <c r="Z643" s="4842"/>
      <c r="AA643" s="4842"/>
      <c r="AB643" s="4842"/>
      <c r="AC643" s="4842"/>
      <c r="AD643" s="4842"/>
      <c r="AE643" s="4843"/>
      <c r="AF643" s="4843"/>
      <c r="AG643" s="4842"/>
      <c r="AH643" s="4842"/>
      <c r="AI643" s="4761"/>
      <c r="AJ643" s="4844"/>
      <c r="AK643" s="4844"/>
      <c r="AL643" s="4844"/>
      <c r="AM643" s="4844"/>
      <c r="AN643" s="4845"/>
      <c r="AO643" s="4845"/>
    </row>
    <row r="644" spans="1:41" s="2624" customFormat="1" ht="18.75" customHeight="1" thickBot="1">
      <c r="A644" s="2629"/>
      <c r="B644" s="4846" t="s">
        <v>556</v>
      </c>
      <c r="C644" s="3491"/>
      <c r="D644" s="4847" t="s">
        <v>121</v>
      </c>
      <c r="E644" s="4848">
        <f t="shared" ref="E644:G644" si="195">SUM(E645)</f>
        <v>272000</v>
      </c>
      <c r="F644" s="4848">
        <f t="shared" si="195"/>
        <v>294104</v>
      </c>
      <c r="G644" s="4849">
        <f t="shared" si="195"/>
        <v>294102.86</v>
      </c>
      <c r="H644" s="2926">
        <f>G644/F644</f>
        <v>0.99999612382014524</v>
      </c>
      <c r="I644" s="1881">
        <f t="shared" si="170"/>
        <v>0</v>
      </c>
      <c r="J644" s="4841"/>
      <c r="K644" s="4841"/>
      <c r="L644" s="4841"/>
      <c r="M644" s="4841"/>
      <c r="N644" s="4841"/>
      <c r="O644" s="4841"/>
      <c r="P644" s="3664"/>
      <c r="Q644" s="4842"/>
      <c r="R644" s="4842"/>
      <c r="S644" s="4842"/>
      <c r="T644" s="4761"/>
      <c r="U644" s="4842"/>
      <c r="V644" s="4842"/>
      <c r="W644" s="4842"/>
      <c r="X644" s="4842"/>
      <c r="Y644" s="4842"/>
      <c r="Z644" s="4842"/>
      <c r="AA644" s="4842"/>
      <c r="AB644" s="4842"/>
      <c r="AC644" s="4842"/>
      <c r="AD644" s="4842"/>
      <c r="AE644" s="4843"/>
      <c r="AF644" s="4843"/>
      <c r="AG644" s="4842"/>
      <c r="AH644" s="4842"/>
      <c r="AI644" s="4761"/>
      <c r="AJ644" s="4844"/>
      <c r="AK644" s="4844"/>
      <c r="AL644" s="4844"/>
      <c r="AM644" s="4844"/>
      <c r="AN644" s="4850"/>
      <c r="AO644" s="4850"/>
    </row>
    <row r="645" spans="1:41" s="2624" customFormat="1" ht="15.75" customHeight="1">
      <c r="A645" s="2629"/>
      <c r="B645" s="3507"/>
      <c r="C645" s="11031" t="s">
        <v>645</v>
      </c>
      <c r="D645" s="11032"/>
      <c r="E645" s="4851">
        <f>SUM(E646,E660)</f>
        <v>272000</v>
      </c>
      <c r="F645" s="4851">
        <f>SUM(F646,F660)</f>
        <v>294104</v>
      </c>
      <c r="G645" s="4852">
        <f>SUM(G646,G660)</f>
        <v>294102.86</v>
      </c>
      <c r="H645" s="2247">
        <f>G645/F645</f>
        <v>0.99999612382014524</v>
      </c>
      <c r="I645" s="1881">
        <f t="shared" si="170"/>
        <v>0</v>
      </c>
      <c r="J645" s="4841"/>
      <c r="K645" s="4841"/>
      <c r="L645" s="4841"/>
      <c r="M645" s="4841"/>
      <c r="N645" s="4841"/>
      <c r="O645" s="4841"/>
      <c r="P645" s="3664"/>
      <c r="Q645" s="4842"/>
      <c r="R645" s="4842"/>
      <c r="S645" s="4842"/>
      <c r="T645" s="4761"/>
      <c r="U645" s="4842"/>
      <c r="V645" s="4842"/>
      <c r="W645" s="4842"/>
      <c r="X645" s="4842"/>
      <c r="Y645" s="4842"/>
      <c r="Z645" s="4842"/>
      <c r="AA645" s="4842"/>
      <c r="AB645" s="4842"/>
      <c r="AC645" s="4842"/>
      <c r="AD645" s="4842"/>
      <c r="AE645" s="4843"/>
      <c r="AF645" s="4843"/>
      <c r="AG645" s="4842"/>
      <c r="AH645" s="4842"/>
      <c r="AI645" s="4761"/>
      <c r="AJ645" s="4844"/>
      <c r="AK645" s="4844"/>
      <c r="AL645" s="4844"/>
      <c r="AM645" s="4844"/>
      <c r="AN645" s="4850"/>
      <c r="AO645" s="4850"/>
    </row>
    <row r="646" spans="1:41" s="2624" customFormat="1" ht="16.5" customHeight="1">
      <c r="A646" s="2629"/>
      <c r="B646" s="3508"/>
      <c r="C646" s="11033" t="s">
        <v>646</v>
      </c>
      <c r="D646" s="11034"/>
      <c r="E646" s="4853">
        <f>SUM(E647,E652)</f>
        <v>265000</v>
      </c>
      <c r="F646" s="4853">
        <f>SUM(F647,F652)</f>
        <v>285520</v>
      </c>
      <c r="G646" s="4854">
        <f>SUM(G647,G652)</f>
        <v>285519.26</v>
      </c>
      <c r="H646" s="4505">
        <f>G646/F646</f>
        <v>0.99999740823760164</v>
      </c>
      <c r="I646" s="1881">
        <f t="shared" si="170"/>
        <v>0</v>
      </c>
      <c r="J646" s="4855"/>
      <c r="K646" s="4855"/>
      <c r="L646" s="4855"/>
      <c r="M646" s="4855"/>
      <c r="N646" s="4855"/>
      <c r="O646" s="4855"/>
      <c r="P646" s="3664"/>
      <c r="Q646" s="4856"/>
      <c r="R646" s="4856"/>
      <c r="S646" s="4856"/>
      <c r="T646" s="4761"/>
      <c r="U646" s="4856"/>
      <c r="V646" s="4856"/>
      <c r="W646" s="4856"/>
      <c r="X646" s="4856"/>
      <c r="Y646" s="4856"/>
      <c r="Z646" s="4856"/>
      <c r="AA646" s="4856"/>
      <c r="AB646" s="4856"/>
      <c r="AC646" s="4856"/>
      <c r="AD646" s="4856"/>
      <c r="AE646" s="4857"/>
      <c r="AF646" s="4857"/>
      <c r="AG646" s="4856"/>
      <c r="AH646" s="4856"/>
      <c r="AI646" s="4761"/>
      <c r="AJ646" s="4858"/>
      <c r="AK646" s="4858"/>
      <c r="AL646" s="4858"/>
      <c r="AM646" s="4858"/>
      <c r="AN646" s="4859"/>
      <c r="AO646" s="4859"/>
    </row>
    <row r="647" spans="1:41" s="2624" customFormat="1" ht="16.5" customHeight="1">
      <c r="A647" s="2629"/>
      <c r="B647" s="3508"/>
      <c r="C647" s="11035" t="s">
        <v>647</v>
      </c>
      <c r="D647" s="11036"/>
      <c r="E647" s="4860">
        <f t="shared" ref="E647:G647" si="196">SUM(E648:E651)</f>
        <v>198000</v>
      </c>
      <c r="F647" s="4860">
        <f t="shared" si="196"/>
        <v>252310</v>
      </c>
      <c r="G647" s="4861">
        <f t="shared" si="196"/>
        <v>252310</v>
      </c>
      <c r="H647" s="4505">
        <f>G647/F647</f>
        <v>1</v>
      </c>
      <c r="I647" s="1881">
        <f t="shared" ref="I647:I710" si="197">SUM(J647:AM647)</f>
        <v>0</v>
      </c>
      <c r="J647" s="4862"/>
      <c r="K647" s="4862"/>
      <c r="L647" s="4862"/>
      <c r="M647" s="4862"/>
      <c r="N647" s="4862"/>
      <c r="O647" s="4862"/>
      <c r="P647" s="3664"/>
      <c r="Q647" s="4863"/>
      <c r="R647" s="4863"/>
      <c r="S647" s="4863"/>
      <c r="T647" s="4761"/>
      <c r="U647" s="4863"/>
      <c r="V647" s="4863"/>
      <c r="W647" s="4863"/>
      <c r="X647" s="4863"/>
      <c r="Y647" s="4863"/>
      <c r="Z647" s="4863"/>
      <c r="AA647" s="4863"/>
      <c r="AB647" s="4863"/>
      <c r="AC647" s="4863"/>
      <c r="AD647" s="4863"/>
      <c r="AE647" s="4864"/>
      <c r="AF647" s="4864"/>
      <c r="AG647" s="4863"/>
      <c r="AH647" s="4863"/>
      <c r="AI647" s="4761"/>
      <c r="AJ647" s="4865"/>
      <c r="AK647" s="4865"/>
      <c r="AL647" s="4865"/>
      <c r="AM647" s="4865"/>
      <c r="AN647" s="4866"/>
      <c r="AO647" s="4866"/>
    </row>
    <row r="648" spans="1:41" s="2624" customFormat="1" ht="16.5" customHeight="1">
      <c r="A648" s="2629"/>
      <c r="B648" s="3508"/>
      <c r="C648" s="4867" t="s">
        <v>406</v>
      </c>
      <c r="D648" s="4868" t="s">
        <v>648</v>
      </c>
      <c r="E648" s="4869">
        <f>I648</f>
        <v>163826</v>
      </c>
      <c r="F648" s="4870">
        <v>211472</v>
      </c>
      <c r="G648" s="4871">
        <v>211472</v>
      </c>
      <c r="H648" s="4505">
        <f t="shared" ref="H648:H665" si="198">G648/F648</f>
        <v>1</v>
      </c>
      <c r="I648" s="1881">
        <f t="shared" si="197"/>
        <v>163826</v>
      </c>
      <c r="J648" s="4872"/>
      <c r="K648" s="4872">
        <v>163826</v>
      </c>
      <c r="L648" s="4872"/>
      <c r="M648" s="4872"/>
      <c r="N648" s="4872"/>
      <c r="O648" s="4872"/>
      <c r="P648" s="3664"/>
      <c r="Q648" s="4873"/>
      <c r="R648" s="4873"/>
      <c r="S648" s="4873"/>
      <c r="T648" s="4761"/>
      <c r="U648" s="4873"/>
      <c r="V648" s="4873"/>
      <c r="W648" s="4873"/>
      <c r="X648" s="4873"/>
      <c r="Y648" s="4873"/>
      <c r="Z648" s="4873"/>
      <c r="AA648" s="4873"/>
      <c r="AB648" s="4873"/>
      <c r="AC648" s="4873"/>
      <c r="AD648" s="4873"/>
      <c r="AE648" s="4874"/>
      <c r="AF648" s="4874"/>
      <c r="AG648" s="4873"/>
      <c r="AH648" s="4873"/>
      <c r="AI648" s="4761"/>
      <c r="AJ648" s="4875"/>
      <c r="AK648" s="4875"/>
      <c r="AL648" s="4875"/>
      <c r="AM648" s="4875"/>
      <c r="AN648" s="4876"/>
      <c r="AO648" s="4876"/>
    </row>
    <row r="649" spans="1:41" s="2624" customFormat="1" ht="18" customHeight="1">
      <c r="A649" s="2629"/>
      <c r="B649" s="3508"/>
      <c r="C649" s="4877" t="s">
        <v>407</v>
      </c>
      <c r="D649" s="4878" t="s">
        <v>650</v>
      </c>
      <c r="E649" s="4879">
        <f t="shared" ref="E649:E651" si="199">I649</f>
        <v>28161</v>
      </c>
      <c r="F649" s="4870">
        <v>35696</v>
      </c>
      <c r="G649" s="4871">
        <v>35696</v>
      </c>
      <c r="H649" s="4505">
        <f t="shared" si="198"/>
        <v>1</v>
      </c>
      <c r="I649" s="1881">
        <f t="shared" si="197"/>
        <v>28161</v>
      </c>
      <c r="J649" s="4880"/>
      <c r="K649" s="4880">
        <v>28161</v>
      </c>
      <c r="L649" s="4880"/>
      <c r="M649" s="4880"/>
      <c r="N649" s="4880"/>
      <c r="O649" s="4880"/>
      <c r="P649" s="3664"/>
      <c r="Q649" s="4881"/>
      <c r="R649" s="4881"/>
      <c r="S649" s="4881"/>
      <c r="T649" s="4761"/>
      <c r="U649" s="4881"/>
      <c r="V649" s="4881"/>
      <c r="W649" s="4881"/>
      <c r="X649" s="4881"/>
      <c r="Y649" s="4881"/>
      <c r="Z649" s="4881"/>
      <c r="AA649" s="4881"/>
      <c r="AB649" s="4881"/>
      <c r="AC649" s="4881"/>
      <c r="AD649" s="4881"/>
      <c r="AE649" s="4882"/>
      <c r="AF649" s="4882"/>
      <c r="AG649" s="4881"/>
      <c r="AH649" s="4881"/>
      <c r="AI649" s="4761"/>
      <c r="AJ649" s="4883"/>
      <c r="AK649" s="4883"/>
      <c r="AL649" s="4883"/>
      <c r="AM649" s="4883"/>
      <c r="AN649" s="4884"/>
      <c r="AO649" s="4884"/>
    </row>
    <row r="650" spans="1:41" s="2624" customFormat="1" ht="17.25" customHeight="1">
      <c r="A650" s="2629"/>
      <c r="B650" s="3508"/>
      <c r="C650" s="4885" t="s">
        <v>408</v>
      </c>
      <c r="D650" s="4886" t="s">
        <v>651</v>
      </c>
      <c r="E650" s="4887">
        <f t="shared" si="199"/>
        <v>4013</v>
      </c>
      <c r="F650" s="4870">
        <v>5142</v>
      </c>
      <c r="G650" s="4871">
        <v>5142</v>
      </c>
      <c r="H650" s="4505">
        <f>G650/F650</f>
        <v>1</v>
      </c>
      <c r="I650" s="1881">
        <f t="shared" si="197"/>
        <v>4013</v>
      </c>
      <c r="J650" s="4888"/>
      <c r="K650" s="4888">
        <v>4013</v>
      </c>
      <c r="L650" s="4888"/>
      <c r="M650" s="4888"/>
      <c r="N650" s="4888"/>
      <c r="O650" s="4888"/>
      <c r="P650" s="3664"/>
      <c r="Q650" s="4889"/>
      <c r="R650" s="4889"/>
      <c r="S650" s="4889"/>
      <c r="T650" s="4761"/>
      <c r="U650" s="4889"/>
      <c r="V650" s="4889"/>
      <c r="W650" s="4889"/>
      <c r="X650" s="4889"/>
      <c r="Y650" s="4889"/>
      <c r="Z650" s="4889"/>
      <c r="AA650" s="4889"/>
      <c r="AB650" s="4889"/>
      <c r="AC650" s="4889"/>
      <c r="AD650" s="4889"/>
      <c r="AE650" s="4890"/>
      <c r="AF650" s="4890"/>
      <c r="AG650" s="4889"/>
      <c r="AH650" s="4889"/>
      <c r="AI650" s="4761"/>
      <c r="AJ650" s="4891"/>
      <c r="AK650" s="4891"/>
      <c r="AL650" s="4891"/>
      <c r="AM650" s="4891"/>
      <c r="AN650" s="4892"/>
      <c r="AO650" s="4892"/>
    </row>
    <row r="651" spans="1:41" s="2624" customFormat="1" ht="17.25" customHeight="1" thickBot="1">
      <c r="A651" s="2732"/>
      <c r="B651" s="3537"/>
      <c r="C651" s="4893" t="s">
        <v>595</v>
      </c>
      <c r="D651" s="4894" t="s">
        <v>652</v>
      </c>
      <c r="E651" s="4895">
        <f t="shared" si="199"/>
        <v>2000</v>
      </c>
      <c r="F651" s="4896">
        <v>0</v>
      </c>
      <c r="G651" s="4897">
        <v>0</v>
      </c>
      <c r="H651" s="4898"/>
      <c r="I651" s="1881">
        <f t="shared" si="197"/>
        <v>2000</v>
      </c>
      <c r="J651" s="4899"/>
      <c r="K651" s="4899">
        <v>2000</v>
      </c>
      <c r="L651" s="4899"/>
      <c r="M651" s="4899"/>
      <c r="N651" s="4899"/>
      <c r="O651" s="4899"/>
      <c r="P651" s="3664"/>
      <c r="Q651" s="4900"/>
      <c r="R651" s="4900"/>
      <c r="S651" s="4900"/>
      <c r="T651" s="4761"/>
      <c r="U651" s="4900"/>
      <c r="V651" s="4900"/>
      <c r="W651" s="4900"/>
      <c r="X651" s="4900"/>
      <c r="Y651" s="4900"/>
      <c r="Z651" s="4900"/>
      <c r="AA651" s="4900"/>
      <c r="AB651" s="4900"/>
      <c r="AC651" s="4900"/>
      <c r="AD651" s="4900"/>
      <c r="AE651" s="4901"/>
      <c r="AF651" s="4901"/>
      <c r="AG651" s="4900"/>
      <c r="AH651" s="4900"/>
      <c r="AI651" s="4761"/>
      <c r="AJ651" s="4902"/>
      <c r="AK651" s="4902"/>
      <c r="AL651" s="4902"/>
      <c r="AM651" s="4902"/>
      <c r="AN651" s="4903"/>
      <c r="AO651" s="4903"/>
    </row>
    <row r="652" spans="1:41" s="2624" customFormat="1" ht="16.5" customHeight="1">
      <c r="A652" s="2629"/>
      <c r="B652" s="2631"/>
      <c r="C652" s="10879" t="s">
        <v>654</v>
      </c>
      <c r="D652" s="10879"/>
      <c r="E652" s="4904">
        <f t="shared" ref="E652:G652" si="200">SUM(E653:E658)</f>
        <v>67000</v>
      </c>
      <c r="F652" s="4904">
        <f t="shared" si="200"/>
        <v>33210</v>
      </c>
      <c r="G652" s="4905">
        <f t="shared" si="200"/>
        <v>33209.259999999995</v>
      </c>
      <c r="H652" s="3250">
        <f t="shared" si="198"/>
        <v>0.99997771755495313</v>
      </c>
      <c r="I652" s="1881">
        <f t="shared" si="197"/>
        <v>0</v>
      </c>
      <c r="J652" s="4899"/>
      <c r="K652" s="4899"/>
      <c r="L652" s="4899"/>
      <c r="M652" s="4899"/>
      <c r="N652" s="4899"/>
      <c r="O652" s="4899"/>
      <c r="P652" s="3664"/>
      <c r="Q652" s="4900"/>
      <c r="R652" s="4900"/>
      <c r="S652" s="4900"/>
      <c r="T652" s="4761"/>
      <c r="U652" s="4900"/>
      <c r="V652" s="4900"/>
      <c r="W652" s="4900"/>
      <c r="X652" s="4900"/>
      <c r="Y652" s="4900"/>
      <c r="Z652" s="4900"/>
      <c r="AA652" s="4900"/>
      <c r="AB652" s="4900"/>
      <c r="AC652" s="4900"/>
      <c r="AD652" s="4900"/>
      <c r="AE652" s="4901"/>
      <c r="AF652" s="4901"/>
      <c r="AG652" s="4900"/>
      <c r="AH652" s="4900"/>
      <c r="AI652" s="4761"/>
      <c r="AJ652" s="4902"/>
      <c r="AK652" s="4902"/>
      <c r="AL652" s="4902"/>
      <c r="AM652" s="4902"/>
      <c r="AN652" s="4903"/>
      <c r="AO652" s="4903"/>
    </row>
    <row r="653" spans="1:41" s="2624" customFormat="1" ht="17.25" customHeight="1">
      <c r="A653" s="2629"/>
      <c r="B653" s="2631"/>
      <c r="C653" s="4906" t="s">
        <v>375</v>
      </c>
      <c r="D653" s="4907" t="s">
        <v>656</v>
      </c>
      <c r="E653" s="4908">
        <f>I653</f>
        <v>30000</v>
      </c>
      <c r="F653" s="4870">
        <v>20321</v>
      </c>
      <c r="G653" s="4871">
        <v>20320.259999999998</v>
      </c>
      <c r="H653" s="4505">
        <f t="shared" si="198"/>
        <v>0.99996358446926814</v>
      </c>
      <c r="I653" s="1881">
        <f t="shared" si="197"/>
        <v>30000</v>
      </c>
      <c r="J653" s="4909"/>
      <c r="K653" s="4909">
        <v>30000</v>
      </c>
      <c r="L653" s="4909"/>
      <c r="M653" s="4909"/>
      <c r="N653" s="4909"/>
      <c r="O653" s="4909"/>
      <c r="P653" s="3664"/>
      <c r="Q653" s="4910"/>
      <c r="R653" s="4910"/>
      <c r="S653" s="4910"/>
      <c r="T653" s="4761"/>
      <c r="U653" s="4910"/>
      <c r="V653" s="4910"/>
      <c r="W653" s="4910"/>
      <c r="X653" s="4910"/>
      <c r="Y653" s="4910"/>
      <c r="Z653" s="4910"/>
      <c r="AA653" s="4910"/>
      <c r="AB653" s="4910"/>
      <c r="AC653" s="4910"/>
      <c r="AD653" s="4910"/>
      <c r="AE653" s="4911"/>
      <c r="AF653" s="4911"/>
      <c r="AG653" s="4910"/>
      <c r="AH653" s="4910"/>
      <c r="AI653" s="4761"/>
      <c r="AJ653" s="4912"/>
      <c r="AK653" s="4912"/>
      <c r="AL653" s="4912"/>
      <c r="AM653" s="4912"/>
      <c r="AN653" s="4913"/>
      <c r="AO653" s="4913"/>
    </row>
    <row r="654" spans="1:41" s="2624" customFormat="1" ht="17.25" customHeight="1">
      <c r="A654" s="2629"/>
      <c r="B654" s="2631"/>
      <c r="C654" s="4914" t="s">
        <v>597</v>
      </c>
      <c r="D654" s="4915" t="s">
        <v>657</v>
      </c>
      <c r="E654" s="4916">
        <f t="shared" ref="E654:E658" si="201">I654</f>
        <v>1000</v>
      </c>
      <c r="F654" s="4870">
        <v>1000</v>
      </c>
      <c r="G654" s="4871">
        <v>1000</v>
      </c>
      <c r="H654" s="4505">
        <f t="shared" si="198"/>
        <v>1</v>
      </c>
      <c r="I654" s="1881">
        <f t="shared" si="197"/>
        <v>1000</v>
      </c>
      <c r="J654" s="4917"/>
      <c r="K654" s="4917">
        <v>1000</v>
      </c>
      <c r="L654" s="4917"/>
      <c r="M654" s="4917"/>
      <c r="N654" s="4917"/>
      <c r="O654" s="4917"/>
      <c r="P654" s="3664"/>
      <c r="Q654" s="4918"/>
      <c r="R654" s="4918"/>
      <c r="S654" s="4918"/>
      <c r="T654" s="4761"/>
      <c r="U654" s="4918"/>
      <c r="V654" s="4918"/>
      <c r="W654" s="4918"/>
      <c r="X654" s="4918"/>
      <c r="Y654" s="4918"/>
      <c r="Z654" s="4918"/>
      <c r="AA654" s="4918"/>
      <c r="AB654" s="4918"/>
      <c r="AC654" s="4918"/>
      <c r="AD654" s="4918"/>
      <c r="AE654" s="4919"/>
      <c r="AF654" s="4919"/>
      <c r="AG654" s="4918"/>
      <c r="AH654" s="4918"/>
      <c r="AI654" s="4761"/>
      <c r="AJ654" s="4920"/>
      <c r="AK654" s="4920"/>
      <c r="AL654" s="4920"/>
      <c r="AM654" s="4920"/>
      <c r="AN654" s="4921"/>
      <c r="AO654" s="4921"/>
    </row>
    <row r="655" spans="1:41" s="2624" customFormat="1" ht="16.5" customHeight="1">
      <c r="A655" s="2629"/>
      <c r="B655" s="2631"/>
      <c r="C655" s="4922" t="s">
        <v>376</v>
      </c>
      <c r="D655" s="4923" t="s">
        <v>661</v>
      </c>
      <c r="E655" s="4924">
        <f t="shared" si="201"/>
        <v>30000</v>
      </c>
      <c r="F655" s="4870">
        <v>10869</v>
      </c>
      <c r="G655" s="4871">
        <v>10869</v>
      </c>
      <c r="H655" s="4505">
        <f t="shared" si="198"/>
        <v>1</v>
      </c>
      <c r="I655" s="1881">
        <f t="shared" si="197"/>
        <v>30000</v>
      </c>
      <c r="J655" s="4925"/>
      <c r="K655" s="4925">
        <v>30000</v>
      </c>
      <c r="L655" s="4925"/>
      <c r="M655" s="4925"/>
      <c r="N655" s="4925"/>
      <c r="O655" s="4925"/>
      <c r="P655" s="3664"/>
      <c r="Q655" s="4926"/>
      <c r="R655" s="4926"/>
      <c r="S655" s="4926"/>
      <c r="T655" s="4761"/>
      <c r="U655" s="4926"/>
      <c r="V655" s="4926"/>
      <c r="W655" s="4926"/>
      <c r="X655" s="4926"/>
      <c r="Y655" s="4926"/>
      <c r="Z655" s="4926"/>
      <c r="AA655" s="4926"/>
      <c r="AB655" s="4926"/>
      <c r="AC655" s="4926"/>
      <c r="AD655" s="4926"/>
      <c r="AE655" s="4927"/>
      <c r="AF655" s="4927"/>
      <c r="AG655" s="4926"/>
      <c r="AH655" s="4926"/>
      <c r="AI655" s="4761"/>
      <c r="AJ655" s="4928"/>
      <c r="AK655" s="4928"/>
      <c r="AL655" s="4928"/>
      <c r="AM655" s="4928"/>
      <c r="AN655" s="4929"/>
      <c r="AO655" s="4929"/>
    </row>
    <row r="656" spans="1:41" s="2624" customFormat="1" ht="16.5" customHeight="1">
      <c r="A656" s="2629"/>
      <c r="B656" s="2631"/>
      <c r="C656" s="2642" t="s">
        <v>598</v>
      </c>
      <c r="D656" s="2643" t="s">
        <v>663</v>
      </c>
      <c r="E656" s="4924">
        <f t="shared" si="201"/>
        <v>2000</v>
      </c>
      <c r="F656" s="4870">
        <v>0</v>
      </c>
      <c r="G656" s="4871">
        <v>0</v>
      </c>
      <c r="H656" s="4505"/>
      <c r="I656" s="1881">
        <f t="shared" si="197"/>
        <v>2000</v>
      </c>
      <c r="J656" s="4925"/>
      <c r="K656" s="4925">
        <v>2000</v>
      </c>
      <c r="L656" s="4925"/>
      <c r="M656" s="4925"/>
      <c r="N656" s="4925"/>
      <c r="O656" s="4925"/>
      <c r="P656" s="3664"/>
      <c r="Q656" s="4926"/>
      <c r="R656" s="4926"/>
      <c r="S656" s="4926"/>
      <c r="T656" s="4761"/>
      <c r="U656" s="4926"/>
      <c r="V656" s="4926"/>
      <c r="W656" s="4926"/>
      <c r="X656" s="4926"/>
      <c r="Y656" s="4926"/>
      <c r="Z656" s="4926"/>
      <c r="AA656" s="4926"/>
      <c r="AB656" s="4926"/>
      <c r="AC656" s="4926"/>
      <c r="AD656" s="4926"/>
      <c r="AE656" s="4927"/>
      <c r="AF656" s="4927"/>
      <c r="AG656" s="4926"/>
      <c r="AH656" s="4926"/>
      <c r="AI656" s="4761"/>
      <c r="AJ656" s="4928"/>
      <c r="AK656" s="4928"/>
      <c r="AL656" s="4928"/>
      <c r="AM656" s="4928"/>
      <c r="AN656" s="4929"/>
      <c r="AO656" s="4929"/>
    </row>
    <row r="657" spans="1:41" s="2624" customFormat="1" ht="16.5" customHeight="1">
      <c r="A657" s="2629"/>
      <c r="B657" s="2631"/>
      <c r="C657" s="4930" t="s">
        <v>599</v>
      </c>
      <c r="D657" s="4931" t="s">
        <v>666</v>
      </c>
      <c r="E657" s="4932">
        <f t="shared" si="201"/>
        <v>2000</v>
      </c>
      <c r="F657" s="4870">
        <v>0</v>
      </c>
      <c r="G657" s="4871">
        <v>0</v>
      </c>
      <c r="H657" s="4505"/>
      <c r="I657" s="1881">
        <f t="shared" si="197"/>
        <v>2000</v>
      </c>
      <c r="J657" s="4933"/>
      <c r="K657" s="4933">
        <v>2000</v>
      </c>
      <c r="L657" s="4933"/>
      <c r="M657" s="4933"/>
      <c r="N657" s="4933"/>
      <c r="O657" s="4933"/>
      <c r="P657" s="3664"/>
      <c r="Q657" s="4934"/>
      <c r="R657" s="4934"/>
      <c r="S657" s="4934"/>
      <c r="T657" s="4761"/>
      <c r="U657" s="4934"/>
      <c r="V657" s="4934"/>
      <c r="W657" s="4934"/>
      <c r="X657" s="4934"/>
      <c r="Y657" s="4934"/>
      <c r="Z657" s="4934"/>
      <c r="AA657" s="4934"/>
      <c r="AB657" s="4934"/>
      <c r="AC657" s="4934"/>
      <c r="AD657" s="4934"/>
      <c r="AE657" s="4935"/>
      <c r="AF657" s="4935"/>
      <c r="AG657" s="4934"/>
      <c r="AH657" s="4934"/>
      <c r="AI657" s="4761"/>
      <c r="AJ657" s="4936"/>
      <c r="AK657" s="4936"/>
      <c r="AL657" s="4936"/>
      <c r="AM657" s="4936"/>
      <c r="AN657" s="4937"/>
      <c r="AO657" s="4937"/>
    </row>
    <row r="658" spans="1:41" s="2624" customFormat="1" ht="16.5" customHeight="1">
      <c r="A658" s="2629"/>
      <c r="B658" s="2631"/>
      <c r="C658" s="4938" t="s">
        <v>409</v>
      </c>
      <c r="D658" s="4939" t="s">
        <v>846</v>
      </c>
      <c r="E658" s="4932">
        <f t="shared" si="201"/>
        <v>2000</v>
      </c>
      <c r="F658" s="4870">
        <v>1020</v>
      </c>
      <c r="G658" s="4871">
        <v>1020</v>
      </c>
      <c r="H658" s="4505">
        <f t="shared" si="198"/>
        <v>1</v>
      </c>
      <c r="I658" s="1881">
        <f t="shared" si="197"/>
        <v>2000</v>
      </c>
      <c r="J658" s="4933"/>
      <c r="K658" s="4933">
        <v>2000</v>
      </c>
      <c r="L658" s="4933"/>
      <c r="M658" s="4933"/>
      <c r="N658" s="4933"/>
      <c r="O658" s="4933"/>
      <c r="P658" s="3664"/>
      <c r="Q658" s="4934"/>
      <c r="R658" s="4934"/>
      <c r="S658" s="4934"/>
      <c r="T658" s="4761"/>
      <c r="U658" s="4934"/>
      <c r="V658" s="4934"/>
      <c r="W658" s="4934"/>
      <c r="X658" s="4934"/>
      <c r="Y658" s="4934"/>
      <c r="Z658" s="4934"/>
      <c r="AA658" s="4934"/>
      <c r="AB658" s="4934"/>
      <c r="AC658" s="4934"/>
      <c r="AD658" s="4934"/>
      <c r="AE658" s="4935"/>
      <c r="AF658" s="4935"/>
      <c r="AG658" s="4934"/>
      <c r="AH658" s="4934"/>
      <c r="AI658" s="4761"/>
      <c r="AJ658" s="4936"/>
      <c r="AK658" s="4936"/>
      <c r="AL658" s="4936"/>
      <c r="AM658" s="4936"/>
      <c r="AN658" s="4937"/>
      <c r="AO658" s="4937"/>
    </row>
    <row r="659" spans="1:41" s="2624" customFormat="1" ht="16.5" customHeight="1">
      <c r="A659" s="2629"/>
      <c r="B659" s="2827"/>
      <c r="C659" s="4940"/>
      <c r="D659" s="3521"/>
      <c r="E659" s="4941"/>
      <c r="F659" s="4515"/>
      <c r="G659" s="4516"/>
      <c r="H659" s="4505"/>
      <c r="I659" s="1881">
        <f t="shared" si="197"/>
        <v>0</v>
      </c>
      <c r="J659" s="4933"/>
      <c r="K659" s="4933"/>
      <c r="L659" s="4933"/>
      <c r="M659" s="4933"/>
      <c r="N659" s="4933"/>
      <c r="O659" s="4933"/>
      <c r="P659" s="3664"/>
      <c r="Q659" s="4934"/>
      <c r="R659" s="4934"/>
      <c r="S659" s="4934"/>
      <c r="T659" s="4761"/>
      <c r="U659" s="4934"/>
      <c r="V659" s="4934"/>
      <c r="W659" s="4934"/>
      <c r="X659" s="4934"/>
      <c r="Y659" s="4934"/>
      <c r="Z659" s="4934"/>
      <c r="AA659" s="4934"/>
      <c r="AB659" s="4934"/>
      <c r="AC659" s="4934"/>
      <c r="AD659" s="4934"/>
      <c r="AE659" s="4935"/>
      <c r="AF659" s="4935"/>
      <c r="AG659" s="4934"/>
      <c r="AH659" s="4934"/>
      <c r="AI659" s="4761"/>
      <c r="AJ659" s="4936"/>
      <c r="AK659" s="4936"/>
      <c r="AL659" s="4936"/>
      <c r="AM659" s="4936"/>
      <c r="AN659" s="4937"/>
      <c r="AO659" s="4937"/>
    </row>
    <row r="660" spans="1:41" s="2624" customFormat="1" ht="14.25" customHeight="1">
      <c r="A660" s="2629"/>
      <c r="B660" s="2827"/>
      <c r="C660" s="11018" t="s">
        <v>847</v>
      </c>
      <c r="D660" s="11019"/>
      <c r="E660" s="4942">
        <f t="shared" ref="E660:G660" si="202">SUM(E661)</f>
        <v>7000</v>
      </c>
      <c r="F660" s="4942">
        <f t="shared" si="202"/>
        <v>8584</v>
      </c>
      <c r="G660" s="4943">
        <f t="shared" si="202"/>
        <v>8583.6</v>
      </c>
      <c r="H660" s="4505">
        <f>G660/F660</f>
        <v>0.99995340167753965</v>
      </c>
      <c r="I660" s="1881">
        <f t="shared" si="197"/>
        <v>0</v>
      </c>
      <c r="J660" s="4933"/>
      <c r="K660" s="4933"/>
      <c r="L660" s="4933"/>
      <c r="M660" s="4933"/>
      <c r="N660" s="4933"/>
      <c r="O660" s="4933"/>
      <c r="P660" s="3664"/>
      <c r="Q660" s="4934"/>
      <c r="R660" s="4934"/>
      <c r="S660" s="4934"/>
      <c r="T660" s="4761"/>
      <c r="U660" s="4934"/>
      <c r="V660" s="4934"/>
      <c r="W660" s="4934"/>
      <c r="X660" s="4934"/>
      <c r="Y660" s="4934"/>
      <c r="Z660" s="4934"/>
      <c r="AA660" s="4934"/>
      <c r="AB660" s="4934"/>
      <c r="AC660" s="4934"/>
      <c r="AD660" s="4934"/>
      <c r="AE660" s="4935"/>
      <c r="AF660" s="4935"/>
      <c r="AG660" s="4934"/>
      <c r="AH660" s="4934"/>
      <c r="AI660" s="4761"/>
      <c r="AJ660" s="4936"/>
      <c r="AK660" s="4936"/>
      <c r="AL660" s="4936"/>
      <c r="AM660" s="4936"/>
      <c r="AN660" s="4937"/>
      <c r="AO660" s="4937"/>
    </row>
    <row r="661" spans="1:41" s="2624" customFormat="1" ht="18.75" customHeight="1" thickBot="1">
      <c r="A661" s="2629"/>
      <c r="B661" s="4944"/>
      <c r="C661" s="4945" t="s">
        <v>596</v>
      </c>
      <c r="D661" s="4946" t="s">
        <v>825</v>
      </c>
      <c r="E661" s="4947">
        <f>I661</f>
        <v>7000</v>
      </c>
      <c r="F661" s="4948">
        <v>8584</v>
      </c>
      <c r="G661" s="4949">
        <v>8583.6</v>
      </c>
      <c r="H661" s="4505">
        <f t="shared" si="198"/>
        <v>0.99995340167753965</v>
      </c>
      <c r="I661" s="1881">
        <f t="shared" si="197"/>
        <v>7000</v>
      </c>
      <c r="J661" s="4933"/>
      <c r="K661" s="4933">
        <v>7000</v>
      </c>
      <c r="L661" s="4933"/>
      <c r="M661" s="4933"/>
      <c r="N661" s="4933"/>
      <c r="O661" s="4933"/>
      <c r="P661" s="3664"/>
      <c r="Q661" s="4934"/>
      <c r="R661" s="4934"/>
      <c r="S661" s="4934"/>
      <c r="T661" s="4761"/>
      <c r="U661" s="4934"/>
      <c r="V661" s="4934"/>
      <c r="W661" s="4934"/>
      <c r="X661" s="4934"/>
      <c r="Y661" s="4934"/>
      <c r="Z661" s="4934"/>
      <c r="AA661" s="4934"/>
      <c r="AB661" s="4934"/>
      <c r="AC661" s="4934"/>
      <c r="AD661" s="4934"/>
      <c r="AE661" s="4935"/>
      <c r="AF661" s="4935"/>
      <c r="AG661" s="4934"/>
      <c r="AH661" s="4934"/>
      <c r="AI661" s="4761"/>
      <c r="AJ661" s="4936"/>
      <c r="AK661" s="4936"/>
      <c r="AL661" s="4936"/>
      <c r="AM661" s="4936"/>
      <c r="AN661" s="4937"/>
      <c r="AO661" s="4937"/>
    </row>
    <row r="662" spans="1:41" s="1928" customFormat="1" ht="17.100000000000001" customHeight="1" thickBot="1">
      <c r="A662" s="11020"/>
      <c r="B662" s="4950" t="s">
        <v>337</v>
      </c>
      <c r="C662" s="4951"/>
      <c r="D662" s="4952" t="s">
        <v>44</v>
      </c>
      <c r="E662" s="2217">
        <f>SUM(E663,E733)</f>
        <v>13663170</v>
      </c>
      <c r="F662" s="2217">
        <f>SUM(F663,F733)</f>
        <v>13034595</v>
      </c>
      <c r="G662" s="2218">
        <f>SUM(G663,G733)</f>
        <v>11578786.890000001</v>
      </c>
      <c r="H662" s="1935">
        <f t="shared" si="198"/>
        <v>0.88831197977382503</v>
      </c>
      <c r="I662" s="1881">
        <f t="shared" si="197"/>
        <v>0</v>
      </c>
      <c r="J662" s="4933"/>
      <c r="K662" s="4933"/>
      <c r="L662" s="4933"/>
      <c r="M662" s="4933"/>
      <c r="N662" s="4933"/>
      <c r="O662" s="4933"/>
      <c r="P662" s="3664"/>
      <c r="Q662" s="4934"/>
      <c r="R662" s="4934"/>
      <c r="S662" s="4934"/>
      <c r="T662" s="4761"/>
      <c r="U662" s="4934"/>
      <c r="V662" s="4934"/>
      <c r="W662" s="4934"/>
      <c r="X662" s="4934"/>
      <c r="Y662" s="4934"/>
      <c r="Z662" s="4934"/>
      <c r="AA662" s="4934"/>
      <c r="AB662" s="4934"/>
      <c r="AC662" s="4934"/>
      <c r="AD662" s="4934"/>
      <c r="AE662" s="4935"/>
      <c r="AF662" s="4935"/>
      <c r="AG662" s="4934"/>
      <c r="AH662" s="4934"/>
      <c r="AI662" s="4761"/>
      <c r="AJ662" s="4936"/>
      <c r="AK662" s="4936"/>
      <c r="AL662" s="4936"/>
      <c r="AM662" s="4936"/>
      <c r="AN662" s="4936"/>
      <c r="AO662" s="4936"/>
    </row>
    <row r="663" spans="1:41" s="1928" customFormat="1" ht="17.100000000000001" customHeight="1">
      <c r="A663" s="11020"/>
      <c r="B663" s="4953"/>
      <c r="C663" s="10865" t="s">
        <v>645</v>
      </c>
      <c r="D663" s="10828"/>
      <c r="E663" s="4851">
        <f>SUM(E664,E687,E690,E693)</f>
        <v>11970670</v>
      </c>
      <c r="F663" s="4851">
        <f>SUM(F664,F687,F690,F693)</f>
        <v>11317428</v>
      </c>
      <c r="G663" s="4852">
        <f>SUM(G664,G687,G690,G693)</f>
        <v>10091494.140000001</v>
      </c>
      <c r="H663" s="2286">
        <f t="shared" si="198"/>
        <v>0.8916773440043092</v>
      </c>
      <c r="I663" s="1881">
        <f t="shared" si="197"/>
        <v>0</v>
      </c>
      <c r="J663" s="4933"/>
      <c r="K663" s="4933"/>
      <c r="L663" s="4933"/>
      <c r="M663" s="4933"/>
      <c r="N663" s="4933"/>
      <c r="O663" s="4933"/>
      <c r="P663" s="3664"/>
      <c r="Q663" s="4934"/>
      <c r="R663" s="4934"/>
      <c r="S663" s="4934"/>
      <c r="T663" s="4761"/>
      <c r="U663" s="4934"/>
      <c r="V663" s="4934"/>
      <c r="W663" s="4934"/>
      <c r="X663" s="4934"/>
      <c r="Y663" s="4934"/>
      <c r="Z663" s="4934"/>
      <c r="AA663" s="4934"/>
      <c r="AB663" s="4934"/>
      <c r="AC663" s="4934"/>
      <c r="AD663" s="4934"/>
      <c r="AE663" s="4935"/>
      <c r="AF663" s="4935"/>
      <c r="AG663" s="4934"/>
      <c r="AH663" s="4934"/>
      <c r="AI663" s="4761"/>
      <c r="AJ663" s="4936"/>
      <c r="AK663" s="4936"/>
      <c r="AL663" s="4936"/>
      <c r="AM663" s="4936"/>
      <c r="AN663" s="4936"/>
      <c r="AO663" s="4936"/>
    </row>
    <row r="664" spans="1:41" s="1928" customFormat="1" ht="17.100000000000001" customHeight="1">
      <c r="A664" s="1929"/>
      <c r="B664" s="4954"/>
      <c r="C664" s="11021" t="s">
        <v>646</v>
      </c>
      <c r="D664" s="11022"/>
      <c r="E664" s="4942">
        <f t="shared" ref="E664" si="203">SUM(E665,E673)</f>
        <v>9178074</v>
      </c>
      <c r="F664" s="4942">
        <f>SUM(F665,F673)</f>
        <v>7653415</v>
      </c>
      <c r="G664" s="4943">
        <f>SUM(G665,G673)</f>
        <v>6926617.9299999997</v>
      </c>
      <c r="H664" s="4505">
        <f t="shared" si="198"/>
        <v>0.90503623937810762</v>
      </c>
      <c r="I664" s="1881">
        <f t="shared" si="197"/>
        <v>0</v>
      </c>
      <c r="J664" s="4933"/>
      <c r="K664" s="4933"/>
      <c r="L664" s="4933"/>
      <c r="M664" s="4933"/>
      <c r="N664" s="4933"/>
      <c r="O664" s="4933"/>
      <c r="P664" s="3664"/>
      <c r="Q664" s="4934"/>
      <c r="R664" s="4934"/>
      <c r="S664" s="4934"/>
      <c r="T664" s="4761"/>
      <c r="U664" s="4934"/>
      <c r="V664" s="4934"/>
      <c r="W664" s="4934"/>
      <c r="X664" s="4934"/>
      <c r="Y664" s="4934"/>
      <c r="Z664" s="4934"/>
      <c r="AA664" s="4934"/>
      <c r="AB664" s="4934"/>
      <c r="AC664" s="4934"/>
      <c r="AD664" s="4934"/>
      <c r="AE664" s="4935"/>
      <c r="AF664" s="4935"/>
      <c r="AG664" s="4934"/>
      <c r="AH664" s="4934"/>
      <c r="AI664" s="4761"/>
      <c r="AJ664" s="4936"/>
      <c r="AK664" s="4936"/>
      <c r="AL664" s="4936"/>
      <c r="AM664" s="4936"/>
      <c r="AN664" s="4936"/>
      <c r="AO664" s="4936"/>
    </row>
    <row r="665" spans="1:41" s="1928" customFormat="1" ht="17.100000000000001" customHeight="1">
      <c r="A665" s="1929"/>
      <c r="B665" s="4954"/>
      <c r="C665" s="11023" t="s">
        <v>647</v>
      </c>
      <c r="D665" s="11024"/>
      <c r="E665" s="4904">
        <f>SUM(E666:E671)</f>
        <v>710600</v>
      </c>
      <c r="F665" s="4904">
        <f>SUM(F666:F671)</f>
        <v>164600</v>
      </c>
      <c r="G665" s="4905">
        <f>SUM(G666:G671)</f>
        <v>56500</v>
      </c>
      <c r="H665" s="4505">
        <f t="shared" si="198"/>
        <v>0.34325637910085055</v>
      </c>
      <c r="I665" s="1881">
        <f t="shared" si="197"/>
        <v>0</v>
      </c>
      <c r="J665" s="4933"/>
      <c r="K665" s="4933"/>
      <c r="L665" s="4933"/>
      <c r="M665" s="4933"/>
      <c r="N665" s="4933"/>
      <c r="O665" s="4933"/>
      <c r="P665" s="3664"/>
      <c r="Q665" s="4934"/>
      <c r="R665" s="4934"/>
      <c r="S665" s="4934"/>
      <c r="T665" s="4761"/>
      <c r="U665" s="4934"/>
      <c r="V665" s="4934"/>
      <c r="W665" s="4934"/>
      <c r="X665" s="4934"/>
      <c r="Y665" s="4934"/>
      <c r="Z665" s="4934"/>
      <c r="AA665" s="4934"/>
      <c r="AB665" s="4934"/>
      <c r="AC665" s="4934"/>
      <c r="AD665" s="4934"/>
      <c r="AE665" s="4935"/>
      <c r="AF665" s="4935"/>
      <c r="AG665" s="4934"/>
      <c r="AH665" s="4934"/>
      <c r="AI665" s="4761"/>
      <c r="AJ665" s="4936"/>
      <c r="AK665" s="4936"/>
      <c r="AL665" s="4936"/>
      <c r="AM665" s="4936"/>
      <c r="AN665" s="4936"/>
      <c r="AO665" s="4936"/>
    </row>
    <row r="666" spans="1:41" s="1928" customFormat="1" ht="17.100000000000001" customHeight="1">
      <c r="A666" s="1929"/>
      <c r="B666" s="4954"/>
      <c r="C666" s="4955" t="s">
        <v>406</v>
      </c>
      <c r="D666" s="4956" t="s">
        <v>648</v>
      </c>
      <c r="E666" s="4957">
        <f>I666</f>
        <v>400000</v>
      </c>
      <c r="F666" s="4515">
        <v>0</v>
      </c>
      <c r="G666" s="4516">
        <v>0</v>
      </c>
      <c r="H666" s="4505"/>
      <c r="I666" s="1881">
        <f t="shared" si="197"/>
        <v>400000</v>
      </c>
      <c r="J666" s="4958"/>
      <c r="K666" s="4958"/>
      <c r="L666" s="4958"/>
      <c r="M666" s="4958"/>
      <c r="N666" s="4958"/>
      <c r="O666" s="4958"/>
      <c r="P666" s="3664"/>
      <c r="Q666" s="4959"/>
      <c r="R666" s="4959"/>
      <c r="S666" s="4959"/>
      <c r="T666" s="4761"/>
      <c r="U666" s="4959"/>
      <c r="V666" s="4959"/>
      <c r="W666" s="4959"/>
      <c r="X666" s="4959"/>
      <c r="Y666" s="4959"/>
      <c r="Z666" s="4959"/>
      <c r="AA666" s="4959"/>
      <c r="AB666" s="4959"/>
      <c r="AC666" s="4959"/>
      <c r="AD666" s="4959"/>
      <c r="AE666" s="4960"/>
      <c r="AF666" s="4960"/>
      <c r="AG666" s="4959"/>
      <c r="AH666" s="4959"/>
      <c r="AI666" s="4761"/>
      <c r="AJ666" s="4961"/>
      <c r="AK666" s="4961">
        <v>400000</v>
      </c>
      <c r="AL666" s="4961"/>
      <c r="AM666" s="4961"/>
      <c r="AN666" s="4961"/>
      <c r="AO666" s="4961"/>
    </row>
    <row r="667" spans="1:41" s="1928" customFormat="1" ht="17.100000000000001" customHeight="1">
      <c r="A667" s="1929"/>
      <c r="B667" s="4954"/>
      <c r="C667" s="4962" t="s">
        <v>602</v>
      </c>
      <c r="D667" s="4963" t="s">
        <v>649</v>
      </c>
      <c r="E667" s="4964">
        <f t="shared" ref="E667:E671" si="204">I667</f>
        <v>30000</v>
      </c>
      <c r="F667" s="4515">
        <v>0</v>
      </c>
      <c r="G667" s="4516">
        <v>0</v>
      </c>
      <c r="H667" s="4505"/>
      <c r="I667" s="1881">
        <f t="shared" si="197"/>
        <v>30000</v>
      </c>
      <c r="J667" s="4965"/>
      <c r="K667" s="4965"/>
      <c r="L667" s="4965"/>
      <c r="M667" s="4965"/>
      <c r="N667" s="4965"/>
      <c r="O667" s="4965"/>
      <c r="P667" s="3664"/>
      <c r="Q667" s="4966"/>
      <c r="R667" s="4966"/>
      <c r="S667" s="4966"/>
      <c r="T667" s="4761"/>
      <c r="U667" s="4966"/>
      <c r="V667" s="4966"/>
      <c r="W667" s="4966"/>
      <c r="X667" s="4966"/>
      <c r="Y667" s="4966"/>
      <c r="Z667" s="4966"/>
      <c r="AA667" s="4966"/>
      <c r="AB667" s="4966"/>
      <c r="AC667" s="4966"/>
      <c r="AD667" s="4966"/>
      <c r="AE667" s="4967"/>
      <c r="AF667" s="4967"/>
      <c r="AG667" s="4966"/>
      <c r="AH667" s="4966"/>
      <c r="AI667" s="4761"/>
      <c r="AJ667" s="4968"/>
      <c r="AK667" s="4968">
        <v>30000</v>
      </c>
      <c r="AL667" s="4968"/>
      <c r="AM667" s="4968"/>
      <c r="AN667" s="4968"/>
      <c r="AO667" s="4968"/>
    </row>
    <row r="668" spans="1:41" s="1928" customFormat="1" ht="17.100000000000001" customHeight="1">
      <c r="A668" s="1929"/>
      <c r="B668" s="4954"/>
      <c r="C668" s="4969" t="s">
        <v>407</v>
      </c>
      <c r="D668" s="4970" t="s">
        <v>650</v>
      </c>
      <c r="E668" s="4971">
        <f t="shared" si="204"/>
        <v>70000</v>
      </c>
      <c r="F668" s="4515">
        <v>0</v>
      </c>
      <c r="G668" s="4516">
        <v>0</v>
      </c>
      <c r="H668" s="4505"/>
      <c r="I668" s="1881">
        <f t="shared" si="197"/>
        <v>70000</v>
      </c>
      <c r="J668" s="4972"/>
      <c r="K668" s="4972"/>
      <c r="L668" s="4972"/>
      <c r="M668" s="4972"/>
      <c r="N668" s="4972"/>
      <c r="O668" s="4972"/>
      <c r="P668" s="3664"/>
      <c r="Q668" s="4973"/>
      <c r="R668" s="4973"/>
      <c r="S668" s="4973"/>
      <c r="T668" s="4761"/>
      <c r="U668" s="4973"/>
      <c r="V668" s="4973"/>
      <c r="W668" s="4973"/>
      <c r="X668" s="4973"/>
      <c r="Y668" s="4973"/>
      <c r="Z668" s="4973"/>
      <c r="AA668" s="4973"/>
      <c r="AB668" s="4973"/>
      <c r="AC668" s="4973"/>
      <c r="AD668" s="4973"/>
      <c r="AE668" s="4974"/>
      <c r="AF668" s="4974"/>
      <c r="AG668" s="4973"/>
      <c r="AH668" s="4973"/>
      <c r="AI668" s="4761"/>
      <c r="AJ668" s="4975"/>
      <c r="AK668" s="4975">
        <v>70000</v>
      </c>
      <c r="AL668" s="4975"/>
      <c r="AM668" s="4975"/>
      <c r="AN668" s="4975"/>
      <c r="AO668" s="4975"/>
    </row>
    <row r="669" spans="1:41" s="1928" customFormat="1" ht="17.100000000000001" customHeight="1">
      <c r="A669" s="1929"/>
      <c r="B669" s="4954"/>
      <c r="C669" s="4976" t="s">
        <v>408</v>
      </c>
      <c r="D669" s="4977" t="s">
        <v>651</v>
      </c>
      <c r="E669" s="4978">
        <f t="shared" si="204"/>
        <v>10000</v>
      </c>
      <c r="F669" s="4515">
        <v>0</v>
      </c>
      <c r="G669" s="4516">
        <v>0</v>
      </c>
      <c r="H669" s="4505"/>
      <c r="I669" s="1881">
        <f t="shared" si="197"/>
        <v>10000</v>
      </c>
      <c r="J669" s="4979"/>
      <c r="K669" s="4979"/>
      <c r="L669" s="4979"/>
      <c r="M669" s="4979"/>
      <c r="N669" s="4979"/>
      <c r="O669" s="4979"/>
      <c r="P669" s="3664"/>
      <c r="Q669" s="4980"/>
      <c r="R669" s="4980"/>
      <c r="S669" s="4980"/>
      <c r="T669" s="4761"/>
      <c r="U669" s="4980"/>
      <c r="V669" s="4980"/>
      <c r="W669" s="4980"/>
      <c r="X669" s="4980"/>
      <c r="Y669" s="4980"/>
      <c r="Z669" s="4980"/>
      <c r="AA669" s="4980"/>
      <c r="AB669" s="4980"/>
      <c r="AC669" s="4980"/>
      <c r="AD669" s="4980"/>
      <c r="AE669" s="4981"/>
      <c r="AF669" s="4981"/>
      <c r="AG669" s="4980"/>
      <c r="AH669" s="4980"/>
      <c r="AI669" s="4761"/>
      <c r="AJ669" s="4982"/>
      <c r="AK669" s="4982">
        <v>10000</v>
      </c>
      <c r="AL669" s="4982"/>
      <c r="AM669" s="4982"/>
      <c r="AN669" s="4982"/>
      <c r="AO669" s="4982"/>
    </row>
    <row r="670" spans="1:41" s="1928" customFormat="1" ht="17.100000000000001" customHeight="1">
      <c r="A670" s="1929"/>
      <c r="B670" s="4954"/>
      <c r="C670" s="4983" t="s">
        <v>595</v>
      </c>
      <c r="D670" s="4984" t="s">
        <v>652</v>
      </c>
      <c r="E670" s="4985">
        <f t="shared" si="204"/>
        <v>194600</v>
      </c>
      <c r="F670" s="4515">
        <v>164600</v>
      </c>
      <c r="G670" s="4516">
        <v>56500</v>
      </c>
      <c r="H670" s="4505">
        <f t="shared" ref="H670:H733" si="205">G670/F670</f>
        <v>0.34325637910085055</v>
      </c>
      <c r="I670" s="1881">
        <f t="shared" si="197"/>
        <v>194600</v>
      </c>
      <c r="J670" s="4986"/>
      <c r="K670" s="4986"/>
      <c r="L670" s="4986"/>
      <c r="M670" s="4986">
        <v>194600</v>
      </c>
      <c r="N670" s="4986"/>
      <c r="O670" s="4986"/>
      <c r="P670" s="3664"/>
      <c r="Q670" s="4987"/>
      <c r="R670" s="4987"/>
      <c r="S670" s="4987"/>
      <c r="T670" s="4761"/>
      <c r="U670" s="4987"/>
      <c r="V670" s="4987"/>
      <c r="W670" s="4987"/>
      <c r="X670" s="4987"/>
      <c r="Y670" s="4987"/>
      <c r="Z670" s="4987"/>
      <c r="AA670" s="4987"/>
      <c r="AB670" s="4987"/>
      <c r="AC670" s="4987"/>
      <c r="AD670" s="4987"/>
      <c r="AE670" s="4988"/>
      <c r="AF670" s="4988"/>
      <c r="AG670" s="4987"/>
      <c r="AH670" s="4987"/>
      <c r="AI670" s="4761"/>
      <c r="AJ670" s="4989"/>
      <c r="AK670" s="4989"/>
      <c r="AL670" s="4989"/>
      <c r="AM670" s="4989"/>
      <c r="AN670" s="4989"/>
      <c r="AO670" s="4989"/>
    </row>
    <row r="671" spans="1:41" s="1928" customFormat="1" ht="17.100000000000001" customHeight="1">
      <c r="A671" s="1929"/>
      <c r="B671" s="4954"/>
      <c r="C671" s="4990" t="s">
        <v>593</v>
      </c>
      <c r="D671" s="4991" t="s">
        <v>653</v>
      </c>
      <c r="E671" s="4992">
        <f t="shared" si="204"/>
        <v>6000</v>
      </c>
      <c r="F671" s="4515">
        <v>0</v>
      </c>
      <c r="G671" s="4516">
        <v>0</v>
      </c>
      <c r="H671" s="4505"/>
      <c r="I671" s="1881">
        <f t="shared" si="197"/>
        <v>6000</v>
      </c>
      <c r="J671" s="4993"/>
      <c r="K671" s="4993"/>
      <c r="L671" s="4993"/>
      <c r="M671" s="4993"/>
      <c r="N671" s="4993"/>
      <c r="O671" s="4993"/>
      <c r="P671" s="3664"/>
      <c r="Q671" s="4994"/>
      <c r="R671" s="4994"/>
      <c r="S671" s="4994"/>
      <c r="T671" s="4761"/>
      <c r="U671" s="4994"/>
      <c r="V671" s="4994"/>
      <c r="W671" s="4994"/>
      <c r="X671" s="4994"/>
      <c r="Y671" s="4994"/>
      <c r="Z671" s="4994"/>
      <c r="AA671" s="4994"/>
      <c r="AB671" s="4994"/>
      <c r="AC671" s="4994"/>
      <c r="AD671" s="4994"/>
      <c r="AE671" s="4995"/>
      <c r="AF671" s="4995"/>
      <c r="AG671" s="4994"/>
      <c r="AH671" s="4994"/>
      <c r="AI671" s="4761"/>
      <c r="AJ671" s="4996"/>
      <c r="AK671" s="4996">
        <v>6000</v>
      </c>
      <c r="AL671" s="4996"/>
      <c r="AM671" s="4996"/>
      <c r="AN671" s="4996"/>
      <c r="AO671" s="4996"/>
    </row>
    <row r="672" spans="1:41" s="1928" customFormat="1" ht="17.100000000000001" customHeight="1">
      <c r="A672" s="1955"/>
      <c r="B672" s="3068"/>
      <c r="C672" s="4997"/>
      <c r="D672" s="4998"/>
      <c r="E672" s="4992"/>
      <c r="F672" s="4515"/>
      <c r="G672" s="4516"/>
      <c r="H672" s="4505"/>
      <c r="I672" s="1881">
        <f t="shared" si="197"/>
        <v>0</v>
      </c>
      <c r="J672" s="4993"/>
      <c r="K672" s="4993"/>
      <c r="L672" s="4993"/>
      <c r="M672" s="4993"/>
      <c r="N672" s="4993"/>
      <c r="O672" s="4993"/>
      <c r="P672" s="3664"/>
      <c r="Q672" s="4994"/>
      <c r="R672" s="4994"/>
      <c r="S672" s="4994"/>
      <c r="T672" s="4761"/>
      <c r="U672" s="4994"/>
      <c r="V672" s="4994"/>
      <c r="W672" s="4994"/>
      <c r="X672" s="4994"/>
      <c r="Y672" s="4994"/>
      <c r="Z672" s="4994"/>
      <c r="AA672" s="4994"/>
      <c r="AB672" s="4994"/>
      <c r="AC672" s="4994"/>
      <c r="AD672" s="4994"/>
      <c r="AE672" s="4995"/>
      <c r="AF672" s="4995"/>
      <c r="AG672" s="4994"/>
      <c r="AH672" s="4994"/>
      <c r="AI672" s="4761"/>
      <c r="AJ672" s="4996"/>
      <c r="AK672" s="4996"/>
      <c r="AL672" s="4996"/>
      <c r="AM672" s="4996"/>
      <c r="AN672" s="4996"/>
      <c r="AO672" s="4996"/>
    </row>
    <row r="673" spans="1:41" s="1928" customFormat="1" ht="17.100000000000001" customHeight="1">
      <c r="A673" s="1929"/>
      <c r="B673" s="4954"/>
      <c r="C673" s="11025" t="s">
        <v>654</v>
      </c>
      <c r="D673" s="11026"/>
      <c r="E673" s="4904">
        <f>SUM(E674:E685)</f>
        <v>8467474</v>
      </c>
      <c r="F673" s="4904">
        <f>SUM(F674:F685)</f>
        <v>7488815</v>
      </c>
      <c r="G673" s="4905">
        <f>SUM(G674:G685)</f>
        <v>6870117.9299999997</v>
      </c>
      <c r="H673" s="4505">
        <f t="shared" si="205"/>
        <v>0.91738384911364479</v>
      </c>
      <c r="I673" s="1881">
        <f t="shared" si="197"/>
        <v>0</v>
      </c>
      <c r="J673" s="4993"/>
      <c r="K673" s="4993"/>
      <c r="L673" s="4993"/>
      <c r="M673" s="4993"/>
      <c r="N673" s="4993"/>
      <c r="O673" s="4993"/>
      <c r="P673" s="3664"/>
      <c r="Q673" s="4994"/>
      <c r="R673" s="4994"/>
      <c r="S673" s="4994"/>
      <c r="T673" s="4761"/>
      <c r="U673" s="4994"/>
      <c r="V673" s="4994"/>
      <c r="W673" s="4994"/>
      <c r="X673" s="4994"/>
      <c r="Y673" s="4994"/>
      <c r="Z673" s="4994"/>
      <c r="AA673" s="4994"/>
      <c r="AB673" s="4994"/>
      <c r="AC673" s="4994"/>
      <c r="AD673" s="4994"/>
      <c r="AE673" s="4995"/>
      <c r="AF673" s="4995"/>
      <c r="AG673" s="4994"/>
      <c r="AH673" s="4994"/>
      <c r="AI673" s="4761"/>
      <c r="AJ673" s="4996"/>
      <c r="AK673" s="4996"/>
      <c r="AL673" s="4996"/>
      <c r="AM673" s="4996"/>
      <c r="AN673" s="4996"/>
      <c r="AO673" s="4996"/>
    </row>
    <row r="674" spans="1:41" s="1928" customFormat="1" ht="17.100000000000001" customHeight="1">
      <c r="A674" s="1929"/>
      <c r="B674" s="4954"/>
      <c r="C674" s="4999" t="s">
        <v>375</v>
      </c>
      <c r="D674" s="5000" t="s">
        <v>656</v>
      </c>
      <c r="E674" s="4942">
        <f t="shared" ref="E674:E685" si="206">I674</f>
        <v>187000</v>
      </c>
      <c r="F674" s="5001">
        <v>52000</v>
      </c>
      <c r="G674" s="5002">
        <v>23730</v>
      </c>
      <c r="H674" s="4505">
        <f t="shared" si="205"/>
        <v>0.45634615384615385</v>
      </c>
      <c r="I674" s="1881">
        <f t="shared" si="197"/>
        <v>187000</v>
      </c>
      <c r="J674" s="4993"/>
      <c r="K674" s="4993"/>
      <c r="L674" s="4993"/>
      <c r="M674" s="4993">
        <v>87000</v>
      </c>
      <c r="N674" s="4993"/>
      <c r="O674" s="4993"/>
      <c r="P674" s="3664"/>
      <c r="Q674" s="4994"/>
      <c r="R674" s="4994"/>
      <c r="S674" s="4994"/>
      <c r="T674" s="4761"/>
      <c r="U674" s="4994"/>
      <c r="V674" s="4994"/>
      <c r="W674" s="4994"/>
      <c r="X674" s="4994"/>
      <c r="Y674" s="4994"/>
      <c r="Z674" s="4994"/>
      <c r="AA674" s="4994"/>
      <c r="AB674" s="4994"/>
      <c r="AC674" s="4994"/>
      <c r="AD674" s="4994"/>
      <c r="AE674" s="4995"/>
      <c r="AF674" s="4995"/>
      <c r="AG674" s="4994"/>
      <c r="AH674" s="4994"/>
      <c r="AI674" s="4761"/>
      <c r="AJ674" s="4996"/>
      <c r="AK674" s="4996">
        <v>100000</v>
      </c>
      <c r="AL674" s="4996"/>
      <c r="AM674" s="4996"/>
      <c r="AN674" s="4996"/>
      <c r="AO674" s="4996"/>
    </row>
    <row r="675" spans="1:41" s="1928" customFormat="1" ht="17.100000000000001" customHeight="1">
      <c r="A675" s="1929"/>
      <c r="B675" s="4954"/>
      <c r="C675" s="4999" t="s">
        <v>597</v>
      </c>
      <c r="D675" s="5000" t="s">
        <v>657</v>
      </c>
      <c r="E675" s="4942">
        <f t="shared" si="206"/>
        <v>4000</v>
      </c>
      <c r="F675" s="5001">
        <v>0</v>
      </c>
      <c r="G675" s="5002">
        <v>0</v>
      </c>
      <c r="H675" s="4505"/>
      <c r="I675" s="1881">
        <f t="shared" si="197"/>
        <v>4000</v>
      </c>
      <c r="J675" s="4993"/>
      <c r="K675" s="4993"/>
      <c r="L675" s="4993"/>
      <c r="M675" s="4993"/>
      <c r="N675" s="4993"/>
      <c r="O675" s="4993"/>
      <c r="P675" s="3664"/>
      <c r="Q675" s="4994"/>
      <c r="R675" s="4994"/>
      <c r="S675" s="4994"/>
      <c r="T675" s="4761"/>
      <c r="U675" s="4994"/>
      <c r="V675" s="4994"/>
      <c r="W675" s="4994"/>
      <c r="X675" s="4994"/>
      <c r="Y675" s="4994"/>
      <c r="Z675" s="4994"/>
      <c r="AA675" s="4994"/>
      <c r="AB675" s="4994"/>
      <c r="AC675" s="4994"/>
      <c r="AD675" s="4994"/>
      <c r="AE675" s="4995"/>
      <c r="AF675" s="4995"/>
      <c r="AG675" s="4994"/>
      <c r="AH675" s="4994"/>
      <c r="AI675" s="4761"/>
      <c r="AJ675" s="4996"/>
      <c r="AK675" s="4996">
        <v>4000</v>
      </c>
      <c r="AL675" s="4996"/>
      <c r="AM675" s="4996"/>
      <c r="AN675" s="4996"/>
      <c r="AO675" s="4996"/>
    </row>
    <row r="676" spans="1:41" s="1928" customFormat="1" ht="17.100000000000001" customHeight="1">
      <c r="A676" s="1929"/>
      <c r="B676" s="4954"/>
      <c r="C676" s="4999" t="s">
        <v>376</v>
      </c>
      <c r="D676" s="5000" t="s">
        <v>661</v>
      </c>
      <c r="E676" s="4942">
        <f t="shared" si="206"/>
        <v>6956000</v>
      </c>
      <c r="F676" s="5001">
        <v>6376875</v>
      </c>
      <c r="G676" s="5002">
        <v>6068892.1799999997</v>
      </c>
      <c r="H676" s="4505">
        <f t="shared" si="205"/>
        <v>0.95170317436048213</v>
      </c>
      <c r="I676" s="1881">
        <f t="shared" si="197"/>
        <v>6956000</v>
      </c>
      <c r="J676" s="4993"/>
      <c r="K676" s="4993">
        <v>61000</v>
      </c>
      <c r="L676" s="4993"/>
      <c r="M676" s="4993">
        <v>4140000</v>
      </c>
      <c r="N676" s="4993"/>
      <c r="O676" s="4993"/>
      <c r="P676" s="3664">
        <v>2234000</v>
      </c>
      <c r="Q676" s="4994"/>
      <c r="R676" s="4994">
        <v>1000</v>
      </c>
      <c r="S676" s="4994"/>
      <c r="T676" s="4761"/>
      <c r="U676" s="4994"/>
      <c r="V676" s="4994"/>
      <c r="W676" s="4994"/>
      <c r="X676" s="4994"/>
      <c r="Y676" s="4994"/>
      <c r="Z676" s="4994"/>
      <c r="AA676" s="4994"/>
      <c r="AB676" s="4994"/>
      <c r="AC676" s="4994"/>
      <c r="AD676" s="4994"/>
      <c r="AE676" s="4995"/>
      <c r="AF676" s="4995"/>
      <c r="AG676" s="4994"/>
      <c r="AH676" s="4994"/>
      <c r="AI676" s="4761"/>
      <c r="AJ676" s="4996"/>
      <c r="AK676" s="4996">
        <v>520000</v>
      </c>
      <c r="AL676" s="4996"/>
      <c r="AM676" s="4996"/>
      <c r="AN676" s="4996"/>
      <c r="AO676" s="4996"/>
    </row>
    <row r="677" spans="1:41" s="1928" customFormat="1" ht="17.100000000000001" customHeight="1">
      <c r="A677" s="1929"/>
      <c r="B677" s="4954"/>
      <c r="C677" s="4999" t="s">
        <v>606</v>
      </c>
      <c r="D677" s="3006" t="s">
        <v>662</v>
      </c>
      <c r="E677" s="4942">
        <f t="shared" si="206"/>
        <v>10000</v>
      </c>
      <c r="F677" s="5001">
        <v>0</v>
      </c>
      <c r="G677" s="5002">
        <v>0</v>
      </c>
      <c r="H677" s="4505"/>
      <c r="I677" s="1881">
        <f t="shared" si="197"/>
        <v>10000</v>
      </c>
      <c r="J677" s="4993"/>
      <c r="K677" s="4993"/>
      <c r="L677" s="4993"/>
      <c r="M677" s="4993"/>
      <c r="N677" s="4993"/>
      <c r="O677" s="4993"/>
      <c r="P677" s="3664"/>
      <c r="Q677" s="4994"/>
      <c r="R677" s="4994"/>
      <c r="S677" s="4994"/>
      <c r="T677" s="4761"/>
      <c r="U677" s="4994"/>
      <c r="V677" s="4994"/>
      <c r="W677" s="4994"/>
      <c r="X677" s="4994"/>
      <c r="Y677" s="4994"/>
      <c r="Z677" s="4994"/>
      <c r="AA677" s="4994"/>
      <c r="AB677" s="4994"/>
      <c r="AC677" s="4994"/>
      <c r="AD677" s="4994"/>
      <c r="AE677" s="4995"/>
      <c r="AF677" s="4995"/>
      <c r="AG677" s="4994"/>
      <c r="AH677" s="4994"/>
      <c r="AI677" s="4761"/>
      <c r="AJ677" s="4996"/>
      <c r="AK677" s="4996">
        <v>10000</v>
      </c>
      <c r="AL677" s="4996"/>
      <c r="AM677" s="4996"/>
      <c r="AN677" s="4996"/>
      <c r="AO677" s="4996"/>
    </row>
    <row r="678" spans="1:41" s="1928" customFormat="1" ht="17.100000000000001" customHeight="1">
      <c r="A678" s="1929"/>
      <c r="B678" s="3068"/>
      <c r="C678" s="5003" t="s">
        <v>824</v>
      </c>
      <c r="D678" s="5004" t="s">
        <v>810</v>
      </c>
      <c r="E678" s="4942">
        <f t="shared" si="206"/>
        <v>40000</v>
      </c>
      <c r="F678" s="5001">
        <v>16000</v>
      </c>
      <c r="G678" s="5002">
        <v>2623.32</v>
      </c>
      <c r="H678" s="4505">
        <f t="shared" si="205"/>
        <v>0.16395750000000001</v>
      </c>
      <c r="I678" s="1881">
        <f t="shared" si="197"/>
        <v>40000</v>
      </c>
      <c r="J678" s="4993"/>
      <c r="K678" s="4993">
        <v>4000</v>
      </c>
      <c r="L678" s="4993"/>
      <c r="M678" s="4993"/>
      <c r="N678" s="4993"/>
      <c r="O678" s="4993"/>
      <c r="P678" s="5005">
        <v>16000</v>
      </c>
      <c r="Q678" s="4994"/>
      <c r="R678" s="4994"/>
      <c r="S678" s="4994"/>
      <c r="T678" s="5006"/>
      <c r="U678" s="4994"/>
      <c r="V678" s="4994"/>
      <c r="W678" s="4994"/>
      <c r="X678" s="4994"/>
      <c r="Y678" s="4994"/>
      <c r="Z678" s="4994"/>
      <c r="AA678" s="4994"/>
      <c r="AB678" s="4994"/>
      <c r="AC678" s="4994"/>
      <c r="AD678" s="4994"/>
      <c r="AE678" s="4995"/>
      <c r="AF678" s="4995"/>
      <c r="AG678" s="4994"/>
      <c r="AH678" s="4994"/>
      <c r="AI678" s="5006"/>
      <c r="AJ678" s="4996"/>
      <c r="AK678" s="4996">
        <v>20000</v>
      </c>
      <c r="AL678" s="4996"/>
      <c r="AM678" s="4996"/>
      <c r="AN678" s="4996"/>
      <c r="AO678" s="4996"/>
    </row>
    <row r="679" spans="1:41" s="1928" customFormat="1" ht="17.100000000000001" customHeight="1">
      <c r="A679" s="1955"/>
      <c r="B679" s="4954"/>
      <c r="C679" s="5007" t="s">
        <v>598</v>
      </c>
      <c r="D679" s="3006" t="s">
        <v>663</v>
      </c>
      <c r="E679" s="4942">
        <f t="shared" si="206"/>
        <v>602545</v>
      </c>
      <c r="F679" s="5001">
        <v>427545</v>
      </c>
      <c r="G679" s="5002">
        <v>230000</v>
      </c>
      <c r="H679" s="4505">
        <f t="shared" si="205"/>
        <v>0.53795506905705837</v>
      </c>
      <c r="I679" s="1881">
        <f t="shared" si="197"/>
        <v>602545</v>
      </c>
      <c r="J679" s="4993"/>
      <c r="K679" s="4993"/>
      <c r="L679" s="4993"/>
      <c r="M679" s="4993">
        <v>573000</v>
      </c>
      <c r="N679" s="4993"/>
      <c r="O679" s="4993"/>
      <c r="P679" s="5005">
        <v>10000</v>
      </c>
      <c r="Q679" s="4994"/>
      <c r="R679" s="4994"/>
      <c r="S679" s="4994"/>
      <c r="T679" s="5006"/>
      <c r="U679" s="4994"/>
      <c r="V679" s="4994"/>
      <c r="W679" s="4994"/>
      <c r="X679" s="4994"/>
      <c r="Y679" s="4994"/>
      <c r="Z679" s="4994"/>
      <c r="AA679" s="4994"/>
      <c r="AB679" s="4994"/>
      <c r="AC679" s="4994"/>
      <c r="AD679" s="4994"/>
      <c r="AE679" s="4995"/>
      <c r="AF679" s="4995"/>
      <c r="AG679" s="4994"/>
      <c r="AH679" s="4994"/>
      <c r="AI679" s="5006">
        <v>19545</v>
      </c>
      <c r="AJ679" s="4996"/>
      <c r="AK679" s="4996"/>
      <c r="AL679" s="4996"/>
      <c r="AM679" s="4996"/>
      <c r="AN679" s="4996"/>
      <c r="AO679" s="4996"/>
    </row>
    <row r="680" spans="1:41" s="1928" customFormat="1" ht="17.100000000000001" customHeight="1">
      <c r="A680" s="1929"/>
      <c r="B680" s="4954"/>
      <c r="C680" s="4999" t="s">
        <v>599</v>
      </c>
      <c r="D680" s="5000" t="s">
        <v>666</v>
      </c>
      <c r="E680" s="4942">
        <f t="shared" si="206"/>
        <v>14000</v>
      </c>
      <c r="F680" s="5001">
        <v>4000</v>
      </c>
      <c r="G680" s="5002">
        <v>135</v>
      </c>
      <c r="H680" s="4505">
        <f t="shared" si="205"/>
        <v>3.3750000000000002E-2</v>
      </c>
      <c r="I680" s="1881">
        <f t="shared" si="197"/>
        <v>14000</v>
      </c>
      <c r="J680" s="4993"/>
      <c r="K680" s="4993"/>
      <c r="L680" s="4993"/>
      <c r="M680" s="4993"/>
      <c r="N680" s="4993"/>
      <c r="O680" s="4993"/>
      <c r="P680" s="3664">
        <v>4000</v>
      </c>
      <c r="Q680" s="4994"/>
      <c r="R680" s="4994"/>
      <c r="S680" s="4994"/>
      <c r="T680" s="4761"/>
      <c r="U680" s="4994"/>
      <c r="V680" s="4994"/>
      <c r="W680" s="4994"/>
      <c r="X680" s="4994"/>
      <c r="Y680" s="4994"/>
      <c r="Z680" s="4994"/>
      <c r="AA680" s="4994"/>
      <c r="AB680" s="4994"/>
      <c r="AC680" s="4994"/>
      <c r="AD680" s="4994"/>
      <c r="AE680" s="4995"/>
      <c r="AF680" s="4995"/>
      <c r="AG680" s="4994"/>
      <c r="AH680" s="4994"/>
      <c r="AI680" s="4761"/>
      <c r="AJ680" s="4996"/>
      <c r="AK680" s="4996">
        <v>10000</v>
      </c>
      <c r="AL680" s="4996"/>
      <c r="AM680" s="4996"/>
      <c r="AN680" s="4996"/>
      <c r="AO680" s="4996"/>
    </row>
    <row r="681" spans="1:41" s="1928" customFormat="1" ht="17.100000000000001" customHeight="1">
      <c r="A681" s="1929"/>
      <c r="B681" s="3068"/>
      <c r="C681" s="5003" t="s">
        <v>667</v>
      </c>
      <c r="D681" s="5004" t="s">
        <v>668</v>
      </c>
      <c r="E681" s="4942">
        <f t="shared" si="206"/>
        <v>49000</v>
      </c>
      <c r="F681" s="5001">
        <v>39000</v>
      </c>
      <c r="G681" s="5002">
        <v>1138.46</v>
      </c>
      <c r="H681" s="4505">
        <f t="shared" si="205"/>
        <v>2.9191282051282054E-2</v>
      </c>
      <c r="I681" s="1881">
        <f t="shared" si="197"/>
        <v>49000</v>
      </c>
      <c r="J681" s="4993"/>
      <c r="K681" s="4993"/>
      <c r="L681" s="4993"/>
      <c r="M681" s="4993">
        <v>25000</v>
      </c>
      <c r="N681" s="4993"/>
      <c r="O681" s="4993"/>
      <c r="P681" s="3664">
        <v>14000</v>
      </c>
      <c r="Q681" s="4994"/>
      <c r="R681" s="4994"/>
      <c r="S681" s="4994"/>
      <c r="T681" s="4761"/>
      <c r="U681" s="4994"/>
      <c r="V681" s="4994"/>
      <c r="W681" s="4994"/>
      <c r="X681" s="4994"/>
      <c r="Y681" s="4994"/>
      <c r="Z681" s="4994"/>
      <c r="AA681" s="4994"/>
      <c r="AB681" s="4994"/>
      <c r="AC681" s="4994"/>
      <c r="AD681" s="4994"/>
      <c r="AE681" s="4995"/>
      <c r="AF681" s="4995"/>
      <c r="AG681" s="4994"/>
      <c r="AH681" s="4994"/>
      <c r="AI681" s="4761"/>
      <c r="AJ681" s="4996"/>
      <c r="AK681" s="4996">
        <v>10000</v>
      </c>
      <c r="AL681" s="4996"/>
      <c r="AM681" s="4996"/>
      <c r="AN681" s="4996"/>
      <c r="AO681" s="4996"/>
    </row>
    <row r="682" spans="1:41" s="1928" customFormat="1" ht="17.100000000000001" customHeight="1" thickBot="1">
      <c r="A682" s="2114"/>
      <c r="B682" s="3078"/>
      <c r="C682" s="3787" t="s">
        <v>607</v>
      </c>
      <c r="D682" s="3788" t="s">
        <v>669</v>
      </c>
      <c r="E682" s="5008">
        <f t="shared" si="206"/>
        <v>527929</v>
      </c>
      <c r="F682" s="5009">
        <v>506395</v>
      </c>
      <c r="G682" s="5010">
        <v>488567.72</v>
      </c>
      <c r="H682" s="5011">
        <f t="shared" si="205"/>
        <v>0.9647957029591524</v>
      </c>
      <c r="I682" s="1881">
        <f t="shared" si="197"/>
        <v>527929</v>
      </c>
      <c r="J682" s="4994">
        <v>282129</v>
      </c>
      <c r="K682" s="4993"/>
      <c r="L682" s="4993"/>
      <c r="M682" s="4993"/>
      <c r="N682" s="4993"/>
      <c r="O682" s="4993"/>
      <c r="P682" s="3664">
        <v>245800</v>
      </c>
      <c r="Q682" s="4994"/>
      <c r="R682" s="4994"/>
      <c r="S682" s="4994"/>
      <c r="T682" s="4761"/>
      <c r="U682" s="4994"/>
      <c r="V682" s="4994"/>
      <c r="W682" s="4994"/>
      <c r="X682" s="4994"/>
      <c r="Y682" s="4994"/>
      <c r="Z682" s="4994"/>
      <c r="AA682" s="4994"/>
      <c r="AB682" s="4994"/>
      <c r="AC682" s="4994"/>
      <c r="AD682" s="4994"/>
      <c r="AE682" s="4995"/>
      <c r="AF682" s="4995"/>
      <c r="AG682" s="4994"/>
      <c r="AH682" s="4994"/>
      <c r="AI682" s="4761"/>
      <c r="AJ682" s="4996"/>
      <c r="AK682" s="4996"/>
      <c r="AL682" s="4996"/>
      <c r="AM682" s="4996"/>
      <c r="AN682" s="4996"/>
      <c r="AO682" s="4996"/>
    </row>
    <row r="683" spans="1:41" s="1928" customFormat="1" ht="17.100000000000001" customHeight="1">
      <c r="A683" s="1929"/>
      <c r="B683" s="4954"/>
      <c r="C683" s="5007" t="s">
        <v>848</v>
      </c>
      <c r="D683" s="3006" t="s">
        <v>849</v>
      </c>
      <c r="E683" s="4942">
        <f t="shared" si="206"/>
        <v>66000</v>
      </c>
      <c r="F683" s="5001">
        <v>66000</v>
      </c>
      <c r="G683" s="5002">
        <v>54931.25</v>
      </c>
      <c r="H683" s="2247">
        <f t="shared" si="205"/>
        <v>0.83229166666666665</v>
      </c>
      <c r="I683" s="1881">
        <f t="shared" si="197"/>
        <v>66000</v>
      </c>
      <c r="J683" s="4993"/>
      <c r="K683" s="4993">
        <v>16000</v>
      </c>
      <c r="L683" s="4993"/>
      <c r="M683" s="4993"/>
      <c r="N683" s="4993"/>
      <c r="O683" s="4993"/>
      <c r="P683" s="3664">
        <v>50000</v>
      </c>
      <c r="Q683" s="4994"/>
      <c r="R683" s="4994"/>
      <c r="S683" s="4994"/>
      <c r="T683" s="4761"/>
      <c r="U683" s="4994"/>
      <c r="V683" s="4994"/>
      <c r="W683" s="4994"/>
      <c r="X683" s="4994"/>
      <c r="Y683" s="4994"/>
      <c r="Z683" s="4994"/>
      <c r="AA683" s="4994"/>
      <c r="AB683" s="4994"/>
      <c r="AC683" s="4994"/>
      <c r="AD683" s="4994"/>
      <c r="AE683" s="4995"/>
      <c r="AF683" s="4995"/>
      <c r="AG683" s="4994"/>
      <c r="AH683" s="4994"/>
      <c r="AI683" s="4761"/>
      <c r="AJ683" s="4996"/>
      <c r="AK683" s="4996"/>
      <c r="AL683" s="4996"/>
      <c r="AM683" s="4996"/>
      <c r="AN683" s="4996"/>
      <c r="AO683" s="4996"/>
    </row>
    <row r="684" spans="1:41" s="1928" customFormat="1" ht="15.75" customHeight="1">
      <c r="A684" s="1929"/>
      <c r="B684" s="4954"/>
      <c r="C684" s="4999" t="s">
        <v>611</v>
      </c>
      <c r="D684" s="5000" t="s">
        <v>719</v>
      </c>
      <c r="E684" s="4942">
        <f t="shared" si="206"/>
        <v>1000</v>
      </c>
      <c r="F684" s="5001">
        <v>1000</v>
      </c>
      <c r="G684" s="5002">
        <v>100</v>
      </c>
      <c r="H684" s="4505">
        <f t="shared" si="205"/>
        <v>0.1</v>
      </c>
      <c r="I684" s="1881">
        <f t="shared" si="197"/>
        <v>1000</v>
      </c>
      <c r="J684" s="4993"/>
      <c r="K684" s="4993"/>
      <c r="L684" s="4993"/>
      <c r="M684" s="4993"/>
      <c r="N684" s="4993"/>
      <c r="O684" s="4993"/>
      <c r="P684" s="3664"/>
      <c r="Q684" s="4994"/>
      <c r="R684" s="4994">
        <v>1000</v>
      </c>
      <c r="S684" s="4994"/>
      <c r="T684" s="4761"/>
      <c r="U684" s="4994"/>
      <c r="V684" s="4994"/>
      <c r="W684" s="4994"/>
      <c r="X684" s="4994"/>
      <c r="Y684" s="4994"/>
      <c r="Z684" s="4994"/>
      <c r="AA684" s="4994"/>
      <c r="AB684" s="4994"/>
      <c r="AC684" s="4994"/>
      <c r="AD684" s="4994"/>
      <c r="AE684" s="4995"/>
      <c r="AF684" s="4995"/>
      <c r="AG684" s="4994"/>
      <c r="AH684" s="4994"/>
      <c r="AI684" s="4761"/>
      <c r="AJ684" s="4996"/>
      <c r="AK684" s="4996"/>
      <c r="AL684" s="4996"/>
      <c r="AM684" s="4996"/>
      <c r="AN684" s="4996"/>
      <c r="AO684" s="4996"/>
    </row>
    <row r="685" spans="1:41" s="1928" customFormat="1" ht="15.75" customHeight="1">
      <c r="A685" s="1929"/>
      <c r="B685" s="4954"/>
      <c r="C685" s="5012" t="s">
        <v>409</v>
      </c>
      <c r="D685" s="5013" t="s">
        <v>846</v>
      </c>
      <c r="E685" s="4942">
        <f t="shared" si="206"/>
        <v>10000</v>
      </c>
      <c r="F685" s="5001">
        <v>0</v>
      </c>
      <c r="G685" s="5002">
        <v>0</v>
      </c>
      <c r="H685" s="4505"/>
      <c r="I685" s="1881">
        <f t="shared" si="197"/>
        <v>10000</v>
      </c>
      <c r="J685" s="4993"/>
      <c r="K685" s="4993"/>
      <c r="L685" s="4993"/>
      <c r="M685" s="4993"/>
      <c r="N685" s="4993"/>
      <c r="O685" s="4993"/>
      <c r="P685" s="5005"/>
      <c r="Q685" s="4994"/>
      <c r="R685" s="4994"/>
      <c r="S685" s="4994"/>
      <c r="T685" s="5006"/>
      <c r="U685" s="4994"/>
      <c r="V685" s="4994"/>
      <c r="W685" s="4994"/>
      <c r="X685" s="4994"/>
      <c r="Y685" s="4994"/>
      <c r="Z685" s="4994"/>
      <c r="AA685" s="4994"/>
      <c r="AB685" s="4994"/>
      <c r="AC685" s="4994"/>
      <c r="AD685" s="4994"/>
      <c r="AE685" s="4995"/>
      <c r="AF685" s="4995"/>
      <c r="AG685" s="4994"/>
      <c r="AH685" s="4994"/>
      <c r="AI685" s="5006"/>
      <c r="AJ685" s="4996"/>
      <c r="AK685" s="4996">
        <v>10000</v>
      </c>
      <c r="AL685" s="4996"/>
      <c r="AM685" s="4996"/>
      <c r="AN685" s="4996"/>
      <c r="AO685" s="4996"/>
    </row>
    <row r="686" spans="1:41" s="1928" customFormat="1" ht="15.75" customHeight="1">
      <c r="A686" s="1929"/>
      <c r="B686" s="4954"/>
      <c r="C686" s="5014"/>
      <c r="D686" s="4827"/>
      <c r="E686" s="4992"/>
      <c r="F686" s="4515"/>
      <c r="G686" s="4516"/>
      <c r="H686" s="4505"/>
      <c r="I686" s="1881">
        <f t="shared" si="197"/>
        <v>0</v>
      </c>
      <c r="J686" s="4993"/>
      <c r="K686" s="4993"/>
      <c r="L686" s="4993"/>
      <c r="M686" s="4993"/>
      <c r="N686" s="4993"/>
      <c r="O686" s="4993"/>
      <c r="P686" s="3664"/>
      <c r="Q686" s="4994"/>
      <c r="R686" s="4994"/>
      <c r="S686" s="4994"/>
      <c r="T686" s="5006"/>
      <c r="U686" s="4994"/>
      <c r="V686" s="4994"/>
      <c r="W686" s="4994"/>
      <c r="X686" s="4994"/>
      <c r="Y686" s="4994"/>
      <c r="Z686" s="4994"/>
      <c r="AA686" s="4994"/>
      <c r="AB686" s="4994"/>
      <c r="AC686" s="4994"/>
      <c r="AD686" s="4994"/>
      <c r="AE686" s="4995"/>
      <c r="AF686" s="4995"/>
      <c r="AG686" s="4994"/>
      <c r="AH686" s="4994"/>
      <c r="AI686" s="5006"/>
      <c r="AJ686" s="4996"/>
      <c r="AK686" s="4996"/>
      <c r="AL686" s="4996"/>
      <c r="AM686" s="4996"/>
      <c r="AN686" s="4996"/>
      <c r="AO686" s="4996"/>
    </row>
    <row r="687" spans="1:41" s="1928" customFormat="1" ht="16.5" customHeight="1">
      <c r="A687" s="1929"/>
      <c r="B687" s="4954"/>
      <c r="C687" s="11045" t="s">
        <v>713</v>
      </c>
      <c r="D687" s="11046"/>
      <c r="E687" s="4992">
        <f t="shared" ref="E687:G687" si="207">SUM(E688)</f>
        <v>0</v>
      </c>
      <c r="F687" s="4992">
        <f>SUM(F688)</f>
        <v>15000</v>
      </c>
      <c r="G687" s="5015">
        <f t="shared" si="207"/>
        <v>15000</v>
      </c>
      <c r="H687" s="4505">
        <f t="shared" si="205"/>
        <v>1</v>
      </c>
      <c r="I687" s="1881">
        <f t="shared" si="197"/>
        <v>0</v>
      </c>
      <c r="J687" s="4993"/>
      <c r="K687" s="4993"/>
      <c r="L687" s="4993"/>
      <c r="M687" s="4993"/>
      <c r="N687" s="4993"/>
      <c r="O687" s="4993"/>
      <c r="P687" s="3664"/>
      <c r="Q687" s="4994"/>
      <c r="R687" s="4994"/>
      <c r="S687" s="4994"/>
      <c r="T687" s="5006"/>
      <c r="U687" s="4994"/>
      <c r="V687" s="4994"/>
      <c r="W687" s="4994"/>
      <c r="X687" s="4994"/>
      <c r="Y687" s="4994"/>
      <c r="Z687" s="4994"/>
      <c r="AA687" s="4994"/>
      <c r="AB687" s="4994"/>
      <c r="AC687" s="4994"/>
      <c r="AD687" s="4994"/>
      <c r="AE687" s="4995"/>
      <c r="AF687" s="4995"/>
      <c r="AG687" s="4994"/>
      <c r="AH687" s="4994"/>
      <c r="AI687" s="5006"/>
      <c r="AJ687" s="4996"/>
      <c r="AK687" s="4996"/>
      <c r="AL687" s="4996"/>
      <c r="AM687" s="4996"/>
      <c r="AN687" s="4996"/>
      <c r="AO687" s="4996"/>
    </row>
    <row r="688" spans="1:41" s="1928" customFormat="1" ht="38.25">
      <c r="A688" s="1929"/>
      <c r="B688" s="4954"/>
      <c r="C688" s="5016" t="s">
        <v>71</v>
      </c>
      <c r="D688" s="5017" t="s">
        <v>791</v>
      </c>
      <c r="E688" s="4992">
        <f>I688</f>
        <v>0</v>
      </c>
      <c r="F688" s="4515">
        <v>15000</v>
      </c>
      <c r="G688" s="4516">
        <v>15000</v>
      </c>
      <c r="H688" s="4505">
        <f t="shared" si="205"/>
        <v>1</v>
      </c>
      <c r="I688" s="1881">
        <f t="shared" si="197"/>
        <v>0</v>
      </c>
      <c r="J688" s="4993"/>
      <c r="K688" s="4993"/>
      <c r="L688" s="4993"/>
      <c r="M688" s="4993"/>
      <c r="N688" s="4993"/>
      <c r="O688" s="4993"/>
      <c r="P688" s="3664"/>
      <c r="Q688" s="4994"/>
      <c r="R688" s="4994"/>
      <c r="S688" s="4994"/>
      <c r="T688" s="5006"/>
      <c r="U688" s="4994"/>
      <c r="V688" s="4994"/>
      <c r="W688" s="4994"/>
      <c r="X688" s="4994"/>
      <c r="Y688" s="4994"/>
      <c r="Z688" s="4994"/>
      <c r="AA688" s="4994"/>
      <c r="AB688" s="4994"/>
      <c r="AC688" s="4994"/>
      <c r="AD688" s="4994"/>
      <c r="AE688" s="4995"/>
      <c r="AF688" s="4995"/>
      <c r="AG688" s="4994"/>
      <c r="AH688" s="4994"/>
      <c r="AI688" s="5006"/>
      <c r="AJ688" s="4996"/>
      <c r="AK688" s="4996"/>
      <c r="AL688" s="4996"/>
      <c r="AM688" s="4996"/>
      <c r="AN688" s="4996"/>
      <c r="AO688" s="4996"/>
    </row>
    <row r="689" spans="1:41" s="1928" customFormat="1" ht="17.100000000000001" customHeight="1">
      <c r="A689" s="1929"/>
      <c r="B689" s="4954"/>
      <c r="C689" s="5018"/>
      <c r="D689" s="5019"/>
      <c r="E689" s="5020"/>
      <c r="F689" s="4515"/>
      <c r="G689" s="4516"/>
      <c r="H689" s="4505"/>
      <c r="I689" s="1881">
        <f t="shared" si="197"/>
        <v>0</v>
      </c>
      <c r="J689" s="5021"/>
      <c r="K689" s="5021"/>
      <c r="L689" s="5021"/>
      <c r="M689" s="5021"/>
      <c r="N689" s="5021"/>
      <c r="O689" s="5021"/>
      <c r="P689" s="3664"/>
      <c r="Q689" s="5022"/>
      <c r="R689" s="5022"/>
      <c r="S689" s="5022"/>
      <c r="T689" s="5006"/>
      <c r="U689" s="5022"/>
      <c r="V689" s="5022"/>
      <c r="W689" s="5022"/>
      <c r="X689" s="5022"/>
      <c r="Y689" s="5022"/>
      <c r="Z689" s="5022"/>
      <c r="AA689" s="5022"/>
      <c r="AB689" s="5022"/>
      <c r="AC689" s="5022"/>
      <c r="AD689" s="5022"/>
      <c r="AE689" s="5023"/>
      <c r="AF689" s="5023"/>
      <c r="AG689" s="5022"/>
      <c r="AH689" s="5022"/>
      <c r="AI689" s="5006"/>
      <c r="AJ689" s="5024"/>
      <c r="AK689" s="5024"/>
      <c r="AL689" s="5024"/>
      <c r="AM689" s="5024"/>
      <c r="AN689" s="5024"/>
      <c r="AO689" s="5024"/>
    </row>
    <row r="690" spans="1:41" s="1928" customFormat="1" ht="17.100000000000001" customHeight="1">
      <c r="A690" s="1929"/>
      <c r="B690" s="4954"/>
      <c r="C690" s="11047" t="s">
        <v>847</v>
      </c>
      <c r="D690" s="11048"/>
      <c r="E690" s="5025">
        <f t="shared" ref="E690:G690" si="208">SUM(E691)</f>
        <v>6000</v>
      </c>
      <c r="F690" s="5025">
        <f>SUM(F691)</f>
        <v>6000</v>
      </c>
      <c r="G690" s="5026">
        <f t="shared" si="208"/>
        <v>2934.8</v>
      </c>
      <c r="H690" s="4505">
        <f t="shared" si="205"/>
        <v>0.48913333333333336</v>
      </c>
      <c r="I690" s="1881">
        <f t="shared" si="197"/>
        <v>0</v>
      </c>
      <c r="J690" s="5027"/>
      <c r="K690" s="5027"/>
      <c r="L690" s="5027"/>
      <c r="M690" s="5027"/>
      <c r="N690" s="5027"/>
      <c r="O690" s="5027"/>
      <c r="P690" s="3664"/>
      <c r="Q690" s="5028"/>
      <c r="R690" s="5028"/>
      <c r="S690" s="5028"/>
      <c r="T690" s="5006"/>
      <c r="U690" s="5028"/>
      <c r="V690" s="5028"/>
      <c r="W690" s="5028"/>
      <c r="X690" s="5028"/>
      <c r="Y690" s="5028"/>
      <c r="Z690" s="5028"/>
      <c r="AA690" s="5028"/>
      <c r="AB690" s="5028"/>
      <c r="AC690" s="5028"/>
      <c r="AD690" s="5028"/>
      <c r="AE690" s="5029"/>
      <c r="AF690" s="5029"/>
      <c r="AG690" s="5028"/>
      <c r="AH690" s="5028"/>
      <c r="AI690" s="5006"/>
      <c r="AJ690" s="5030"/>
      <c r="AK690" s="5030"/>
      <c r="AL690" s="5030"/>
      <c r="AM690" s="5030"/>
      <c r="AN690" s="5030"/>
      <c r="AO690" s="5030"/>
    </row>
    <row r="691" spans="1:41" s="1928" customFormat="1" ht="17.100000000000001" customHeight="1">
      <c r="A691" s="1929"/>
      <c r="B691" s="4954"/>
      <c r="C691" s="5031" t="s">
        <v>596</v>
      </c>
      <c r="D691" s="5032" t="s">
        <v>825</v>
      </c>
      <c r="E691" s="5033">
        <f>I691</f>
        <v>6000</v>
      </c>
      <c r="F691" s="4515">
        <v>6000</v>
      </c>
      <c r="G691" s="4516">
        <v>2934.8</v>
      </c>
      <c r="H691" s="4505">
        <f t="shared" si="205"/>
        <v>0.48913333333333336</v>
      </c>
      <c r="I691" s="1881">
        <f t="shared" si="197"/>
        <v>6000</v>
      </c>
      <c r="J691" s="5034"/>
      <c r="K691" s="5034">
        <v>6000</v>
      </c>
      <c r="L691" s="5034"/>
      <c r="M691" s="5034"/>
      <c r="N691" s="5034"/>
      <c r="O691" s="5034"/>
      <c r="P691" s="3664"/>
      <c r="Q691" s="5035"/>
      <c r="R691" s="5035"/>
      <c r="S691" s="5035"/>
      <c r="T691" s="5006"/>
      <c r="U691" s="5035"/>
      <c r="V691" s="5035"/>
      <c r="W691" s="5035"/>
      <c r="X691" s="5035"/>
      <c r="Y691" s="5035"/>
      <c r="Z691" s="5035"/>
      <c r="AA691" s="5035"/>
      <c r="AB691" s="5035"/>
      <c r="AC691" s="5035"/>
      <c r="AD691" s="5035"/>
      <c r="AE691" s="5036"/>
      <c r="AF691" s="5036"/>
      <c r="AG691" s="5035"/>
      <c r="AH691" s="5035"/>
      <c r="AI691" s="5006"/>
      <c r="AJ691" s="5037"/>
      <c r="AK691" s="5037"/>
      <c r="AL691" s="5037"/>
      <c r="AM691" s="5037"/>
      <c r="AN691" s="5037"/>
      <c r="AO691" s="5037"/>
    </row>
    <row r="692" spans="1:41" s="1928" customFormat="1" ht="17.100000000000001" customHeight="1">
      <c r="A692" s="1929"/>
      <c r="B692" s="3068"/>
      <c r="C692" s="11049"/>
      <c r="D692" s="11050"/>
      <c r="E692" s="5038"/>
      <c r="F692" s="4515"/>
      <c r="G692" s="4516"/>
      <c r="H692" s="4505"/>
      <c r="I692" s="1881">
        <f t="shared" si="197"/>
        <v>0</v>
      </c>
      <c r="J692" s="5039"/>
      <c r="K692" s="5039"/>
      <c r="L692" s="5039"/>
      <c r="M692" s="5039"/>
      <c r="N692" s="5039"/>
      <c r="O692" s="5039"/>
      <c r="P692" s="3664"/>
      <c r="Q692" s="5040"/>
      <c r="R692" s="5040"/>
      <c r="S692" s="5040"/>
      <c r="T692" s="5006"/>
      <c r="U692" s="5040"/>
      <c r="V692" s="5040"/>
      <c r="W692" s="5040"/>
      <c r="X692" s="5040"/>
      <c r="Y692" s="5040"/>
      <c r="Z692" s="5040"/>
      <c r="AA692" s="5040"/>
      <c r="AB692" s="5040"/>
      <c r="AC692" s="5040"/>
      <c r="AD692" s="5040"/>
      <c r="AE692" s="5041"/>
      <c r="AF692" s="5041"/>
      <c r="AG692" s="5040"/>
      <c r="AH692" s="5040"/>
      <c r="AI692" s="5006"/>
      <c r="AJ692" s="5042"/>
      <c r="AK692" s="5042"/>
      <c r="AL692" s="5042"/>
      <c r="AM692" s="5042"/>
      <c r="AN692" s="5042"/>
      <c r="AO692" s="5042"/>
    </row>
    <row r="693" spans="1:41" s="1928" customFormat="1" ht="17.100000000000001" customHeight="1">
      <c r="A693" s="1955"/>
      <c r="B693" s="4954"/>
      <c r="C693" s="11051" t="s">
        <v>683</v>
      </c>
      <c r="D693" s="11052"/>
      <c r="E693" s="4942">
        <f>SUM(E694:E731)</f>
        <v>2786596</v>
      </c>
      <c r="F693" s="4942">
        <f>SUM(F694:F731)</f>
        <v>3643013</v>
      </c>
      <c r="G693" s="4943">
        <f>SUM(G694:G731)</f>
        <v>3146941.41</v>
      </c>
      <c r="H693" s="4505">
        <f t="shared" si="205"/>
        <v>0.86382931106751482</v>
      </c>
      <c r="I693" s="1881">
        <f t="shared" si="197"/>
        <v>0</v>
      </c>
      <c r="J693" s="5039"/>
      <c r="K693" s="5039"/>
      <c r="L693" s="5039"/>
      <c r="M693" s="5039"/>
      <c r="N693" s="5039"/>
      <c r="O693" s="5039"/>
      <c r="P693" s="3664"/>
      <c r="Q693" s="5040"/>
      <c r="R693" s="5040"/>
      <c r="S693" s="5040"/>
      <c r="T693" s="5006"/>
      <c r="U693" s="5040"/>
      <c r="V693" s="5040"/>
      <c r="W693" s="5040"/>
      <c r="X693" s="5040"/>
      <c r="Y693" s="5040"/>
      <c r="Z693" s="5040"/>
      <c r="AA693" s="5040"/>
      <c r="AB693" s="5040"/>
      <c r="AC693" s="5040"/>
      <c r="AD693" s="5040"/>
      <c r="AE693" s="5041"/>
      <c r="AF693" s="5041"/>
      <c r="AG693" s="5040"/>
      <c r="AH693" s="5040"/>
      <c r="AI693" s="5006"/>
      <c r="AJ693" s="5042"/>
      <c r="AK693" s="5042"/>
      <c r="AL693" s="5042"/>
      <c r="AM693" s="5042"/>
      <c r="AN693" s="5042"/>
      <c r="AO693" s="5042"/>
    </row>
    <row r="694" spans="1:41" s="1928" customFormat="1" ht="17.100000000000001" customHeight="1">
      <c r="A694" s="1929"/>
      <c r="B694" s="3068"/>
      <c r="C694" s="5007" t="s">
        <v>684</v>
      </c>
      <c r="D694" s="5043" t="s">
        <v>648</v>
      </c>
      <c r="E694" s="5044">
        <f t="shared" ref="E694:E731" si="209">I694</f>
        <v>940784</v>
      </c>
      <c r="F694" s="5045">
        <v>1647594</v>
      </c>
      <c r="G694" s="5046">
        <v>1560493.12</v>
      </c>
      <c r="H694" s="4505">
        <f t="shared" si="205"/>
        <v>0.94713450036841607</v>
      </c>
      <c r="I694" s="1881">
        <f t="shared" si="197"/>
        <v>940784</v>
      </c>
      <c r="J694" s="5047"/>
      <c r="K694" s="5047"/>
      <c r="L694" s="5047"/>
      <c r="M694" s="5047"/>
      <c r="N694" s="5047"/>
      <c r="O694" s="5047"/>
      <c r="P694" s="3664">
        <v>126147</v>
      </c>
      <c r="Q694" s="5048">
        <v>9566</v>
      </c>
      <c r="R694" s="5048"/>
      <c r="S694" s="5048"/>
      <c r="T694" s="5006"/>
      <c r="U694" s="5048"/>
      <c r="V694" s="5048"/>
      <c r="W694" s="5048"/>
      <c r="X694" s="5048"/>
      <c r="Y694" s="5048"/>
      <c r="Z694" s="5048"/>
      <c r="AA694" s="5048"/>
      <c r="AB694" s="5048"/>
      <c r="AC694" s="5048"/>
      <c r="AD694" s="5048"/>
      <c r="AE694" s="5049"/>
      <c r="AF694" s="5049"/>
      <c r="AG694" s="5048"/>
      <c r="AH694" s="5048"/>
      <c r="AI694" s="5006"/>
      <c r="AJ694" s="5050">
        <v>805071</v>
      </c>
      <c r="AK694" s="5050"/>
      <c r="AL694" s="5050"/>
      <c r="AM694" s="5050"/>
      <c r="AN694" s="5050"/>
      <c r="AO694" s="5050"/>
    </row>
    <row r="695" spans="1:41" s="1928" customFormat="1" ht="17.100000000000001" customHeight="1">
      <c r="A695" s="1929"/>
      <c r="B695" s="3068"/>
      <c r="C695" s="5051" t="s">
        <v>685</v>
      </c>
      <c r="D695" s="5052" t="s">
        <v>648</v>
      </c>
      <c r="E695" s="5053">
        <f t="shared" si="209"/>
        <v>239080</v>
      </c>
      <c r="F695" s="5045">
        <v>361333</v>
      </c>
      <c r="G695" s="5046">
        <v>354272.77</v>
      </c>
      <c r="H695" s="4505">
        <f t="shared" si="205"/>
        <v>0.98046060005590419</v>
      </c>
      <c r="I695" s="1881">
        <f t="shared" si="197"/>
        <v>239080</v>
      </c>
      <c r="J695" s="5054"/>
      <c r="K695" s="5054"/>
      <c r="L695" s="5054"/>
      <c r="M695" s="5054"/>
      <c r="N695" s="5054"/>
      <c r="O695" s="5054"/>
      <c r="P695" s="3664">
        <v>31716</v>
      </c>
      <c r="Q695" s="5055">
        <v>2435</v>
      </c>
      <c r="R695" s="5055"/>
      <c r="S695" s="5055"/>
      <c r="T695" s="5006"/>
      <c r="U695" s="5055"/>
      <c r="V695" s="5055"/>
      <c r="W695" s="5055"/>
      <c r="X695" s="5055"/>
      <c r="Y695" s="5055"/>
      <c r="Z695" s="5055"/>
      <c r="AA695" s="5055"/>
      <c r="AB695" s="5055"/>
      <c r="AC695" s="5055"/>
      <c r="AD695" s="5055"/>
      <c r="AE695" s="5056"/>
      <c r="AF695" s="5056"/>
      <c r="AG695" s="5055"/>
      <c r="AH695" s="5055"/>
      <c r="AI695" s="5006"/>
      <c r="AJ695" s="5057">
        <v>204929</v>
      </c>
      <c r="AK695" s="5057"/>
      <c r="AL695" s="5057"/>
      <c r="AM695" s="5057"/>
      <c r="AN695" s="5057"/>
      <c r="AO695" s="5057"/>
    </row>
    <row r="696" spans="1:41" s="1928" customFormat="1" ht="17.100000000000001" customHeight="1">
      <c r="A696" s="1929"/>
      <c r="B696" s="3068"/>
      <c r="C696" s="5058" t="s">
        <v>686</v>
      </c>
      <c r="D696" s="5059" t="s">
        <v>649</v>
      </c>
      <c r="E696" s="5060">
        <f t="shared" si="209"/>
        <v>87681</v>
      </c>
      <c r="F696" s="5045">
        <v>97687</v>
      </c>
      <c r="G696" s="5046">
        <v>92637.81</v>
      </c>
      <c r="H696" s="4505">
        <f t="shared" si="205"/>
        <v>0.9483125697380409</v>
      </c>
      <c r="I696" s="1881">
        <f t="shared" si="197"/>
        <v>87681</v>
      </c>
      <c r="J696" s="5061"/>
      <c r="K696" s="5061"/>
      <c r="L696" s="5061"/>
      <c r="M696" s="5061"/>
      <c r="N696" s="5061"/>
      <c r="O696" s="5061"/>
      <c r="P696" s="3664"/>
      <c r="Q696" s="5062"/>
      <c r="R696" s="5062"/>
      <c r="S696" s="5062"/>
      <c r="T696" s="5006"/>
      <c r="U696" s="5062"/>
      <c r="V696" s="5062"/>
      <c r="W696" s="5062"/>
      <c r="X696" s="5062"/>
      <c r="Y696" s="5062"/>
      <c r="Z696" s="5062"/>
      <c r="AA696" s="5062"/>
      <c r="AB696" s="5062"/>
      <c r="AC696" s="5062"/>
      <c r="AD696" s="5062"/>
      <c r="AE696" s="5063"/>
      <c r="AF696" s="5063"/>
      <c r="AG696" s="5062"/>
      <c r="AH696" s="5062"/>
      <c r="AI696" s="5006"/>
      <c r="AJ696" s="5064">
        <v>87681</v>
      </c>
      <c r="AK696" s="5064"/>
      <c r="AL696" s="5064"/>
      <c r="AM696" s="5064"/>
      <c r="AN696" s="5064"/>
      <c r="AO696" s="5064"/>
    </row>
    <row r="697" spans="1:41" s="1928" customFormat="1" ht="17.100000000000001" customHeight="1">
      <c r="A697" s="1929"/>
      <c r="B697" s="3068"/>
      <c r="C697" s="5007" t="s">
        <v>687</v>
      </c>
      <c r="D697" s="3006" t="s">
        <v>649</v>
      </c>
      <c r="E697" s="5060">
        <f t="shared" si="209"/>
        <v>22319</v>
      </c>
      <c r="F697" s="5045">
        <v>18989</v>
      </c>
      <c r="G697" s="5046">
        <v>17737.39</v>
      </c>
      <c r="H697" s="4505">
        <f t="shared" si="205"/>
        <v>0.9340876296803412</v>
      </c>
      <c r="I697" s="1881">
        <f t="shared" si="197"/>
        <v>22319</v>
      </c>
      <c r="J697" s="5061"/>
      <c r="K697" s="5061"/>
      <c r="L697" s="5061"/>
      <c r="M697" s="5061"/>
      <c r="N697" s="5061"/>
      <c r="O697" s="5061"/>
      <c r="P697" s="3664"/>
      <c r="Q697" s="5062"/>
      <c r="R697" s="5062"/>
      <c r="S697" s="5062"/>
      <c r="T697" s="5006"/>
      <c r="U697" s="5062"/>
      <c r="V697" s="5062"/>
      <c r="W697" s="5062"/>
      <c r="X697" s="5062"/>
      <c r="Y697" s="5062"/>
      <c r="Z697" s="5062"/>
      <c r="AA697" s="5062"/>
      <c r="AB697" s="5062"/>
      <c r="AC697" s="5062"/>
      <c r="AD697" s="5062"/>
      <c r="AE697" s="5063"/>
      <c r="AF697" s="5063"/>
      <c r="AG697" s="5062"/>
      <c r="AH697" s="5062"/>
      <c r="AI697" s="5006"/>
      <c r="AJ697" s="5064">
        <v>22319</v>
      </c>
      <c r="AK697" s="5064"/>
      <c r="AL697" s="5064"/>
      <c r="AM697" s="5064"/>
      <c r="AN697" s="5064"/>
      <c r="AO697" s="5064"/>
    </row>
    <row r="698" spans="1:41" s="1928" customFormat="1" ht="17.100000000000001" customHeight="1">
      <c r="A698" s="1929"/>
      <c r="B698" s="3068"/>
      <c r="C698" s="5065" t="s">
        <v>688</v>
      </c>
      <c r="D698" s="5066" t="s">
        <v>650</v>
      </c>
      <c r="E698" s="5067">
        <f t="shared" si="209"/>
        <v>135017</v>
      </c>
      <c r="F698" s="5045">
        <v>293430</v>
      </c>
      <c r="G698" s="5046">
        <v>279121.19</v>
      </c>
      <c r="H698" s="4505">
        <f t="shared" si="205"/>
        <v>0.95123603585182159</v>
      </c>
      <c r="I698" s="1881">
        <f t="shared" si="197"/>
        <v>135017</v>
      </c>
      <c r="J698" s="5068"/>
      <c r="K698" s="5068"/>
      <c r="L698" s="5068"/>
      <c r="M698" s="5068"/>
      <c r="N698" s="5068"/>
      <c r="O698" s="5068"/>
      <c r="P698" s="3664">
        <v>21748</v>
      </c>
      <c r="Q698" s="5069">
        <v>1675</v>
      </c>
      <c r="R698" s="5069"/>
      <c r="S698" s="5069"/>
      <c r="T698" s="5006"/>
      <c r="U698" s="5069"/>
      <c r="V698" s="5069"/>
      <c r="W698" s="5069"/>
      <c r="X698" s="5069"/>
      <c r="Y698" s="5069"/>
      <c r="Z698" s="5069"/>
      <c r="AA698" s="5069"/>
      <c r="AB698" s="5069"/>
      <c r="AC698" s="5069"/>
      <c r="AD698" s="5069"/>
      <c r="AE698" s="5070"/>
      <c r="AF698" s="5070"/>
      <c r="AG698" s="5069"/>
      <c r="AH698" s="5069"/>
      <c r="AI698" s="5006"/>
      <c r="AJ698" s="5071">
        <v>111594</v>
      </c>
      <c r="AK698" s="5071"/>
      <c r="AL698" s="5071"/>
      <c r="AM698" s="5071"/>
      <c r="AN698" s="5071"/>
      <c r="AO698" s="5071"/>
    </row>
    <row r="699" spans="1:41" s="1928" customFormat="1" ht="17.100000000000001" customHeight="1">
      <c r="A699" s="1929"/>
      <c r="B699" s="3068"/>
      <c r="C699" s="5072" t="s">
        <v>689</v>
      </c>
      <c r="D699" s="5073" t="s">
        <v>650</v>
      </c>
      <c r="E699" s="5074">
        <f t="shared" si="209"/>
        <v>34313</v>
      </c>
      <c r="F699" s="5045">
        <v>64318</v>
      </c>
      <c r="G699" s="5046">
        <v>62737.87</v>
      </c>
      <c r="H699" s="4505">
        <f t="shared" si="205"/>
        <v>0.97543253832519672</v>
      </c>
      <c r="I699" s="1881">
        <f t="shared" si="197"/>
        <v>34313</v>
      </c>
      <c r="J699" s="5075"/>
      <c r="K699" s="5075"/>
      <c r="L699" s="5075"/>
      <c r="M699" s="5075"/>
      <c r="N699" s="5075"/>
      <c r="O699" s="5075"/>
      <c r="P699" s="3664">
        <v>5467</v>
      </c>
      <c r="Q699" s="5076">
        <v>440</v>
      </c>
      <c r="R699" s="5076"/>
      <c r="S699" s="5076"/>
      <c r="T699" s="5006"/>
      <c r="U699" s="5076"/>
      <c r="V699" s="5076"/>
      <c r="W699" s="5076"/>
      <c r="X699" s="5076"/>
      <c r="Y699" s="5076"/>
      <c r="Z699" s="5076"/>
      <c r="AA699" s="5076"/>
      <c r="AB699" s="5076"/>
      <c r="AC699" s="5076"/>
      <c r="AD699" s="5076"/>
      <c r="AE699" s="5077"/>
      <c r="AF699" s="5077"/>
      <c r="AG699" s="5076"/>
      <c r="AH699" s="5076"/>
      <c r="AI699" s="5006"/>
      <c r="AJ699" s="5078">
        <v>28406</v>
      </c>
      <c r="AK699" s="5078"/>
      <c r="AL699" s="5078"/>
      <c r="AM699" s="5078"/>
      <c r="AN699" s="5078"/>
      <c r="AO699" s="5078"/>
    </row>
    <row r="700" spans="1:41" s="1928" customFormat="1" ht="16.5" customHeight="1">
      <c r="A700" s="1929"/>
      <c r="B700" s="3068"/>
      <c r="C700" s="5079" t="s">
        <v>690</v>
      </c>
      <c r="D700" s="5080" t="s">
        <v>651</v>
      </c>
      <c r="E700" s="5081">
        <f t="shared" si="209"/>
        <v>20876</v>
      </c>
      <c r="F700" s="5045">
        <v>44802</v>
      </c>
      <c r="G700" s="5046">
        <v>38153.32</v>
      </c>
      <c r="H700" s="4505">
        <f t="shared" si="205"/>
        <v>0.85159858934868982</v>
      </c>
      <c r="I700" s="1881">
        <f t="shared" si="197"/>
        <v>20876</v>
      </c>
      <c r="J700" s="5082"/>
      <c r="K700" s="5082"/>
      <c r="L700" s="5082"/>
      <c r="M700" s="5082"/>
      <c r="N700" s="5082"/>
      <c r="O700" s="5082"/>
      <c r="P700" s="3664">
        <v>3101</v>
      </c>
      <c r="Q700" s="5083">
        <v>239</v>
      </c>
      <c r="R700" s="5083"/>
      <c r="S700" s="5083"/>
      <c r="T700" s="5006"/>
      <c r="U700" s="5083"/>
      <c r="V700" s="5083"/>
      <c r="W700" s="5083"/>
      <c r="X700" s="5083"/>
      <c r="Y700" s="5083"/>
      <c r="Z700" s="5083"/>
      <c r="AA700" s="5083"/>
      <c r="AB700" s="5083"/>
      <c r="AC700" s="5083"/>
      <c r="AD700" s="5083"/>
      <c r="AE700" s="5084"/>
      <c r="AF700" s="5084"/>
      <c r="AG700" s="5083"/>
      <c r="AH700" s="5083"/>
      <c r="AI700" s="5006"/>
      <c r="AJ700" s="5085">
        <v>17536</v>
      </c>
      <c r="AK700" s="5085"/>
      <c r="AL700" s="5085"/>
      <c r="AM700" s="5085"/>
      <c r="AN700" s="5085"/>
      <c r="AO700" s="5085"/>
    </row>
    <row r="701" spans="1:41" s="1928" customFormat="1" ht="16.5" customHeight="1">
      <c r="A701" s="1929"/>
      <c r="B701" s="3068"/>
      <c r="C701" s="5086" t="s">
        <v>691</v>
      </c>
      <c r="D701" s="5087" t="s">
        <v>651</v>
      </c>
      <c r="E701" s="5088">
        <f t="shared" si="209"/>
        <v>5304</v>
      </c>
      <c r="F701" s="5045">
        <v>9530</v>
      </c>
      <c r="G701" s="5046">
        <v>8677.11</v>
      </c>
      <c r="H701" s="4505">
        <f t="shared" si="205"/>
        <v>0.91050472193074505</v>
      </c>
      <c r="I701" s="1881">
        <f t="shared" si="197"/>
        <v>5304</v>
      </c>
      <c r="J701" s="5089"/>
      <c r="K701" s="5089"/>
      <c r="L701" s="5089"/>
      <c r="M701" s="5089"/>
      <c r="N701" s="5089"/>
      <c r="O701" s="5089"/>
      <c r="P701" s="3664">
        <v>780</v>
      </c>
      <c r="Q701" s="5090">
        <v>60</v>
      </c>
      <c r="R701" s="5090"/>
      <c r="S701" s="5090"/>
      <c r="T701" s="5006"/>
      <c r="U701" s="5090"/>
      <c r="V701" s="5090"/>
      <c r="W701" s="5090"/>
      <c r="X701" s="5090"/>
      <c r="Y701" s="5090"/>
      <c r="Z701" s="5090"/>
      <c r="AA701" s="5090"/>
      <c r="AB701" s="5090"/>
      <c r="AC701" s="5090"/>
      <c r="AD701" s="5090"/>
      <c r="AE701" s="5091"/>
      <c r="AF701" s="5091"/>
      <c r="AG701" s="5090"/>
      <c r="AH701" s="5090"/>
      <c r="AI701" s="5006"/>
      <c r="AJ701" s="5092">
        <v>4464</v>
      </c>
      <c r="AK701" s="5092"/>
      <c r="AL701" s="5092"/>
      <c r="AM701" s="5092"/>
      <c r="AN701" s="5092"/>
      <c r="AO701" s="5092"/>
    </row>
    <row r="702" spans="1:41" s="1928" customFormat="1" ht="17.100000000000001" customHeight="1">
      <c r="A702" s="1929"/>
      <c r="B702" s="3068"/>
      <c r="C702" s="5093" t="s">
        <v>692</v>
      </c>
      <c r="D702" s="5094" t="s">
        <v>652</v>
      </c>
      <c r="E702" s="5095">
        <f t="shared" si="209"/>
        <v>22642</v>
      </c>
      <c r="F702" s="5045">
        <v>9682</v>
      </c>
      <c r="G702" s="5046">
        <v>0</v>
      </c>
      <c r="H702" s="4505">
        <f t="shared" si="205"/>
        <v>0</v>
      </c>
      <c r="I702" s="1881">
        <f t="shared" si="197"/>
        <v>22642</v>
      </c>
      <c r="J702" s="5096"/>
      <c r="K702" s="5096"/>
      <c r="L702" s="5096"/>
      <c r="M702" s="5096"/>
      <c r="N702" s="5096"/>
      <c r="O702" s="5096"/>
      <c r="P702" s="3664">
        <v>22642</v>
      </c>
      <c r="Q702" s="5097"/>
      <c r="R702" s="5097"/>
      <c r="S702" s="5097"/>
      <c r="T702" s="5006"/>
      <c r="U702" s="5097"/>
      <c r="V702" s="5097"/>
      <c r="W702" s="5097"/>
      <c r="X702" s="5097"/>
      <c r="Y702" s="5097"/>
      <c r="Z702" s="5097"/>
      <c r="AA702" s="5097"/>
      <c r="AB702" s="5097"/>
      <c r="AC702" s="5097"/>
      <c r="AD702" s="5097"/>
      <c r="AE702" s="5098"/>
      <c r="AF702" s="5098"/>
      <c r="AG702" s="5097"/>
      <c r="AH702" s="5097"/>
      <c r="AI702" s="5006"/>
      <c r="AJ702" s="5099"/>
      <c r="AK702" s="5099"/>
      <c r="AL702" s="5099"/>
      <c r="AM702" s="5099"/>
      <c r="AN702" s="5099"/>
      <c r="AO702" s="5099"/>
    </row>
    <row r="703" spans="1:41" s="1928" customFormat="1" ht="17.100000000000001" customHeight="1">
      <c r="A703" s="1929"/>
      <c r="B703" s="3068"/>
      <c r="C703" s="5100" t="s">
        <v>693</v>
      </c>
      <c r="D703" s="5101" t="s">
        <v>652</v>
      </c>
      <c r="E703" s="5102">
        <f t="shared" si="209"/>
        <v>5660</v>
      </c>
      <c r="F703" s="5045">
        <v>2420</v>
      </c>
      <c r="G703" s="5046">
        <v>0</v>
      </c>
      <c r="H703" s="4505">
        <f t="shared" si="205"/>
        <v>0</v>
      </c>
      <c r="I703" s="1881">
        <f t="shared" si="197"/>
        <v>5660</v>
      </c>
      <c r="J703" s="5103"/>
      <c r="K703" s="5103"/>
      <c r="L703" s="5103"/>
      <c r="M703" s="5103"/>
      <c r="N703" s="5103"/>
      <c r="O703" s="5103"/>
      <c r="P703" s="3664">
        <v>5660</v>
      </c>
      <c r="Q703" s="5104"/>
      <c r="R703" s="5104"/>
      <c r="S703" s="5104"/>
      <c r="T703" s="5006"/>
      <c r="U703" s="5104"/>
      <c r="V703" s="5104"/>
      <c r="W703" s="5104"/>
      <c r="X703" s="5104"/>
      <c r="Y703" s="5104"/>
      <c r="Z703" s="5104"/>
      <c r="AA703" s="5104"/>
      <c r="AB703" s="5104"/>
      <c r="AC703" s="5104"/>
      <c r="AD703" s="5104"/>
      <c r="AE703" s="5105"/>
      <c r="AF703" s="5105"/>
      <c r="AG703" s="5104"/>
      <c r="AH703" s="5104"/>
      <c r="AI703" s="5006"/>
      <c r="AJ703" s="5106"/>
      <c r="AK703" s="5106"/>
      <c r="AL703" s="5106"/>
      <c r="AM703" s="5106"/>
      <c r="AN703" s="5106"/>
      <c r="AO703" s="5106"/>
    </row>
    <row r="704" spans="1:41" s="1928" customFormat="1" ht="17.100000000000001" customHeight="1">
      <c r="A704" s="1929"/>
      <c r="B704" s="3068"/>
      <c r="C704" s="5107" t="s">
        <v>694</v>
      </c>
      <c r="D704" s="5108" t="s">
        <v>695</v>
      </c>
      <c r="E704" s="5109">
        <f t="shared" si="209"/>
        <v>10362</v>
      </c>
      <c r="F704" s="5109">
        <v>10362</v>
      </c>
      <c r="G704" s="5046">
        <v>0</v>
      </c>
      <c r="H704" s="4505">
        <f t="shared" si="205"/>
        <v>0</v>
      </c>
      <c r="I704" s="1881">
        <f t="shared" si="197"/>
        <v>10362</v>
      </c>
      <c r="J704" s="5110"/>
      <c r="K704" s="5110"/>
      <c r="L704" s="5110"/>
      <c r="M704" s="5110"/>
      <c r="N704" s="5110"/>
      <c r="O704" s="5110"/>
      <c r="P704" s="3664">
        <v>10362</v>
      </c>
      <c r="Q704" s="5111"/>
      <c r="R704" s="5111"/>
      <c r="S704" s="5111"/>
      <c r="T704" s="5006"/>
      <c r="U704" s="5111"/>
      <c r="V704" s="5111"/>
      <c r="W704" s="5111"/>
      <c r="X704" s="5111"/>
      <c r="Y704" s="5111"/>
      <c r="Z704" s="5111"/>
      <c r="AA704" s="5111"/>
      <c r="AB704" s="5111"/>
      <c r="AC704" s="5111"/>
      <c r="AD704" s="5111"/>
      <c r="AE704" s="5112"/>
      <c r="AF704" s="5112"/>
      <c r="AG704" s="5111"/>
      <c r="AH704" s="5111"/>
      <c r="AI704" s="5006"/>
      <c r="AJ704" s="5113"/>
      <c r="AK704" s="5113"/>
      <c r="AL704" s="5113"/>
      <c r="AM704" s="5113"/>
      <c r="AN704" s="5113"/>
      <c r="AO704" s="5113"/>
    </row>
    <row r="705" spans="1:41" s="1928" customFormat="1" ht="17.100000000000001" customHeight="1">
      <c r="A705" s="1929"/>
      <c r="B705" s="3068"/>
      <c r="C705" s="5007" t="s">
        <v>696</v>
      </c>
      <c r="D705" s="3006" t="s">
        <v>695</v>
      </c>
      <c r="E705" s="5114">
        <f t="shared" si="209"/>
        <v>2638</v>
      </c>
      <c r="F705" s="5115">
        <v>2638</v>
      </c>
      <c r="G705" s="5116">
        <v>0</v>
      </c>
      <c r="H705" s="4505">
        <f t="shared" si="205"/>
        <v>0</v>
      </c>
      <c r="I705" s="1881">
        <f t="shared" si="197"/>
        <v>2638</v>
      </c>
      <c r="J705" s="5110"/>
      <c r="K705" s="5110"/>
      <c r="L705" s="5110"/>
      <c r="M705" s="5110"/>
      <c r="N705" s="5110"/>
      <c r="O705" s="5110"/>
      <c r="P705" s="3664">
        <v>2638</v>
      </c>
      <c r="Q705" s="5111"/>
      <c r="R705" s="5111"/>
      <c r="S705" s="5111"/>
      <c r="T705" s="5006"/>
      <c r="U705" s="5111"/>
      <c r="V705" s="5111"/>
      <c r="W705" s="5111"/>
      <c r="X705" s="5111"/>
      <c r="Y705" s="5111"/>
      <c r="Z705" s="5111"/>
      <c r="AA705" s="5111"/>
      <c r="AB705" s="5111"/>
      <c r="AC705" s="5111"/>
      <c r="AD705" s="5111"/>
      <c r="AE705" s="5112"/>
      <c r="AF705" s="5112"/>
      <c r="AG705" s="5111"/>
      <c r="AH705" s="5111"/>
      <c r="AI705" s="5006"/>
      <c r="AJ705" s="5113"/>
      <c r="AK705" s="5113"/>
      <c r="AL705" s="5113"/>
      <c r="AM705" s="5113"/>
      <c r="AN705" s="5113"/>
      <c r="AO705" s="5113"/>
    </row>
    <row r="706" spans="1:41" s="1928" customFormat="1" ht="17.100000000000001" customHeight="1">
      <c r="A706" s="1929"/>
      <c r="B706" s="3068"/>
      <c r="C706" s="5117" t="s">
        <v>697</v>
      </c>
      <c r="D706" s="5118" t="s">
        <v>656</v>
      </c>
      <c r="E706" s="5119">
        <f t="shared" si="209"/>
        <v>318468</v>
      </c>
      <c r="F706" s="5045">
        <v>158282</v>
      </c>
      <c r="G706" s="5046">
        <v>113185.36</v>
      </c>
      <c r="H706" s="4505">
        <f t="shared" si="205"/>
        <v>0.71508674391276328</v>
      </c>
      <c r="I706" s="1881">
        <f t="shared" si="197"/>
        <v>318468</v>
      </c>
      <c r="J706" s="5120"/>
      <c r="K706" s="5120"/>
      <c r="L706" s="5120"/>
      <c r="M706" s="5120"/>
      <c r="N706" s="5120"/>
      <c r="O706" s="5120"/>
      <c r="P706" s="3664">
        <v>15570</v>
      </c>
      <c r="Q706" s="5121"/>
      <c r="R706" s="5121"/>
      <c r="S706" s="5121"/>
      <c r="T706" s="5006"/>
      <c r="U706" s="5121"/>
      <c r="V706" s="5121"/>
      <c r="W706" s="5121"/>
      <c r="X706" s="5121"/>
      <c r="Y706" s="5121"/>
      <c r="Z706" s="5121"/>
      <c r="AA706" s="5121"/>
      <c r="AB706" s="5121"/>
      <c r="AC706" s="5121"/>
      <c r="AD706" s="5121"/>
      <c r="AE706" s="5122"/>
      <c r="AF706" s="5122"/>
      <c r="AG706" s="5121"/>
      <c r="AH706" s="5121"/>
      <c r="AI706" s="5006"/>
      <c r="AJ706" s="5123">
        <v>302898</v>
      </c>
      <c r="AK706" s="5123"/>
      <c r="AL706" s="5123"/>
      <c r="AM706" s="5123"/>
      <c r="AN706" s="5123"/>
      <c r="AO706" s="5123"/>
    </row>
    <row r="707" spans="1:41" s="1928" customFormat="1" ht="15">
      <c r="A707" s="1929"/>
      <c r="B707" s="3068"/>
      <c r="C707" s="5124" t="s">
        <v>698</v>
      </c>
      <c r="D707" s="5125" t="s">
        <v>656</v>
      </c>
      <c r="E707" s="5126">
        <f t="shared" si="209"/>
        <v>80994</v>
      </c>
      <c r="F707" s="5045">
        <v>38201</v>
      </c>
      <c r="G707" s="5046">
        <v>28068.560000000001</v>
      </c>
      <c r="H707" s="4505">
        <f t="shared" si="205"/>
        <v>0.73475982304128162</v>
      </c>
      <c r="I707" s="1881">
        <f t="shared" si="197"/>
        <v>80994</v>
      </c>
      <c r="J707" s="5127"/>
      <c r="K707" s="5127"/>
      <c r="L707" s="5127"/>
      <c r="M707" s="5127"/>
      <c r="N707" s="5127"/>
      <c r="O707" s="5127"/>
      <c r="P707" s="3664">
        <v>3892</v>
      </c>
      <c r="Q707" s="5128"/>
      <c r="R707" s="5128"/>
      <c r="S707" s="5128"/>
      <c r="T707" s="5006"/>
      <c r="U707" s="5128"/>
      <c r="V707" s="5128"/>
      <c r="W707" s="5128"/>
      <c r="X707" s="5128"/>
      <c r="Y707" s="5128"/>
      <c r="Z707" s="5128"/>
      <c r="AA707" s="5128"/>
      <c r="AB707" s="5128"/>
      <c r="AC707" s="5128"/>
      <c r="AD707" s="5128"/>
      <c r="AE707" s="5129"/>
      <c r="AF707" s="5129"/>
      <c r="AG707" s="5128"/>
      <c r="AH707" s="5128"/>
      <c r="AI707" s="5006"/>
      <c r="AJ707" s="5130">
        <v>77102</v>
      </c>
      <c r="AK707" s="5130"/>
      <c r="AL707" s="5130"/>
      <c r="AM707" s="5130"/>
      <c r="AN707" s="5130"/>
      <c r="AO707" s="5130"/>
    </row>
    <row r="708" spans="1:41" s="1928" customFormat="1" ht="15">
      <c r="A708" s="1929"/>
      <c r="B708" s="3068"/>
      <c r="C708" s="5131" t="s">
        <v>850</v>
      </c>
      <c r="D708" s="5132" t="s">
        <v>657</v>
      </c>
      <c r="E708" s="5133">
        <f t="shared" si="209"/>
        <v>15942</v>
      </c>
      <c r="F708" s="5045">
        <v>8575</v>
      </c>
      <c r="G708" s="5046">
        <v>6632.7</v>
      </c>
      <c r="H708" s="4505">
        <f t="shared" si="205"/>
        <v>0.77349271137026232</v>
      </c>
      <c r="I708" s="1881">
        <f t="shared" si="197"/>
        <v>15942</v>
      </c>
      <c r="J708" s="5134"/>
      <c r="K708" s="5134"/>
      <c r="L708" s="5134"/>
      <c r="M708" s="5134"/>
      <c r="N708" s="5134"/>
      <c r="O708" s="5134"/>
      <c r="P708" s="3664"/>
      <c r="Q708" s="5135"/>
      <c r="R708" s="5135"/>
      <c r="S708" s="5135"/>
      <c r="T708" s="5006"/>
      <c r="U708" s="5135"/>
      <c r="V708" s="5135"/>
      <c r="W708" s="5135"/>
      <c r="X708" s="5135"/>
      <c r="Y708" s="5135"/>
      <c r="Z708" s="5135"/>
      <c r="AA708" s="5135"/>
      <c r="AB708" s="5135"/>
      <c r="AC708" s="5135"/>
      <c r="AD708" s="5135"/>
      <c r="AE708" s="5136"/>
      <c r="AF708" s="5136"/>
      <c r="AG708" s="5135"/>
      <c r="AH708" s="5135"/>
      <c r="AI708" s="5006"/>
      <c r="AJ708" s="5137">
        <v>15942</v>
      </c>
      <c r="AK708" s="5137"/>
      <c r="AL708" s="5137"/>
      <c r="AM708" s="5137"/>
      <c r="AN708" s="5137"/>
      <c r="AO708" s="5137"/>
    </row>
    <row r="709" spans="1:41" s="1928" customFormat="1" ht="15">
      <c r="A709" s="1929"/>
      <c r="B709" s="3068"/>
      <c r="C709" s="5138" t="s">
        <v>851</v>
      </c>
      <c r="D709" s="5139" t="s">
        <v>657</v>
      </c>
      <c r="E709" s="5140">
        <f t="shared" si="209"/>
        <v>4058</v>
      </c>
      <c r="F709" s="5045">
        <v>1925</v>
      </c>
      <c r="G709" s="5046">
        <v>1688.34</v>
      </c>
      <c r="H709" s="4505">
        <f t="shared" si="205"/>
        <v>0.87705974025974021</v>
      </c>
      <c r="I709" s="1881">
        <f t="shared" si="197"/>
        <v>4058</v>
      </c>
      <c r="J709" s="5141"/>
      <c r="K709" s="5141"/>
      <c r="L709" s="5141"/>
      <c r="M709" s="5141"/>
      <c r="N709" s="5141"/>
      <c r="O709" s="5141"/>
      <c r="P709" s="3664"/>
      <c r="Q709" s="5142"/>
      <c r="R709" s="5142"/>
      <c r="S709" s="5142"/>
      <c r="T709" s="5006"/>
      <c r="U709" s="5142"/>
      <c r="V709" s="5142"/>
      <c r="W709" s="5142"/>
      <c r="X709" s="5142"/>
      <c r="Y709" s="5142"/>
      <c r="Z709" s="5142"/>
      <c r="AA709" s="5142"/>
      <c r="AB709" s="5142"/>
      <c r="AC709" s="5142"/>
      <c r="AD709" s="5142"/>
      <c r="AE709" s="5143"/>
      <c r="AF709" s="5143"/>
      <c r="AG709" s="5142"/>
      <c r="AH709" s="5142"/>
      <c r="AI709" s="5006"/>
      <c r="AJ709" s="5144">
        <v>4058</v>
      </c>
      <c r="AK709" s="5144"/>
      <c r="AL709" s="5144"/>
      <c r="AM709" s="5144"/>
      <c r="AN709" s="5144"/>
      <c r="AO709" s="5144"/>
    </row>
    <row r="710" spans="1:41" s="1928" customFormat="1" ht="17.100000000000001" customHeight="1">
      <c r="A710" s="1929"/>
      <c r="B710" s="3068"/>
      <c r="C710" s="5145" t="s">
        <v>831</v>
      </c>
      <c r="D710" s="5146" t="s">
        <v>658</v>
      </c>
      <c r="E710" s="5147">
        <f t="shared" si="209"/>
        <v>15942</v>
      </c>
      <c r="F710" s="5045">
        <v>22558</v>
      </c>
      <c r="G710" s="5046">
        <v>17774.169999999998</v>
      </c>
      <c r="H710" s="4505">
        <f t="shared" si="205"/>
        <v>0.78793199751751031</v>
      </c>
      <c r="I710" s="1881">
        <f t="shared" si="197"/>
        <v>15942</v>
      </c>
      <c r="J710" s="5148"/>
      <c r="K710" s="5148"/>
      <c r="L710" s="5148"/>
      <c r="M710" s="5148"/>
      <c r="N710" s="5148"/>
      <c r="O710" s="5148"/>
      <c r="P710" s="3664"/>
      <c r="Q710" s="5149"/>
      <c r="R710" s="5149"/>
      <c r="S710" s="5149"/>
      <c r="T710" s="5006"/>
      <c r="U710" s="5149"/>
      <c r="V710" s="5149"/>
      <c r="W710" s="5149"/>
      <c r="X710" s="5149"/>
      <c r="Y710" s="5149"/>
      <c r="Z710" s="5149"/>
      <c r="AA710" s="5149"/>
      <c r="AB710" s="5149"/>
      <c r="AC710" s="5149"/>
      <c r="AD710" s="5149"/>
      <c r="AE710" s="5150"/>
      <c r="AF710" s="5150"/>
      <c r="AG710" s="5149"/>
      <c r="AH710" s="5149"/>
      <c r="AI710" s="5006"/>
      <c r="AJ710" s="5151">
        <v>15942</v>
      </c>
      <c r="AK710" s="5151"/>
      <c r="AL710" s="5151"/>
      <c r="AM710" s="5151"/>
      <c r="AN710" s="5151"/>
      <c r="AO710" s="5151"/>
    </row>
    <row r="711" spans="1:41" s="1928" customFormat="1" ht="17.100000000000001" customHeight="1">
      <c r="A711" s="1929"/>
      <c r="B711" s="3068"/>
      <c r="C711" s="5152" t="s">
        <v>832</v>
      </c>
      <c r="D711" s="5153" t="s">
        <v>658</v>
      </c>
      <c r="E711" s="5154">
        <f t="shared" si="209"/>
        <v>4058</v>
      </c>
      <c r="F711" s="5045">
        <v>5742</v>
      </c>
      <c r="G711" s="5046">
        <v>4524.3500000000004</v>
      </c>
      <c r="H711" s="4505">
        <f t="shared" si="205"/>
        <v>0.78793974225008712</v>
      </c>
      <c r="I711" s="1881">
        <f t="shared" ref="I711:I774" si="210">SUM(J711:AM711)</f>
        <v>4058</v>
      </c>
      <c r="J711" s="5155"/>
      <c r="K711" s="5155"/>
      <c r="L711" s="5155"/>
      <c r="M711" s="5155"/>
      <c r="N711" s="5155"/>
      <c r="O711" s="5155"/>
      <c r="P711" s="3664"/>
      <c r="Q711" s="5156"/>
      <c r="R711" s="5156"/>
      <c r="S711" s="5156"/>
      <c r="T711" s="5006"/>
      <c r="U711" s="5156"/>
      <c r="V711" s="5156"/>
      <c r="W711" s="5156"/>
      <c r="X711" s="5156"/>
      <c r="Y711" s="5156"/>
      <c r="Z711" s="5156"/>
      <c r="AA711" s="5156"/>
      <c r="AB711" s="5156"/>
      <c r="AC711" s="5156"/>
      <c r="AD711" s="5156"/>
      <c r="AE711" s="5157"/>
      <c r="AF711" s="5157"/>
      <c r="AG711" s="5156"/>
      <c r="AH711" s="5156"/>
      <c r="AI711" s="5006"/>
      <c r="AJ711" s="5158">
        <v>4058</v>
      </c>
      <c r="AK711" s="5158"/>
      <c r="AL711" s="5158"/>
      <c r="AM711" s="5158"/>
      <c r="AN711" s="5158"/>
      <c r="AO711" s="5158"/>
    </row>
    <row r="712" spans="1:41" s="1928" customFormat="1" ht="17.100000000000001" customHeight="1" thickBot="1">
      <c r="A712" s="2113"/>
      <c r="B712" s="3078"/>
      <c r="C712" s="5159" t="s">
        <v>699</v>
      </c>
      <c r="D712" s="5160" t="s">
        <v>659</v>
      </c>
      <c r="E712" s="5161">
        <f t="shared" si="209"/>
        <v>0</v>
      </c>
      <c r="F712" s="5162">
        <v>450</v>
      </c>
      <c r="G712" s="5163">
        <v>0</v>
      </c>
      <c r="H712" s="5164">
        <f t="shared" si="205"/>
        <v>0</v>
      </c>
      <c r="I712" s="1881">
        <f t="shared" si="210"/>
        <v>0</v>
      </c>
      <c r="J712" s="5165"/>
      <c r="K712" s="5165"/>
      <c r="L712" s="5165"/>
      <c r="M712" s="5165"/>
      <c r="N712" s="5165"/>
      <c r="O712" s="5165"/>
      <c r="P712" s="3664"/>
      <c r="Q712" s="5166"/>
      <c r="R712" s="5166"/>
      <c r="S712" s="5166"/>
      <c r="T712" s="5006"/>
      <c r="U712" s="5166"/>
      <c r="V712" s="5166"/>
      <c r="W712" s="5166"/>
      <c r="X712" s="5166"/>
      <c r="Y712" s="5166"/>
      <c r="Z712" s="5166"/>
      <c r="AA712" s="5166"/>
      <c r="AB712" s="5166"/>
      <c r="AC712" s="5166"/>
      <c r="AD712" s="5166"/>
      <c r="AE712" s="5167"/>
      <c r="AF712" s="5167"/>
      <c r="AG712" s="5166"/>
      <c r="AH712" s="5166"/>
      <c r="AI712" s="5006"/>
      <c r="AJ712" s="5168"/>
      <c r="AK712" s="5168"/>
      <c r="AL712" s="5168"/>
      <c r="AM712" s="5168"/>
      <c r="AN712" s="5168"/>
      <c r="AO712" s="5168"/>
    </row>
    <row r="713" spans="1:41" s="1928" customFormat="1" ht="17.100000000000001" customHeight="1">
      <c r="A713" s="1929"/>
      <c r="B713" s="3068"/>
      <c r="C713" s="5007" t="s">
        <v>700</v>
      </c>
      <c r="D713" s="3006" t="s">
        <v>659</v>
      </c>
      <c r="E713" s="5114">
        <f t="shared" si="209"/>
        <v>0</v>
      </c>
      <c r="F713" s="5169">
        <v>50</v>
      </c>
      <c r="G713" s="5170">
        <v>0</v>
      </c>
      <c r="H713" s="3250">
        <f t="shared" si="205"/>
        <v>0</v>
      </c>
      <c r="I713" s="1881">
        <f t="shared" si="210"/>
        <v>0</v>
      </c>
      <c r="J713" s="5165"/>
      <c r="K713" s="5165"/>
      <c r="L713" s="5165"/>
      <c r="M713" s="5165"/>
      <c r="N713" s="5165"/>
      <c r="O713" s="5165"/>
      <c r="P713" s="3664"/>
      <c r="Q713" s="5166"/>
      <c r="R713" s="5166"/>
      <c r="S713" s="5166"/>
      <c r="T713" s="5006"/>
      <c r="U713" s="5166"/>
      <c r="V713" s="5166"/>
      <c r="W713" s="5166"/>
      <c r="X713" s="5166"/>
      <c r="Y713" s="5166"/>
      <c r="Z713" s="5166"/>
      <c r="AA713" s="5166"/>
      <c r="AB713" s="5166"/>
      <c r="AC713" s="5166"/>
      <c r="AD713" s="5166"/>
      <c r="AE713" s="5167"/>
      <c r="AF713" s="5167"/>
      <c r="AG713" s="5166"/>
      <c r="AH713" s="5166"/>
      <c r="AI713" s="5006"/>
      <c r="AJ713" s="5168"/>
      <c r="AK713" s="5168"/>
      <c r="AL713" s="5168"/>
      <c r="AM713" s="5168"/>
      <c r="AN713" s="5168"/>
      <c r="AO713" s="5168"/>
    </row>
    <row r="714" spans="1:41" s="1928" customFormat="1" ht="17.100000000000001" customHeight="1">
      <c r="A714" s="1929"/>
      <c r="B714" s="3068"/>
      <c r="C714" s="5171" t="s">
        <v>701</v>
      </c>
      <c r="D714" s="5172" t="s">
        <v>661</v>
      </c>
      <c r="E714" s="5173">
        <f t="shared" si="209"/>
        <v>514898</v>
      </c>
      <c r="F714" s="5045">
        <v>545745</v>
      </c>
      <c r="G714" s="5046">
        <v>355155.13</v>
      </c>
      <c r="H714" s="4505">
        <f t="shared" si="205"/>
        <v>0.65077120266791266</v>
      </c>
      <c r="I714" s="1881">
        <f t="shared" si="210"/>
        <v>514898</v>
      </c>
      <c r="J714" s="5174"/>
      <c r="K714" s="5174"/>
      <c r="L714" s="5174"/>
      <c r="M714" s="5174"/>
      <c r="N714" s="5174"/>
      <c r="O714" s="5174"/>
      <c r="P714" s="3664">
        <v>291710</v>
      </c>
      <c r="Q714" s="5175"/>
      <c r="R714" s="5175"/>
      <c r="S714" s="5175"/>
      <c r="T714" s="5006"/>
      <c r="U714" s="5175"/>
      <c r="V714" s="5175"/>
      <c r="W714" s="5175"/>
      <c r="X714" s="5175"/>
      <c r="Y714" s="5175"/>
      <c r="Z714" s="5175"/>
      <c r="AA714" s="5175"/>
      <c r="AB714" s="5175"/>
      <c r="AC714" s="5175"/>
      <c r="AD714" s="5175"/>
      <c r="AE714" s="5176"/>
      <c r="AF714" s="5176"/>
      <c r="AG714" s="5175"/>
      <c r="AH714" s="5175"/>
      <c r="AI714" s="5006"/>
      <c r="AJ714" s="5177">
        <v>223188</v>
      </c>
      <c r="AK714" s="5177"/>
      <c r="AL714" s="5177"/>
      <c r="AM714" s="5177"/>
      <c r="AN714" s="5177"/>
      <c r="AO714" s="5177"/>
    </row>
    <row r="715" spans="1:41" s="1928" customFormat="1" ht="17.100000000000001" customHeight="1">
      <c r="A715" s="1929"/>
      <c r="B715" s="3068"/>
      <c r="C715" s="5178" t="s">
        <v>702</v>
      </c>
      <c r="D715" s="5179" t="s">
        <v>661</v>
      </c>
      <c r="E715" s="5180">
        <f t="shared" si="209"/>
        <v>130725</v>
      </c>
      <c r="F715" s="5045">
        <v>114463</v>
      </c>
      <c r="G715" s="5046">
        <v>81632.460000000006</v>
      </c>
      <c r="H715" s="4505">
        <f t="shared" si="205"/>
        <v>0.71317770808034042</v>
      </c>
      <c r="I715" s="1881">
        <f t="shared" si="210"/>
        <v>130725</v>
      </c>
      <c r="J715" s="5181"/>
      <c r="K715" s="5181"/>
      <c r="L715" s="5181"/>
      <c r="M715" s="5181"/>
      <c r="N715" s="5181"/>
      <c r="O715" s="5181"/>
      <c r="P715" s="3664">
        <v>73913</v>
      </c>
      <c r="Q715" s="5182"/>
      <c r="R715" s="5182"/>
      <c r="S715" s="5182"/>
      <c r="T715" s="5006"/>
      <c r="U715" s="5182"/>
      <c r="V715" s="5182"/>
      <c r="W715" s="5182"/>
      <c r="X715" s="5182"/>
      <c r="Y715" s="5182"/>
      <c r="Z715" s="5182"/>
      <c r="AA715" s="5182"/>
      <c r="AB715" s="5182"/>
      <c r="AC715" s="5182"/>
      <c r="AD715" s="5182"/>
      <c r="AE715" s="5183"/>
      <c r="AF715" s="5183"/>
      <c r="AG715" s="5182"/>
      <c r="AH715" s="5182"/>
      <c r="AI715" s="5006"/>
      <c r="AJ715" s="5184">
        <v>56812</v>
      </c>
      <c r="AK715" s="5184"/>
      <c r="AL715" s="5184"/>
      <c r="AM715" s="5184"/>
      <c r="AN715" s="5184"/>
      <c r="AO715" s="5184"/>
    </row>
    <row r="716" spans="1:41" s="1928" customFormat="1" ht="17.100000000000001" customHeight="1">
      <c r="A716" s="1929"/>
      <c r="B716" s="3068"/>
      <c r="C716" s="5185" t="s">
        <v>852</v>
      </c>
      <c r="D716" s="5186" t="s">
        <v>662</v>
      </c>
      <c r="E716" s="5187">
        <f t="shared" si="209"/>
        <v>4783</v>
      </c>
      <c r="F716" s="5045">
        <v>8855</v>
      </c>
      <c r="G716" s="5046">
        <v>5873.35</v>
      </c>
      <c r="H716" s="4505">
        <f t="shared" si="205"/>
        <v>0.66328063241106727</v>
      </c>
      <c r="I716" s="1881">
        <f t="shared" si="210"/>
        <v>4783</v>
      </c>
      <c r="J716" s="5188"/>
      <c r="K716" s="5188"/>
      <c r="L716" s="5188"/>
      <c r="M716" s="5188"/>
      <c r="N716" s="5188"/>
      <c r="O716" s="5188"/>
      <c r="P716" s="3664"/>
      <c r="Q716" s="5189"/>
      <c r="R716" s="5189"/>
      <c r="S716" s="5189"/>
      <c r="T716" s="5006"/>
      <c r="U716" s="5189"/>
      <c r="V716" s="5189"/>
      <c r="W716" s="5189"/>
      <c r="X716" s="5189"/>
      <c r="Y716" s="5189"/>
      <c r="Z716" s="5189"/>
      <c r="AA716" s="5189"/>
      <c r="AB716" s="5189"/>
      <c r="AC716" s="5189"/>
      <c r="AD716" s="5189"/>
      <c r="AE716" s="5190"/>
      <c r="AF716" s="5190"/>
      <c r="AG716" s="5189"/>
      <c r="AH716" s="5189"/>
      <c r="AI716" s="5006"/>
      <c r="AJ716" s="5191">
        <v>4783</v>
      </c>
      <c r="AK716" s="5191"/>
      <c r="AL716" s="5191"/>
      <c r="AM716" s="5191"/>
      <c r="AN716" s="5191"/>
      <c r="AO716" s="5191"/>
    </row>
    <row r="717" spans="1:41" s="1928" customFormat="1" ht="17.100000000000001" customHeight="1">
      <c r="A717" s="1955"/>
      <c r="B717" s="3068"/>
      <c r="C717" s="5192" t="s">
        <v>853</v>
      </c>
      <c r="D717" s="5193" t="s">
        <v>662</v>
      </c>
      <c r="E717" s="5194">
        <f t="shared" si="209"/>
        <v>1217</v>
      </c>
      <c r="F717" s="5045">
        <v>1245</v>
      </c>
      <c r="G717" s="5046">
        <v>1034.75</v>
      </c>
      <c r="H717" s="4505">
        <f t="shared" si="205"/>
        <v>0.83112449799196786</v>
      </c>
      <c r="I717" s="1881">
        <f t="shared" si="210"/>
        <v>1217</v>
      </c>
      <c r="J717" s="5195"/>
      <c r="K717" s="5195"/>
      <c r="L717" s="5195"/>
      <c r="M717" s="5195"/>
      <c r="N717" s="5195"/>
      <c r="O717" s="5195"/>
      <c r="P717" s="3664"/>
      <c r="Q717" s="5196"/>
      <c r="R717" s="5196"/>
      <c r="S717" s="5196"/>
      <c r="T717" s="5006"/>
      <c r="U717" s="5196"/>
      <c r="V717" s="5196"/>
      <c r="W717" s="5196"/>
      <c r="X717" s="5196"/>
      <c r="Y717" s="5196"/>
      <c r="Z717" s="5196"/>
      <c r="AA717" s="5196"/>
      <c r="AB717" s="5196"/>
      <c r="AC717" s="5196"/>
      <c r="AD717" s="5196"/>
      <c r="AE717" s="5197"/>
      <c r="AF717" s="5197"/>
      <c r="AG717" s="5196"/>
      <c r="AH717" s="5196"/>
      <c r="AI717" s="5006"/>
      <c r="AJ717" s="5198">
        <v>1217</v>
      </c>
      <c r="AK717" s="5198"/>
      <c r="AL717" s="5198"/>
      <c r="AM717" s="5198"/>
      <c r="AN717" s="5198"/>
      <c r="AO717" s="5198"/>
    </row>
    <row r="718" spans="1:41" s="1928" customFormat="1" ht="17.100000000000001" customHeight="1">
      <c r="A718" s="1929"/>
      <c r="B718" s="3068"/>
      <c r="C718" s="5007" t="s">
        <v>835</v>
      </c>
      <c r="D718" s="3006" t="s">
        <v>810</v>
      </c>
      <c r="E718" s="5194">
        <f t="shared" si="209"/>
        <v>0</v>
      </c>
      <c r="F718" s="5045">
        <v>270</v>
      </c>
      <c r="G718" s="5046">
        <v>0</v>
      </c>
      <c r="H718" s="4505">
        <f t="shared" si="205"/>
        <v>0</v>
      </c>
      <c r="I718" s="1881">
        <f t="shared" si="210"/>
        <v>0</v>
      </c>
      <c r="J718" s="5195"/>
      <c r="K718" s="5195"/>
      <c r="L718" s="5195"/>
      <c r="M718" s="5195"/>
      <c r="N718" s="5195"/>
      <c r="O718" s="5195"/>
      <c r="P718" s="3664"/>
      <c r="Q718" s="5196"/>
      <c r="R718" s="5196"/>
      <c r="S718" s="5196"/>
      <c r="T718" s="5006"/>
      <c r="U718" s="5196"/>
      <c r="V718" s="5196"/>
      <c r="W718" s="5196"/>
      <c r="X718" s="5196"/>
      <c r="Y718" s="5196"/>
      <c r="Z718" s="5196"/>
      <c r="AA718" s="5196"/>
      <c r="AB718" s="5196"/>
      <c r="AC718" s="5196"/>
      <c r="AD718" s="5196"/>
      <c r="AE718" s="5197"/>
      <c r="AF718" s="5197"/>
      <c r="AG718" s="5196"/>
      <c r="AH718" s="5196"/>
      <c r="AI718" s="5006"/>
      <c r="AJ718" s="5198"/>
      <c r="AK718" s="5198"/>
      <c r="AL718" s="5198"/>
      <c r="AM718" s="5198"/>
      <c r="AN718" s="5198"/>
      <c r="AO718" s="5198"/>
    </row>
    <row r="719" spans="1:41" s="1928" customFormat="1" ht="17.100000000000001" customHeight="1">
      <c r="A719" s="1929"/>
      <c r="B719" s="3068"/>
      <c r="C719" s="5199" t="s">
        <v>836</v>
      </c>
      <c r="D719" s="5200" t="s">
        <v>810</v>
      </c>
      <c r="E719" s="5201">
        <f t="shared" si="209"/>
        <v>0</v>
      </c>
      <c r="F719" s="5045">
        <v>30</v>
      </c>
      <c r="G719" s="5046">
        <v>0</v>
      </c>
      <c r="H719" s="4505">
        <f t="shared" si="205"/>
        <v>0</v>
      </c>
      <c r="I719" s="1881">
        <f t="shared" si="210"/>
        <v>0</v>
      </c>
      <c r="J719" s="5202"/>
      <c r="K719" s="5202"/>
      <c r="L719" s="5202"/>
      <c r="M719" s="5202"/>
      <c r="N719" s="5202"/>
      <c r="O719" s="5202"/>
      <c r="P719" s="3664"/>
      <c r="Q719" s="5203"/>
      <c r="R719" s="5203"/>
      <c r="S719" s="5203"/>
      <c r="T719" s="5006"/>
      <c r="U719" s="5203"/>
      <c r="V719" s="5203"/>
      <c r="W719" s="5203"/>
      <c r="X719" s="5203"/>
      <c r="Y719" s="5203"/>
      <c r="Z719" s="5203"/>
      <c r="AA719" s="5203"/>
      <c r="AB719" s="5203"/>
      <c r="AC719" s="5203"/>
      <c r="AD719" s="5203"/>
      <c r="AE719" s="5204"/>
      <c r="AF719" s="5204"/>
      <c r="AG719" s="5203"/>
      <c r="AH719" s="5203"/>
      <c r="AI719" s="5006"/>
      <c r="AJ719" s="5205"/>
      <c r="AK719" s="5205"/>
      <c r="AL719" s="5205"/>
      <c r="AM719" s="5205"/>
      <c r="AN719" s="5205"/>
      <c r="AO719" s="5205"/>
    </row>
    <row r="720" spans="1:41" s="1928" customFormat="1" ht="27.75" customHeight="1">
      <c r="A720" s="1929"/>
      <c r="B720" s="3068"/>
      <c r="C720" s="5206" t="s">
        <v>854</v>
      </c>
      <c r="D720" s="5207" t="s">
        <v>665</v>
      </c>
      <c r="E720" s="5208">
        <f t="shared" si="209"/>
        <v>16739</v>
      </c>
      <c r="F720" s="5045">
        <v>17935</v>
      </c>
      <c r="G720" s="5046">
        <v>17768.64</v>
      </c>
      <c r="H720" s="4505">
        <f t="shared" si="205"/>
        <v>0.99072428212991359</v>
      </c>
      <c r="I720" s="1881">
        <f t="shared" si="210"/>
        <v>16739</v>
      </c>
      <c r="J720" s="5209"/>
      <c r="K720" s="5209"/>
      <c r="L720" s="5209"/>
      <c r="M720" s="5209"/>
      <c r="N720" s="5209"/>
      <c r="O720" s="5209"/>
      <c r="P720" s="3664"/>
      <c r="Q720" s="5210"/>
      <c r="R720" s="5210"/>
      <c r="S720" s="5210"/>
      <c r="T720" s="5006"/>
      <c r="U720" s="5210"/>
      <c r="V720" s="5210"/>
      <c r="W720" s="5210"/>
      <c r="X720" s="5210"/>
      <c r="Y720" s="5210"/>
      <c r="Z720" s="5210"/>
      <c r="AA720" s="5210"/>
      <c r="AB720" s="5210"/>
      <c r="AC720" s="5210"/>
      <c r="AD720" s="5210"/>
      <c r="AE720" s="5211"/>
      <c r="AF720" s="5211"/>
      <c r="AG720" s="5210"/>
      <c r="AH720" s="5210"/>
      <c r="AI720" s="5006"/>
      <c r="AJ720" s="5212">
        <v>16739</v>
      </c>
      <c r="AK720" s="5212"/>
      <c r="AL720" s="5212"/>
      <c r="AM720" s="5212"/>
      <c r="AN720" s="5212"/>
      <c r="AO720" s="5212"/>
    </row>
    <row r="721" spans="1:41" s="1928" customFormat="1" ht="29.25" customHeight="1">
      <c r="A721" s="1929"/>
      <c r="B721" s="3068"/>
      <c r="C721" s="5213" t="s">
        <v>855</v>
      </c>
      <c r="D721" s="5214" t="s">
        <v>665</v>
      </c>
      <c r="E721" s="5215">
        <f t="shared" si="209"/>
        <v>4261</v>
      </c>
      <c r="F721" s="5045">
        <v>4565</v>
      </c>
      <c r="G721" s="5046">
        <v>4523.0600000000004</v>
      </c>
      <c r="H721" s="4505">
        <f t="shared" si="205"/>
        <v>0.99081270536692234</v>
      </c>
      <c r="I721" s="1881">
        <f t="shared" si="210"/>
        <v>4261</v>
      </c>
      <c r="J721" s="5216"/>
      <c r="K721" s="5216"/>
      <c r="L721" s="5216"/>
      <c r="M721" s="5216"/>
      <c r="N721" s="5216"/>
      <c r="O721" s="5216"/>
      <c r="P721" s="3664"/>
      <c r="Q721" s="5217"/>
      <c r="R721" s="5217"/>
      <c r="S721" s="5217"/>
      <c r="T721" s="5006"/>
      <c r="U721" s="5217"/>
      <c r="V721" s="5217"/>
      <c r="W721" s="5217"/>
      <c r="X721" s="5217"/>
      <c r="Y721" s="5217"/>
      <c r="Z721" s="5217"/>
      <c r="AA721" s="5217"/>
      <c r="AB721" s="5217"/>
      <c r="AC721" s="5217"/>
      <c r="AD721" s="5217"/>
      <c r="AE721" s="5218"/>
      <c r="AF721" s="5218"/>
      <c r="AG721" s="5217"/>
      <c r="AH721" s="5217"/>
      <c r="AI721" s="5006"/>
      <c r="AJ721" s="5219">
        <v>4261</v>
      </c>
      <c r="AK721" s="5219"/>
      <c r="AL721" s="5219"/>
      <c r="AM721" s="5219"/>
      <c r="AN721" s="5219"/>
      <c r="AO721" s="5219"/>
    </row>
    <row r="722" spans="1:41" s="1928" customFormat="1" ht="17.100000000000001" customHeight="1">
      <c r="A722" s="1929"/>
      <c r="B722" s="3068"/>
      <c r="C722" s="5220" t="s">
        <v>705</v>
      </c>
      <c r="D722" s="5221" t="s">
        <v>666</v>
      </c>
      <c r="E722" s="5222">
        <f t="shared" si="209"/>
        <v>14347</v>
      </c>
      <c r="F722" s="5045">
        <v>28906</v>
      </c>
      <c r="G722" s="5046">
        <v>20067.43</v>
      </c>
      <c r="H722" s="4505">
        <f t="shared" si="205"/>
        <v>0.69423060956202864</v>
      </c>
      <c r="I722" s="1881">
        <f t="shared" si="210"/>
        <v>14347</v>
      </c>
      <c r="J722" s="5223"/>
      <c r="K722" s="5223"/>
      <c r="L722" s="5223"/>
      <c r="M722" s="5223"/>
      <c r="N722" s="5223"/>
      <c r="O722" s="5223"/>
      <c r="P722" s="3664">
        <v>5101</v>
      </c>
      <c r="Q722" s="5224">
        <v>1275</v>
      </c>
      <c r="R722" s="5224"/>
      <c r="S722" s="5224"/>
      <c r="T722" s="5006"/>
      <c r="U722" s="5224"/>
      <c r="V722" s="5224"/>
      <c r="W722" s="5224"/>
      <c r="X722" s="5224"/>
      <c r="Y722" s="5224"/>
      <c r="Z722" s="5224"/>
      <c r="AA722" s="5224"/>
      <c r="AB722" s="5224"/>
      <c r="AC722" s="5224"/>
      <c r="AD722" s="5224"/>
      <c r="AE722" s="5225"/>
      <c r="AF722" s="5225"/>
      <c r="AG722" s="5224"/>
      <c r="AH722" s="5224"/>
      <c r="AI722" s="5006"/>
      <c r="AJ722" s="5226">
        <v>7971</v>
      </c>
      <c r="AK722" s="5226"/>
      <c r="AL722" s="5226"/>
      <c r="AM722" s="5226"/>
      <c r="AN722" s="5226"/>
      <c r="AO722" s="5226"/>
    </row>
    <row r="723" spans="1:41" s="1928" customFormat="1" ht="17.100000000000001" customHeight="1">
      <c r="A723" s="1929"/>
      <c r="B723" s="3068"/>
      <c r="C723" s="5227" t="s">
        <v>706</v>
      </c>
      <c r="D723" s="5228" t="s">
        <v>666</v>
      </c>
      <c r="E723" s="5229">
        <f t="shared" si="209"/>
        <v>3653</v>
      </c>
      <c r="F723" s="5045">
        <v>4679</v>
      </c>
      <c r="G723" s="5046">
        <v>3520.66</v>
      </c>
      <c r="H723" s="4505">
        <f t="shared" si="205"/>
        <v>0.75243855524684755</v>
      </c>
      <c r="I723" s="1881">
        <f t="shared" si="210"/>
        <v>3653</v>
      </c>
      <c r="J723" s="5230"/>
      <c r="K723" s="5230"/>
      <c r="L723" s="5230"/>
      <c r="M723" s="5230"/>
      <c r="N723" s="5230"/>
      <c r="O723" s="5230"/>
      <c r="P723" s="3664">
        <v>1299</v>
      </c>
      <c r="Q723" s="5231">
        <v>325</v>
      </c>
      <c r="R723" s="5231"/>
      <c r="S723" s="5231"/>
      <c r="T723" s="5006"/>
      <c r="U723" s="5231"/>
      <c r="V723" s="5231"/>
      <c r="W723" s="5231"/>
      <c r="X723" s="5231"/>
      <c r="Y723" s="5231"/>
      <c r="Z723" s="5231"/>
      <c r="AA723" s="5231"/>
      <c r="AB723" s="5231"/>
      <c r="AC723" s="5231"/>
      <c r="AD723" s="5231"/>
      <c r="AE723" s="5232"/>
      <c r="AF723" s="5232"/>
      <c r="AG723" s="5231"/>
      <c r="AH723" s="5231"/>
      <c r="AI723" s="5006"/>
      <c r="AJ723" s="5233">
        <v>2029</v>
      </c>
      <c r="AK723" s="5233"/>
      <c r="AL723" s="5233"/>
      <c r="AM723" s="5233"/>
      <c r="AN723" s="5233"/>
      <c r="AO723" s="5233"/>
    </row>
    <row r="724" spans="1:41" s="1928" customFormat="1" ht="17.100000000000001" customHeight="1">
      <c r="A724" s="1929"/>
      <c r="B724" s="3068"/>
      <c r="C724" s="5234" t="s">
        <v>741</v>
      </c>
      <c r="D724" s="5235" t="s">
        <v>668</v>
      </c>
      <c r="E724" s="5236">
        <f t="shared" si="209"/>
        <v>15570</v>
      </c>
      <c r="F724" s="5045">
        <v>31650</v>
      </c>
      <c r="G724" s="5046">
        <v>23606.63</v>
      </c>
      <c r="H724" s="4505">
        <f t="shared" si="205"/>
        <v>0.7458650868878357</v>
      </c>
      <c r="I724" s="1881">
        <f t="shared" si="210"/>
        <v>15570</v>
      </c>
      <c r="J724" s="5237"/>
      <c r="K724" s="5237"/>
      <c r="L724" s="5237"/>
      <c r="M724" s="5237"/>
      <c r="N724" s="5237"/>
      <c r="O724" s="5237"/>
      <c r="P724" s="3664">
        <v>15570</v>
      </c>
      <c r="Q724" s="5238"/>
      <c r="R724" s="5238"/>
      <c r="S724" s="5238"/>
      <c r="T724" s="5006"/>
      <c r="U724" s="5238"/>
      <c r="V724" s="5238"/>
      <c r="W724" s="5238"/>
      <c r="X724" s="5238"/>
      <c r="Y724" s="5238"/>
      <c r="Z724" s="5238"/>
      <c r="AA724" s="5238"/>
      <c r="AB724" s="5238"/>
      <c r="AC724" s="5238"/>
      <c r="AD724" s="5238"/>
      <c r="AE724" s="5239"/>
      <c r="AF724" s="5239"/>
      <c r="AG724" s="5238"/>
      <c r="AH724" s="5238"/>
      <c r="AI724" s="5006"/>
      <c r="AJ724" s="5240"/>
      <c r="AK724" s="5240"/>
      <c r="AL724" s="5240"/>
      <c r="AM724" s="5240"/>
      <c r="AN724" s="5240"/>
      <c r="AO724" s="5240"/>
    </row>
    <row r="725" spans="1:41" s="1928" customFormat="1" ht="17.100000000000001" customHeight="1">
      <c r="A725" s="1929"/>
      <c r="B725" s="3068"/>
      <c r="C725" s="5241" t="s">
        <v>742</v>
      </c>
      <c r="D725" s="5242" t="s">
        <v>668</v>
      </c>
      <c r="E725" s="5243">
        <f t="shared" si="209"/>
        <v>3892</v>
      </c>
      <c r="F725" s="5045">
        <v>6412</v>
      </c>
      <c r="G725" s="5046">
        <v>5901.65</v>
      </c>
      <c r="H725" s="4505">
        <f t="shared" si="205"/>
        <v>0.92040704928259509</v>
      </c>
      <c r="I725" s="1881">
        <f t="shared" si="210"/>
        <v>3892</v>
      </c>
      <c r="J725" s="5244"/>
      <c r="K725" s="5244"/>
      <c r="L725" s="5244"/>
      <c r="M725" s="5244"/>
      <c r="N725" s="5244"/>
      <c r="O725" s="5244"/>
      <c r="P725" s="3664">
        <v>3892</v>
      </c>
      <c r="Q725" s="5245"/>
      <c r="R725" s="5245"/>
      <c r="S725" s="5245"/>
      <c r="T725" s="5006"/>
      <c r="U725" s="5245"/>
      <c r="V725" s="5245"/>
      <c r="W725" s="5245"/>
      <c r="X725" s="5245"/>
      <c r="Y725" s="5245"/>
      <c r="Z725" s="5245"/>
      <c r="AA725" s="5245"/>
      <c r="AB725" s="5245"/>
      <c r="AC725" s="5245"/>
      <c r="AD725" s="5245"/>
      <c r="AE725" s="5246"/>
      <c r="AF725" s="5246"/>
      <c r="AG725" s="5245"/>
      <c r="AH725" s="5245"/>
      <c r="AI725" s="5006"/>
      <c r="AJ725" s="5247"/>
      <c r="AK725" s="5247"/>
      <c r="AL725" s="5247"/>
      <c r="AM725" s="5247"/>
      <c r="AN725" s="5247"/>
      <c r="AO725" s="5247"/>
    </row>
    <row r="726" spans="1:41" s="1928" customFormat="1" ht="17.100000000000001" customHeight="1">
      <c r="A726" s="1929"/>
      <c r="B726" s="3068"/>
      <c r="C726" s="5248" t="s">
        <v>837</v>
      </c>
      <c r="D726" s="5249" t="s">
        <v>672</v>
      </c>
      <c r="E726" s="5250">
        <f t="shared" si="209"/>
        <v>12753</v>
      </c>
      <c r="F726" s="5045">
        <v>811</v>
      </c>
      <c r="G726" s="5046">
        <v>810.01</v>
      </c>
      <c r="H726" s="4505">
        <f t="shared" si="205"/>
        <v>0.99877928483353884</v>
      </c>
      <c r="I726" s="1881">
        <f t="shared" si="210"/>
        <v>12753</v>
      </c>
      <c r="J726" s="5251"/>
      <c r="K726" s="5251"/>
      <c r="L726" s="5251"/>
      <c r="M726" s="5251"/>
      <c r="N726" s="5251"/>
      <c r="O726" s="5251"/>
      <c r="P726" s="3664"/>
      <c r="Q726" s="5252"/>
      <c r="R726" s="5252"/>
      <c r="S726" s="5252"/>
      <c r="T726" s="5006"/>
      <c r="U726" s="5252"/>
      <c r="V726" s="5252"/>
      <c r="W726" s="5252"/>
      <c r="X726" s="5252"/>
      <c r="Y726" s="5252"/>
      <c r="Z726" s="5252"/>
      <c r="AA726" s="5252"/>
      <c r="AB726" s="5252"/>
      <c r="AC726" s="5252"/>
      <c r="AD726" s="5252"/>
      <c r="AE726" s="5253"/>
      <c r="AF726" s="5253"/>
      <c r="AG726" s="5252"/>
      <c r="AH726" s="5252"/>
      <c r="AI726" s="5006"/>
      <c r="AJ726" s="5254">
        <v>12753</v>
      </c>
      <c r="AK726" s="5254"/>
      <c r="AL726" s="5254"/>
      <c r="AM726" s="5254"/>
      <c r="AN726" s="5254"/>
      <c r="AO726" s="5254"/>
    </row>
    <row r="727" spans="1:41" s="1928" customFormat="1" ht="17.100000000000001" customHeight="1">
      <c r="A727" s="1929"/>
      <c r="B727" s="3068"/>
      <c r="C727" s="5255" t="s">
        <v>838</v>
      </c>
      <c r="D727" s="5256" t="s">
        <v>672</v>
      </c>
      <c r="E727" s="5257">
        <f t="shared" si="209"/>
        <v>3247</v>
      </c>
      <c r="F727" s="5045">
        <v>206</v>
      </c>
      <c r="G727" s="5046">
        <v>206</v>
      </c>
      <c r="H727" s="4505">
        <f t="shared" si="205"/>
        <v>1</v>
      </c>
      <c r="I727" s="1881">
        <f t="shared" si="210"/>
        <v>3247</v>
      </c>
      <c r="J727" s="5258"/>
      <c r="K727" s="5258"/>
      <c r="L727" s="5258"/>
      <c r="M727" s="5258"/>
      <c r="N727" s="5258"/>
      <c r="O727" s="5258"/>
      <c r="P727" s="3664"/>
      <c r="Q727" s="5259"/>
      <c r="R727" s="5259"/>
      <c r="S727" s="5259"/>
      <c r="T727" s="5006"/>
      <c r="U727" s="5259"/>
      <c r="V727" s="5259"/>
      <c r="W727" s="5259"/>
      <c r="X727" s="5259"/>
      <c r="Y727" s="5259"/>
      <c r="Z727" s="5259"/>
      <c r="AA727" s="5259"/>
      <c r="AB727" s="5259"/>
      <c r="AC727" s="5259"/>
      <c r="AD727" s="5259"/>
      <c r="AE727" s="5260"/>
      <c r="AF727" s="5260"/>
      <c r="AG727" s="5259"/>
      <c r="AH727" s="5259"/>
      <c r="AI727" s="5006"/>
      <c r="AJ727" s="5261">
        <v>3247</v>
      </c>
      <c r="AK727" s="5261"/>
      <c r="AL727" s="5261"/>
      <c r="AM727" s="5261"/>
      <c r="AN727" s="5261"/>
      <c r="AO727" s="5261"/>
    </row>
    <row r="728" spans="1:41" s="1928" customFormat="1" ht="15" customHeight="1">
      <c r="A728" s="1929"/>
      <c r="B728" s="3068"/>
      <c r="C728" s="5262" t="s">
        <v>709</v>
      </c>
      <c r="D728" s="5263" t="s">
        <v>846</v>
      </c>
      <c r="E728" s="5264">
        <f t="shared" si="209"/>
        <v>59782</v>
      </c>
      <c r="F728" s="5045">
        <v>38139</v>
      </c>
      <c r="G728" s="5046">
        <v>13278.79</v>
      </c>
      <c r="H728" s="4505">
        <f t="shared" si="205"/>
        <v>0.34816827918928134</v>
      </c>
      <c r="I728" s="1881">
        <f t="shared" si="210"/>
        <v>59782</v>
      </c>
      <c r="J728" s="5265"/>
      <c r="K728" s="5265"/>
      <c r="L728" s="5265"/>
      <c r="M728" s="5265"/>
      <c r="N728" s="5265"/>
      <c r="O728" s="5265"/>
      <c r="P728" s="3664">
        <v>20884</v>
      </c>
      <c r="Q728" s="5266">
        <v>1434</v>
      </c>
      <c r="R728" s="5266"/>
      <c r="S728" s="5266"/>
      <c r="T728" s="5006"/>
      <c r="U728" s="5266"/>
      <c r="V728" s="5266"/>
      <c r="W728" s="5266"/>
      <c r="X728" s="5266"/>
      <c r="Y728" s="5266"/>
      <c r="Z728" s="5266"/>
      <c r="AA728" s="5266"/>
      <c r="AB728" s="5266"/>
      <c r="AC728" s="5266"/>
      <c r="AD728" s="5266"/>
      <c r="AE728" s="5267"/>
      <c r="AF728" s="5267"/>
      <c r="AG728" s="5266"/>
      <c r="AH728" s="5266"/>
      <c r="AI728" s="5006"/>
      <c r="AJ728" s="5268">
        <v>37464</v>
      </c>
      <c r="AK728" s="5268"/>
      <c r="AL728" s="5268"/>
      <c r="AM728" s="5268"/>
      <c r="AN728" s="5268"/>
      <c r="AO728" s="5268"/>
    </row>
    <row r="729" spans="1:41" s="1928" customFormat="1" ht="15" customHeight="1">
      <c r="A729" s="5269"/>
      <c r="B729" s="3068"/>
      <c r="C729" s="5270" t="s">
        <v>710</v>
      </c>
      <c r="D729" s="5271" t="s">
        <v>846</v>
      </c>
      <c r="E729" s="5264">
        <f t="shared" si="209"/>
        <v>15218</v>
      </c>
      <c r="F729" s="5045">
        <v>9161</v>
      </c>
      <c r="G729" s="5046">
        <v>3380.37</v>
      </c>
      <c r="H729" s="4505">
        <f t="shared" si="205"/>
        <v>0.36899574282283593</v>
      </c>
      <c r="I729" s="1881">
        <f t="shared" si="210"/>
        <v>15218</v>
      </c>
      <c r="J729" s="5265"/>
      <c r="K729" s="5265"/>
      <c r="L729" s="5265"/>
      <c r="M729" s="5265"/>
      <c r="N729" s="5265"/>
      <c r="O729" s="5265"/>
      <c r="P729" s="3664">
        <v>5316</v>
      </c>
      <c r="Q729" s="5266">
        <v>366</v>
      </c>
      <c r="R729" s="5266"/>
      <c r="S729" s="5266"/>
      <c r="T729" s="5006"/>
      <c r="U729" s="5266"/>
      <c r="V729" s="5266"/>
      <c r="W729" s="5266"/>
      <c r="X729" s="5266"/>
      <c r="Y729" s="5266"/>
      <c r="Z729" s="5266"/>
      <c r="AA729" s="5266"/>
      <c r="AB729" s="5266"/>
      <c r="AC729" s="5266"/>
      <c r="AD729" s="5266"/>
      <c r="AE729" s="5267"/>
      <c r="AF729" s="5267"/>
      <c r="AG729" s="5266"/>
      <c r="AH729" s="5266"/>
      <c r="AI729" s="5006"/>
      <c r="AJ729" s="5268">
        <v>9536</v>
      </c>
      <c r="AK729" s="5268"/>
      <c r="AL729" s="5268"/>
      <c r="AM729" s="5268"/>
      <c r="AN729" s="5268"/>
      <c r="AO729" s="5268"/>
    </row>
    <row r="730" spans="1:41" s="1928" customFormat="1" ht="17.100000000000001" customHeight="1">
      <c r="A730" s="5269"/>
      <c r="B730" s="3068"/>
      <c r="C730" s="5270" t="s">
        <v>711</v>
      </c>
      <c r="D730" s="5271" t="s">
        <v>653</v>
      </c>
      <c r="E730" s="5264">
        <f t="shared" si="209"/>
        <v>15441</v>
      </c>
      <c r="F730" s="5045">
        <v>25721</v>
      </c>
      <c r="G730" s="5046">
        <v>20073.060000000001</v>
      </c>
      <c r="H730" s="4505">
        <f t="shared" si="205"/>
        <v>0.78041522491349491</v>
      </c>
      <c r="I730" s="1881">
        <f t="shared" si="210"/>
        <v>15441</v>
      </c>
      <c r="J730" s="5265"/>
      <c r="K730" s="5265"/>
      <c r="L730" s="5265"/>
      <c r="M730" s="5265"/>
      <c r="N730" s="5265"/>
      <c r="O730" s="5265"/>
      <c r="P730" s="3664">
        <v>948</v>
      </c>
      <c r="Q730" s="5266">
        <v>145</v>
      </c>
      <c r="R730" s="5266"/>
      <c r="S730" s="5266"/>
      <c r="T730" s="5006"/>
      <c r="U730" s="5266"/>
      <c r="V730" s="5266"/>
      <c r="W730" s="5266"/>
      <c r="X730" s="5266"/>
      <c r="Y730" s="5266"/>
      <c r="Z730" s="5266"/>
      <c r="AA730" s="5266"/>
      <c r="AB730" s="5266"/>
      <c r="AC730" s="5266"/>
      <c r="AD730" s="5266"/>
      <c r="AE730" s="5267"/>
      <c r="AF730" s="5267"/>
      <c r="AG730" s="5266"/>
      <c r="AH730" s="5266"/>
      <c r="AI730" s="5006"/>
      <c r="AJ730" s="5268">
        <v>14348</v>
      </c>
      <c r="AK730" s="5268"/>
      <c r="AL730" s="5268"/>
      <c r="AM730" s="5268"/>
      <c r="AN730" s="5268"/>
      <c r="AO730" s="5268"/>
    </row>
    <row r="731" spans="1:41" s="1928" customFormat="1" ht="17.100000000000001" customHeight="1">
      <c r="A731" s="5269"/>
      <c r="B731" s="3068"/>
      <c r="C731" s="5270" t="s">
        <v>712</v>
      </c>
      <c r="D731" s="5272" t="s">
        <v>653</v>
      </c>
      <c r="E731" s="5264">
        <f t="shared" si="209"/>
        <v>3932</v>
      </c>
      <c r="F731" s="5045">
        <v>5652</v>
      </c>
      <c r="G731" s="5046">
        <v>4405.3599999999997</v>
      </c>
      <c r="H731" s="4505">
        <f t="shared" si="205"/>
        <v>0.77943382873319178</v>
      </c>
      <c r="I731" s="1881">
        <f t="shared" si="210"/>
        <v>3932</v>
      </c>
      <c r="J731" s="5265"/>
      <c r="K731" s="5265"/>
      <c r="L731" s="5265"/>
      <c r="M731" s="5265"/>
      <c r="N731" s="5265"/>
      <c r="O731" s="5265"/>
      <c r="P731" s="3664">
        <v>240</v>
      </c>
      <c r="Q731" s="5266">
        <v>40</v>
      </c>
      <c r="R731" s="5266"/>
      <c r="S731" s="5266"/>
      <c r="T731" s="5006"/>
      <c r="U731" s="5266"/>
      <c r="V731" s="5266"/>
      <c r="W731" s="5266"/>
      <c r="X731" s="5266"/>
      <c r="Y731" s="5266"/>
      <c r="Z731" s="5266"/>
      <c r="AA731" s="5266"/>
      <c r="AB731" s="5266"/>
      <c r="AC731" s="5266"/>
      <c r="AD731" s="5266"/>
      <c r="AE731" s="5267"/>
      <c r="AF731" s="5267"/>
      <c r="AG731" s="5266"/>
      <c r="AH731" s="5266"/>
      <c r="AI731" s="5006"/>
      <c r="AJ731" s="5268">
        <v>3652</v>
      </c>
      <c r="AK731" s="5268"/>
      <c r="AL731" s="5268"/>
      <c r="AM731" s="5268"/>
      <c r="AN731" s="5268"/>
      <c r="AO731" s="5268"/>
    </row>
    <row r="732" spans="1:41" s="1928" customFormat="1" ht="17.100000000000001" customHeight="1">
      <c r="A732" s="5269"/>
      <c r="B732" s="3068"/>
      <c r="C732" s="3793"/>
      <c r="D732" s="5273"/>
      <c r="E732" s="5274"/>
      <c r="F732" s="4515"/>
      <c r="G732" s="4516"/>
      <c r="H732" s="4505"/>
      <c r="I732" s="1881">
        <f t="shared" si="210"/>
        <v>0</v>
      </c>
      <c r="J732" s="5265"/>
      <c r="K732" s="5265"/>
      <c r="L732" s="5265"/>
      <c r="M732" s="5265"/>
      <c r="N732" s="5265"/>
      <c r="O732" s="5265"/>
      <c r="P732" s="3664"/>
      <c r="Q732" s="5266"/>
      <c r="R732" s="5266"/>
      <c r="S732" s="5266"/>
      <c r="T732" s="5006"/>
      <c r="U732" s="5266"/>
      <c r="V732" s="5266"/>
      <c r="W732" s="5266"/>
      <c r="X732" s="5266"/>
      <c r="Y732" s="5266"/>
      <c r="Z732" s="5266"/>
      <c r="AA732" s="5266"/>
      <c r="AB732" s="5266"/>
      <c r="AC732" s="5266"/>
      <c r="AD732" s="5266"/>
      <c r="AE732" s="5267"/>
      <c r="AF732" s="5267"/>
      <c r="AG732" s="5266"/>
      <c r="AH732" s="5266"/>
      <c r="AI732" s="5006"/>
      <c r="AJ732" s="5268"/>
      <c r="AK732" s="5268"/>
      <c r="AL732" s="5268"/>
      <c r="AM732" s="5268"/>
      <c r="AN732" s="5268"/>
      <c r="AO732" s="5268"/>
    </row>
    <row r="733" spans="1:41" s="1928" customFormat="1" ht="17.100000000000001" customHeight="1">
      <c r="A733" s="5269"/>
      <c r="B733" s="3068"/>
      <c r="C733" s="11053" t="s">
        <v>679</v>
      </c>
      <c r="D733" s="11054"/>
      <c r="E733" s="4096">
        <f>SUM(E734,E738)</f>
        <v>1692500</v>
      </c>
      <c r="F733" s="4096">
        <f>SUM(F734,F738)</f>
        <v>1717167</v>
      </c>
      <c r="G733" s="4097">
        <f>SUM(G734,G738)</f>
        <v>1487292.75</v>
      </c>
      <c r="H733" s="4505">
        <f t="shared" si="205"/>
        <v>0.8661316866676334</v>
      </c>
      <c r="I733" s="1881">
        <f t="shared" si="210"/>
        <v>0</v>
      </c>
      <c r="J733" s="5265"/>
      <c r="K733" s="5265"/>
      <c r="L733" s="5265"/>
      <c r="M733" s="5265"/>
      <c r="N733" s="5265"/>
      <c r="O733" s="5265"/>
      <c r="P733" s="3664"/>
      <c r="Q733" s="5266"/>
      <c r="R733" s="5266"/>
      <c r="S733" s="5266"/>
      <c r="T733" s="5006"/>
      <c r="U733" s="5266"/>
      <c r="V733" s="5266"/>
      <c r="W733" s="5266"/>
      <c r="X733" s="5266"/>
      <c r="Y733" s="5266"/>
      <c r="Z733" s="5266"/>
      <c r="AA733" s="5266"/>
      <c r="AB733" s="5266"/>
      <c r="AC733" s="5266"/>
      <c r="AD733" s="5266"/>
      <c r="AE733" s="5267"/>
      <c r="AF733" s="5267"/>
      <c r="AG733" s="5266"/>
      <c r="AH733" s="5266"/>
      <c r="AI733" s="5006"/>
      <c r="AJ733" s="5268"/>
      <c r="AK733" s="5268"/>
      <c r="AL733" s="5268"/>
      <c r="AM733" s="5268"/>
      <c r="AN733" s="5268"/>
      <c r="AO733" s="5268"/>
    </row>
    <row r="734" spans="1:41" s="1928" customFormat="1" ht="17.100000000000001" customHeight="1">
      <c r="A734" s="5269"/>
      <c r="B734" s="3068"/>
      <c r="C734" s="11055" t="s">
        <v>680</v>
      </c>
      <c r="D734" s="11056"/>
      <c r="E734" s="5275">
        <f>SUM(E735:E737)</f>
        <v>1692500</v>
      </c>
      <c r="F734" s="5275">
        <f>SUM(F735:F737)</f>
        <v>455167</v>
      </c>
      <c r="G734" s="5276">
        <f>SUM(G735:G737)</f>
        <v>225292.75</v>
      </c>
      <c r="H734" s="4505">
        <f t="shared" ref="H734:H743" si="211">G734/F734</f>
        <v>0.49496723180722679</v>
      </c>
      <c r="I734" s="1881">
        <f t="shared" si="210"/>
        <v>0</v>
      </c>
      <c r="J734" s="5265"/>
      <c r="K734" s="5265"/>
      <c r="L734" s="5265"/>
      <c r="M734" s="5265"/>
      <c r="N734" s="5265"/>
      <c r="O734" s="5265"/>
      <c r="P734" s="3664"/>
      <c r="Q734" s="5266"/>
      <c r="R734" s="5266"/>
      <c r="S734" s="5266"/>
      <c r="T734" s="5006"/>
      <c r="U734" s="5266"/>
      <c r="V734" s="5266"/>
      <c r="W734" s="5266"/>
      <c r="X734" s="5266"/>
      <c r="Y734" s="5266"/>
      <c r="Z734" s="5266"/>
      <c r="AA734" s="5266"/>
      <c r="AB734" s="5266"/>
      <c r="AC734" s="5266"/>
      <c r="AD734" s="5266"/>
      <c r="AE734" s="5267"/>
      <c r="AF734" s="5267"/>
      <c r="AG734" s="5266"/>
      <c r="AH734" s="5266"/>
      <c r="AI734" s="5006"/>
      <c r="AJ734" s="5268"/>
      <c r="AK734" s="5268"/>
      <c r="AL734" s="5268"/>
      <c r="AM734" s="5268"/>
      <c r="AN734" s="5268"/>
      <c r="AO734" s="5268"/>
    </row>
    <row r="735" spans="1:41" s="1928" customFormat="1" ht="17.100000000000001" customHeight="1">
      <c r="A735" s="5269"/>
      <c r="B735" s="3068"/>
      <c r="C735" s="5277" t="s">
        <v>245</v>
      </c>
      <c r="D735" s="5278" t="s">
        <v>761</v>
      </c>
      <c r="E735" s="5274">
        <f>I735</f>
        <v>692500</v>
      </c>
      <c r="F735" s="4515">
        <v>56580</v>
      </c>
      <c r="G735" s="4516">
        <v>56580</v>
      </c>
      <c r="H735" s="4505">
        <f t="shared" si="211"/>
        <v>1</v>
      </c>
      <c r="I735" s="1881">
        <f t="shared" si="210"/>
        <v>692500</v>
      </c>
      <c r="J735" s="5265"/>
      <c r="K735" s="5265"/>
      <c r="L735" s="5265">
        <v>692500</v>
      </c>
      <c r="M735" s="5265"/>
      <c r="N735" s="5265"/>
      <c r="O735" s="5265"/>
      <c r="P735" s="3664"/>
      <c r="Q735" s="5266"/>
      <c r="R735" s="5266"/>
      <c r="S735" s="5266"/>
      <c r="T735" s="5006"/>
      <c r="U735" s="5266"/>
      <c r="V735" s="5266"/>
      <c r="W735" s="5266"/>
      <c r="X735" s="5266"/>
      <c r="Y735" s="5266"/>
      <c r="Z735" s="5266"/>
      <c r="AA735" s="5266"/>
      <c r="AB735" s="5266"/>
      <c r="AC735" s="5266"/>
      <c r="AD735" s="5266"/>
      <c r="AE735" s="5267"/>
      <c r="AF735" s="5267"/>
      <c r="AG735" s="5266"/>
      <c r="AH735" s="5266"/>
      <c r="AI735" s="5006"/>
      <c r="AJ735" s="5268"/>
      <c r="AK735" s="5268"/>
      <c r="AL735" s="5268"/>
      <c r="AM735" s="5268"/>
      <c r="AN735" s="5268"/>
      <c r="AO735" s="5268"/>
    </row>
    <row r="736" spans="1:41" s="1928" customFormat="1" ht="53.25" customHeight="1">
      <c r="A736" s="5269"/>
      <c r="B736" s="5279"/>
      <c r="C736" s="5280" t="s">
        <v>480</v>
      </c>
      <c r="D736" s="5281" t="s">
        <v>762</v>
      </c>
      <c r="E736" s="5282">
        <f>I736</f>
        <v>1000000</v>
      </c>
      <c r="F736" s="4515">
        <v>395586</v>
      </c>
      <c r="G736" s="4516">
        <v>165711.75</v>
      </c>
      <c r="H736" s="4505">
        <f t="shared" si="211"/>
        <v>0.41890195810771869</v>
      </c>
      <c r="I736" s="1881">
        <f t="shared" si="210"/>
        <v>1000000</v>
      </c>
      <c r="J736" s="5283"/>
      <c r="K736" s="5283"/>
      <c r="L736" s="5283"/>
      <c r="M736" s="5283"/>
      <c r="N736" s="5283">
        <v>1000000</v>
      </c>
      <c r="O736" s="5283"/>
      <c r="P736" s="3664"/>
      <c r="Q736" s="5284"/>
      <c r="R736" s="5284"/>
      <c r="S736" s="5284"/>
      <c r="T736" s="5006"/>
      <c r="U736" s="5284"/>
      <c r="V736" s="5284"/>
      <c r="W736" s="5284"/>
      <c r="X736" s="5284"/>
      <c r="Y736" s="5284"/>
      <c r="Z736" s="5284"/>
      <c r="AA736" s="5284"/>
      <c r="AB736" s="5284"/>
      <c r="AC736" s="5284"/>
      <c r="AD736" s="5284"/>
      <c r="AE736" s="5285"/>
      <c r="AF736" s="5285"/>
      <c r="AG736" s="5284"/>
      <c r="AH736" s="5284"/>
      <c r="AI736" s="5006"/>
      <c r="AJ736" s="5286"/>
      <c r="AK736" s="5286"/>
      <c r="AL736" s="5286"/>
      <c r="AM736" s="5286"/>
      <c r="AN736" s="5286"/>
      <c r="AO736" s="5286"/>
    </row>
    <row r="737" spans="1:41" s="1928" customFormat="1" ht="28.5" customHeight="1" thickBot="1">
      <c r="A737" s="5287"/>
      <c r="B737" s="1761"/>
      <c r="C737" s="5288" t="s">
        <v>856</v>
      </c>
      <c r="D737" s="5289" t="s">
        <v>857</v>
      </c>
      <c r="E737" s="5290">
        <f t="shared" ref="E737" si="212">I737</f>
        <v>0</v>
      </c>
      <c r="F737" s="5291">
        <v>3001</v>
      </c>
      <c r="G737" s="5292">
        <v>3001</v>
      </c>
      <c r="H737" s="5164">
        <f t="shared" si="211"/>
        <v>1</v>
      </c>
      <c r="I737" s="1881">
        <f t="shared" si="210"/>
        <v>0</v>
      </c>
      <c r="J737" s="5283"/>
      <c r="K737" s="5283"/>
      <c r="L737" s="5283"/>
      <c r="M737" s="5283"/>
      <c r="N737" s="5283"/>
      <c r="O737" s="5283"/>
      <c r="P737" s="3664"/>
      <c r="Q737" s="5284"/>
      <c r="R737" s="5284"/>
      <c r="S737" s="5284"/>
      <c r="T737" s="5006"/>
      <c r="U737" s="5284"/>
      <c r="V737" s="5284"/>
      <c r="W737" s="5284"/>
      <c r="X737" s="5284"/>
      <c r="Y737" s="5284"/>
      <c r="Z737" s="5284"/>
      <c r="AA737" s="5284"/>
      <c r="AB737" s="5284"/>
      <c r="AC737" s="5284"/>
      <c r="AD737" s="5284"/>
      <c r="AE737" s="5285"/>
      <c r="AF737" s="5285"/>
      <c r="AG737" s="5284"/>
      <c r="AH737" s="5284"/>
      <c r="AI737" s="5006"/>
      <c r="AJ737" s="5286"/>
      <c r="AK737" s="5286"/>
      <c r="AL737" s="5286"/>
      <c r="AM737" s="5286"/>
      <c r="AN737" s="5286"/>
      <c r="AO737" s="5286"/>
    </row>
    <row r="738" spans="1:41" s="1928" customFormat="1" ht="15" customHeight="1">
      <c r="A738" s="5269"/>
      <c r="B738" s="5279"/>
      <c r="C738" s="10966" t="s">
        <v>781</v>
      </c>
      <c r="D738" s="10967"/>
      <c r="E738" s="2233">
        <f>E739</f>
        <v>0</v>
      </c>
      <c r="F738" s="2233">
        <f>F739</f>
        <v>1262000</v>
      </c>
      <c r="G738" s="2445">
        <f t="shared" ref="G738" si="213">G739</f>
        <v>1262000</v>
      </c>
      <c r="H738" s="3250">
        <f>G738/F738</f>
        <v>1</v>
      </c>
      <c r="I738" s="1881">
        <f t="shared" si="210"/>
        <v>0</v>
      </c>
      <c r="J738" s="5283"/>
      <c r="K738" s="5283"/>
      <c r="L738" s="5283"/>
      <c r="M738" s="5283"/>
      <c r="N738" s="5283"/>
      <c r="O738" s="5283"/>
      <c r="P738" s="3664"/>
      <c r="Q738" s="5284"/>
      <c r="R738" s="5284"/>
      <c r="S738" s="5284"/>
      <c r="T738" s="5006"/>
      <c r="U738" s="5284"/>
      <c r="V738" s="5284"/>
      <c r="W738" s="5284"/>
      <c r="X738" s="5284"/>
      <c r="Y738" s="5284"/>
      <c r="Z738" s="5284"/>
      <c r="AA738" s="5284"/>
      <c r="AB738" s="5284"/>
      <c r="AC738" s="5284"/>
      <c r="AD738" s="5284"/>
      <c r="AE738" s="5285"/>
      <c r="AF738" s="5285"/>
      <c r="AG738" s="5284"/>
      <c r="AH738" s="5284"/>
      <c r="AI738" s="5006"/>
      <c r="AJ738" s="5286"/>
      <c r="AK738" s="5286"/>
      <c r="AL738" s="5286"/>
      <c r="AM738" s="5286"/>
      <c r="AN738" s="5286"/>
      <c r="AO738" s="5286"/>
    </row>
    <row r="739" spans="1:41" s="1928" customFormat="1" ht="38.25" customHeight="1">
      <c r="A739" s="5269"/>
      <c r="B739" s="5279"/>
      <c r="C739" s="5293" t="s">
        <v>782</v>
      </c>
      <c r="D739" s="5294" t="s">
        <v>783</v>
      </c>
      <c r="E739" s="5282">
        <v>0</v>
      </c>
      <c r="F739" s="4515">
        <v>1262000</v>
      </c>
      <c r="G739" s="4516">
        <v>1262000</v>
      </c>
      <c r="H739" s="4505">
        <f t="shared" si="211"/>
        <v>1</v>
      </c>
      <c r="I739" s="1881">
        <f t="shared" si="210"/>
        <v>0</v>
      </c>
      <c r="J739" s="5283"/>
      <c r="K739" s="5283"/>
      <c r="L739" s="5283"/>
      <c r="M739" s="5283"/>
      <c r="N739" s="5283"/>
      <c r="O739" s="5283"/>
      <c r="P739" s="3664"/>
      <c r="Q739" s="5284"/>
      <c r="R739" s="5284"/>
      <c r="S739" s="5284"/>
      <c r="T739" s="5006"/>
      <c r="U739" s="5284"/>
      <c r="V739" s="5284"/>
      <c r="W739" s="5284"/>
      <c r="X739" s="5284"/>
      <c r="Y739" s="5284"/>
      <c r="Z739" s="5284"/>
      <c r="AA739" s="5284"/>
      <c r="AB739" s="5284"/>
      <c r="AC739" s="5284"/>
      <c r="AD739" s="5284"/>
      <c r="AE739" s="5285"/>
      <c r="AF739" s="5285"/>
      <c r="AG739" s="5284"/>
      <c r="AH739" s="5284"/>
      <c r="AI739" s="5006"/>
      <c r="AJ739" s="5286"/>
      <c r="AK739" s="5286"/>
      <c r="AL739" s="5286"/>
      <c r="AM739" s="5286"/>
      <c r="AN739" s="5286"/>
      <c r="AO739" s="5286"/>
    </row>
    <row r="740" spans="1:41" s="1928" customFormat="1" ht="18.75" customHeight="1">
      <c r="A740" s="5269"/>
      <c r="B740" s="5279"/>
      <c r="C740" s="1929"/>
      <c r="D740" s="3767"/>
      <c r="E740" s="5282"/>
      <c r="F740" s="4515"/>
      <c r="G740" s="4516"/>
      <c r="H740" s="4505"/>
      <c r="I740" s="1881">
        <f t="shared" si="210"/>
        <v>0</v>
      </c>
      <c r="J740" s="5283"/>
      <c r="K740" s="5283"/>
      <c r="L740" s="5283"/>
      <c r="M740" s="5283"/>
      <c r="N740" s="5283"/>
      <c r="O740" s="5283"/>
      <c r="P740" s="3664"/>
      <c r="Q740" s="5284"/>
      <c r="R740" s="5284"/>
      <c r="S740" s="5284"/>
      <c r="T740" s="5006"/>
      <c r="U740" s="5284"/>
      <c r="V740" s="5284"/>
      <c r="W740" s="5284"/>
      <c r="X740" s="5284"/>
      <c r="Y740" s="5284"/>
      <c r="Z740" s="5284"/>
      <c r="AA740" s="5284"/>
      <c r="AB740" s="5284"/>
      <c r="AC740" s="5284"/>
      <c r="AD740" s="5284"/>
      <c r="AE740" s="5285"/>
      <c r="AF740" s="5285"/>
      <c r="AG740" s="5284"/>
      <c r="AH740" s="5284"/>
      <c r="AI740" s="5006"/>
      <c r="AJ740" s="5286"/>
      <c r="AK740" s="5286"/>
      <c r="AL740" s="5286"/>
      <c r="AM740" s="5286"/>
      <c r="AN740" s="5286"/>
      <c r="AO740" s="5286"/>
    </row>
    <row r="741" spans="1:41" s="1928" customFormat="1" ht="21" customHeight="1">
      <c r="A741" s="5269"/>
      <c r="B741" s="5279"/>
      <c r="C741" s="11037" t="s">
        <v>752</v>
      </c>
      <c r="D741" s="11038"/>
      <c r="E741" s="5295">
        <f>SUM(E742:E743)</f>
        <v>1000000</v>
      </c>
      <c r="F741" s="5295">
        <f>SUM(F742:F743)</f>
        <v>398587</v>
      </c>
      <c r="G741" s="5296">
        <f>SUM(G742:G743)</f>
        <v>168712.75</v>
      </c>
      <c r="H741" s="4505">
        <f t="shared" si="211"/>
        <v>0.42327710136055618</v>
      </c>
      <c r="I741" s="1881">
        <f t="shared" si="210"/>
        <v>0</v>
      </c>
      <c r="J741" s="5283"/>
      <c r="K741" s="5283"/>
      <c r="L741" s="5283"/>
      <c r="M741" s="5283"/>
      <c r="N741" s="5283"/>
      <c r="O741" s="5283"/>
      <c r="P741" s="3664"/>
      <c r="Q741" s="5284"/>
      <c r="R741" s="5284"/>
      <c r="S741" s="5284"/>
      <c r="T741" s="5006"/>
      <c r="U741" s="5284"/>
      <c r="V741" s="5284"/>
      <c r="W741" s="5284"/>
      <c r="X741" s="5284"/>
      <c r="Y741" s="5284"/>
      <c r="Z741" s="5284"/>
      <c r="AA741" s="5284"/>
      <c r="AB741" s="5284"/>
      <c r="AC741" s="5284"/>
      <c r="AD741" s="5284"/>
      <c r="AE741" s="5285"/>
      <c r="AF741" s="5285"/>
      <c r="AG741" s="5284"/>
      <c r="AH741" s="5284"/>
      <c r="AI741" s="5006"/>
      <c r="AJ741" s="5286"/>
      <c r="AK741" s="5286"/>
      <c r="AL741" s="5286"/>
      <c r="AM741" s="5286"/>
      <c r="AN741" s="5286"/>
      <c r="AO741" s="5286"/>
    </row>
    <row r="742" spans="1:41" s="1928" customFormat="1" ht="54" customHeight="1">
      <c r="A742" s="1929"/>
      <c r="B742" s="5279"/>
      <c r="C742" s="5297" t="s">
        <v>480</v>
      </c>
      <c r="D742" s="5298" t="s">
        <v>762</v>
      </c>
      <c r="E742" s="5282">
        <v>1000000</v>
      </c>
      <c r="F742" s="4515">
        <v>395586</v>
      </c>
      <c r="G742" s="4516">
        <v>165711.75</v>
      </c>
      <c r="H742" s="4505">
        <f t="shared" si="211"/>
        <v>0.41890195810771869</v>
      </c>
      <c r="I742" s="1881">
        <f t="shared" si="210"/>
        <v>0</v>
      </c>
      <c r="J742" s="5283"/>
      <c r="K742" s="5283"/>
      <c r="L742" s="5283"/>
      <c r="M742" s="5283"/>
      <c r="N742" s="5283"/>
      <c r="O742" s="5283"/>
      <c r="P742" s="3664"/>
      <c r="Q742" s="5284"/>
      <c r="R742" s="5284"/>
      <c r="S742" s="5284"/>
      <c r="T742" s="5006"/>
      <c r="U742" s="5284"/>
      <c r="V742" s="5284"/>
      <c r="W742" s="5284"/>
      <c r="X742" s="5284"/>
      <c r="Y742" s="5284"/>
      <c r="Z742" s="5284"/>
      <c r="AA742" s="5284"/>
      <c r="AB742" s="5284"/>
      <c r="AC742" s="5284"/>
      <c r="AD742" s="5284"/>
      <c r="AE742" s="5285"/>
      <c r="AF742" s="5285"/>
      <c r="AG742" s="5284"/>
      <c r="AH742" s="5284"/>
      <c r="AI742" s="5006"/>
      <c r="AJ742" s="5286"/>
      <c r="AK742" s="5286"/>
      <c r="AL742" s="5286"/>
      <c r="AM742" s="5286"/>
      <c r="AN742" s="5286"/>
      <c r="AO742" s="5286"/>
    </row>
    <row r="743" spans="1:41" s="1928" customFormat="1" ht="30.75" customHeight="1" thickBot="1">
      <c r="A743" s="2113"/>
      <c r="B743" s="1761"/>
      <c r="C743" s="5299" t="s">
        <v>856</v>
      </c>
      <c r="D743" s="5300" t="s">
        <v>857</v>
      </c>
      <c r="E743" s="5282">
        <f t="shared" ref="E743" si="214">I743</f>
        <v>0</v>
      </c>
      <c r="F743" s="3801">
        <v>3001</v>
      </c>
      <c r="G743" s="3802">
        <v>3001</v>
      </c>
      <c r="H743" s="4505">
        <f t="shared" si="211"/>
        <v>1</v>
      </c>
      <c r="I743" s="1881">
        <f t="shared" si="210"/>
        <v>0</v>
      </c>
      <c r="J743" s="5283"/>
      <c r="K743" s="5283"/>
      <c r="L743" s="5283"/>
      <c r="M743" s="5283"/>
      <c r="N743" s="5283"/>
      <c r="O743" s="5283"/>
      <c r="P743" s="3664"/>
      <c r="Q743" s="5284"/>
      <c r="R743" s="5284"/>
      <c r="S743" s="5284"/>
      <c r="T743" s="5006"/>
      <c r="U743" s="5284"/>
      <c r="V743" s="5284"/>
      <c r="W743" s="5284"/>
      <c r="X743" s="5284"/>
      <c r="Y743" s="5284"/>
      <c r="Z743" s="5284"/>
      <c r="AA743" s="5284"/>
      <c r="AB743" s="5284"/>
      <c r="AC743" s="5284"/>
      <c r="AD743" s="5284"/>
      <c r="AE743" s="5285"/>
      <c r="AF743" s="5285"/>
      <c r="AG743" s="5284"/>
      <c r="AH743" s="5284"/>
      <c r="AI743" s="5006"/>
      <c r="AJ743" s="5286"/>
      <c r="AK743" s="5286"/>
      <c r="AL743" s="5286"/>
      <c r="AM743" s="5286"/>
      <c r="AN743" s="5286"/>
      <c r="AO743" s="5286"/>
    </row>
    <row r="744" spans="1:41" s="2624" customFormat="1" ht="39.75" customHeight="1" thickBot="1">
      <c r="A744" s="1920" t="s">
        <v>557</v>
      </c>
      <c r="B744" s="2469"/>
      <c r="C744" s="5301"/>
      <c r="D744" s="2471" t="s">
        <v>858</v>
      </c>
      <c r="E744" s="2472">
        <f>E745</f>
        <v>0</v>
      </c>
      <c r="F744" s="2472">
        <f>F745</f>
        <v>2182150</v>
      </c>
      <c r="G744" s="2473">
        <f>G745</f>
        <v>1556709.2899999998</v>
      </c>
      <c r="H744" s="2474">
        <f>G744/F744</f>
        <v>0.71338326421190101</v>
      </c>
      <c r="I744" s="1881"/>
      <c r="J744" s="5283"/>
      <c r="K744" s="5283"/>
      <c r="L744" s="5283"/>
      <c r="M744" s="5283"/>
      <c r="N744" s="5283"/>
      <c r="O744" s="5283"/>
      <c r="P744" s="3664"/>
      <c r="Q744" s="5284"/>
      <c r="R744" s="5284"/>
      <c r="S744" s="5284"/>
      <c r="T744" s="5006"/>
      <c r="U744" s="5284"/>
      <c r="V744" s="5284"/>
      <c r="W744" s="5284"/>
      <c r="X744" s="5284"/>
      <c r="Y744" s="5284"/>
      <c r="Z744" s="5284"/>
      <c r="AA744" s="5284"/>
      <c r="AB744" s="5284"/>
      <c r="AC744" s="5284"/>
      <c r="AD744" s="5284"/>
      <c r="AE744" s="5285"/>
      <c r="AF744" s="5285"/>
      <c r="AG744" s="5284"/>
      <c r="AH744" s="5284"/>
      <c r="AI744" s="5006"/>
      <c r="AJ744" s="5286"/>
      <c r="AK744" s="5286"/>
      <c r="AL744" s="5286"/>
      <c r="AM744" s="5286"/>
      <c r="AN744" s="5302"/>
      <c r="AO744" s="5302"/>
    </row>
    <row r="745" spans="1:41" ht="46.5" customHeight="1" thickBot="1">
      <c r="A745" s="1955"/>
      <c r="B745" s="2214" t="s">
        <v>558</v>
      </c>
      <c r="C745" s="2215"/>
      <c r="D745" s="2216" t="s">
        <v>559</v>
      </c>
      <c r="E745" s="2217">
        <f>SUM(E746,)</f>
        <v>0</v>
      </c>
      <c r="F745" s="2217">
        <f>SUM(F746,)</f>
        <v>2182150</v>
      </c>
      <c r="G745" s="2218">
        <f>SUM(G746,)</f>
        <v>1556709.2899999998</v>
      </c>
      <c r="H745" s="1935">
        <f>G745/F745</f>
        <v>0.71338326421190101</v>
      </c>
      <c r="J745" s="5303"/>
      <c r="K745" s="5303"/>
      <c r="L745" s="5303"/>
      <c r="M745" s="5303"/>
      <c r="N745" s="5303"/>
      <c r="O745" s="5303"/>
      <c r="P745" s="5304"/>
      <c r="Q745" s="5305"/>
      <c r="R745" s="5305"/>
      <c r="S745" s="5305"/>
      <c r="T745" s="5306"/>
      <c r="U745" s="5305"/>
      <c r="V745" s="5305"/>
      <c r="W745" s="5305"/>
      <c r="X745" s="5305"/>
      <c r="Y745" s="5305"/>
      <c r="Z745" s="5305"/>
      <c r="AA745" s="5305"/>
      <c r="AB745" s="5305"/>
      <c r="AC745" s="5305"/>
      <c r="AD745" s="5305"/>
      <c r="AE745" s="5307"/>
      <c r="AF745" s="5307"/>
      <c r="AG745" s="5305"/>
      <c r="AH745" s="5305"/>
      <c r="AI745" s="5306"/>
      <c r="AJ745" s="5308"/>
      <c r="AK745" s="5308"/>
      <c r="AL745" s="5308"/>
      <c r="AM745" s="5308"/>
      <c r="AN745" s="5308"/>
      <c r="AO745" s="5308"/>
    </row>
    <row r="746" spans="1:41" ht="17.100000000000001" customHeight="1">
      <c r="A746" s="1929"/>
      <c r="B746" s="5309"/>
      <c r="C746" s="10865" t="s">
        <v>645</v>
      </c>
      <c r="D746" s="10828"/>
      <c r="E746" s="5310">
        <f>SUM(E747,E762,E759)</f>
        <v>0</v>
      </c>
      <c r="F746" s="2220">
        <f>SUM(F747,F759)</f>
        <v>2182150</v>
      </c>
      <c r="G746" s="2221">
        <f>SUM(G747,G759)</f>
        <v>1556709.2899999998</v>
      </c>
      <c r="H746" s="3813">
        <f>G746/F746</f>
        <v>0.71338326421190101</v>
      </c>
      <c r="J746" s="5303"/>
      <c r="K746" s="5303"/>
      <c r="L746" s="5303"/>
      <c r="M746" s="5303"/>
      <c r="N746" s="5303"/>
      <c r="O746" s="5303"/>
      <c r="P746" s="5304"/>
      <c r="Q746" s="5305"/>
      <c r="R746" s="5305"/>
      <c r="S746" s="5305"/>
      <c r="T746" s="5306"/>
      <c r="U746" s="5305"/>
      <c r="V746" s="5305"/>
      <c r="W746" s="5305"/>
      <c r="X746" s="5305"/>
      <c r="Y746" s="5305"/>
      <c r="Z746" s="5305"/>
      <c r="AA746" s="5305"/>
      <c r="AB746" s="5305"/>
      <c r="AC746" s="5305"/>
      <c r="AD746" s="5305"/>
      <c r="AE746" s="5307"/>
      <c r="AF746" s="5307"/>
      <c r="AG746" s="5305"/>
      <c r="AH746" s="5305"/>
      <c r="AI746" s="5306"/>
      <c r="AJ746" s="5308"/>
      <c r="AK746" s="5308"/>
      <c r="AL746" s="5308"/>
      <c r="AM746" s="5308"/>
      <c r="AN746" s="5308"/>
      <c r="AO746" s="5308"/>
    </row>
    <row r="747" spans="1:41" ht="17.100000000000001" customHeight="1">
      <c r="A747" s="1929"/>
      <c r="B747" s="1955"/>
      <c r="C747" s="11039" t="s">
        <v>646</v>
      </c>
      <c r="D747" s="11040"/>
      <c r="E747" s="4515">
        <f>SUM(E748,E754)</f>
        <v>0</v>
      </c>
      <c r="F747" s="5311">
        <f>SUM(F748,F754)</f>
        <v>2161050</v>
      </c>
      <c r="G747" s="5312">
        <f t="shared" ref="G747" si="215">SUM(G748,G754)</f>
        <v>1536195.15</v>
      </c>
      <c r="H747" s="3250">
        <f t="shared" ref="H747:H760" si="216">G747/F747</f>
        <v>0.71085590338030125</v>
      </c>
      <c r="J747" s="5313"/>
      <c r="K747" s="5313"/>
      <c r="L747" s="5313"/>
      <c r="M747" s="5313"/>
      <c r="N747" s="5313"/>
      <c r="O747" s="5313"/>
      <c r="P747" s="5304"/>
      <c r="Q747" s="5314"/>
      <c r="R747" s="5314"/>
      <c r="S747" s="5314"/>
      <c r="T747" s="5306"/>
      <c r="U747" s="5314"/>
      <c r="V747" s="5314"/>
      <c r="W747" s="5314"/>
      <c r="X747" s="5314"/>
      <c r="Y747" s="5314"/>
      <c r="Z747" s="5314"/>
      <c r="AA747" s="5314"/>
      <c r="AB747" s="5314"/>
      <c r="AC747" s="5314"/>
      <c r="AD747" s="5314"/>
      <c r="AE747" s="5315"/>
      <c r="AF747" s="5315"/>
      <c r="AG747" s="5314"/>
      <c r="AH747" s="5314"/>
      <c r="AI747" s="5306"/>
      <c r="AJ747" s="5316"/>
      <c r="AK747" s="5316"/>
      <c r="AL747" s="5316"/>
      <c r="AM747" s="5316"/>
      <c r="AN747" s="5316"/>
      <c r="AO747" s="5316"/>
    </row>
    <row r="748" spans="1:41" ht="17.100000000000001" customHeight="1">
      <c r="A748" s="1929"/>
      <c r="B748" s="1955"/>
      <c r="C748" s="11041" t="s">
        <v>647</v>
      </c>
      <c r="D748" s="11042"/>
      <c r="E748" s="5317">
        <f>SUM(E749:E752)</f>
        <v>0</v>
      </c>
      <c r="F748" s="5318">
        <f>SUM(F749:F752)</f>
        <v>1418050</v>
      </c>
      <c r="G748" s="5319">
        <f t="shared" ref="G748" si="217">SUM(G749:G752)</f>
        <v>829621.94</v>
      </c>
      <c r="H748" s="3250">
        <f t="shared" si="216"/>
        <v>0.58504420859631179</v>
      </c>
      <c r="J748" s="5320"/>
      <c r="K748" s="5320"/>
      <c r="L748" s="5320"/>
      <c r="M748" s="5320"/>
      <c r="N748" s="5320"/>
      <c r="O748" s="5320"/>
      <c r="P748" s="5304"/>
      <c r="Q748" s="5321"/>
      <c r="R748" s="5321"/>
      <c r="S748" s="5321"/>
      <c r="T748" s="5306"/>
      <c r="U748" s="5321"/>
      <c r="V748" s="5321"/>
      <c r="W748" s="5321"/>
      <c r="X748" s="5321"/>
      <c r="Y748" s="5321"/>
      <c r="Z748" s="5321"/>
      <c r="AA748" s="5321"/>
      <c r="AB748" s="5321"/>
      <c r="AC748" s="5321"/>
      <c r="AD748" s="5321"/>
      <c r="AE748" s="5322"/>
      <c r="AF748" s="5322"/>
      <c r="AG748" s="5321"/>
      <c r="AH748" s="5321"/>
      <c r="AI748" s="5306"/>
      <c r="AJ748" s="5323"/>
      <c r="AK748" s="5323"/>
      <c r="AL748" s="5323"/>
      <c r="AM748" s="5323"/>
      <c r="AN748" s="5323"/>
      <c r="AO748" s="5323"/>
    </row>
    <row r="749" spans="1:41" ht="15.75" customHeight="1">
      <c r="A749" s="1929"/>
      <c r="B749" s="1955"/>
      <c r="C749" s="5324" t="s">
        <v>407</v>
      </c>
      <c r="D749" s="5325" t="s">
        <v>650</v>
      </c>
      <c r="E749" s="4515">
        <v>0</v>
      </c>
      <c r="F749" s="4515">
        <v>199000</v>
      </c>
      <c r="G749" s="4516">
        <v>117494.2</v>
      </c>
      <c r="H749" s="3250">
        <f>G749/F749</f>
        <v>0.5904231155778894</v>
      </c>
      <c r="J749" s="5320"/>
      <c r="K749" s="5320"/>
      <c r="L749" s="5320"/>
      <c r="M749" s="5320"/>
      <c r="N749" s="5320"/>
      <c r="O749" s="5320"/>
      <c r="P749" s="5304"/>
      <c r="Q749" s="5321"/>
      <c r="R749" s="5321"/>
      <c r="S749" s="5321">
        <v>76200</v>
      </c>
      <c r="T749" s="5306"/>
      <c r="U749" s="5321"/>
      <c r="V749" s="5321"/>
      <c r="W749" s="5321"/>
      <c r="X749" s="5321"/>
      <c r="Y749" s="5321"/>
      <c r="Z749" s="5321"/>
      <c r="AA749" s="5321"/>
      <c r="AB749" s="5321"/>
      <c r="AC749" s="5321"/>
      <c r="AD749" s="5321"/>
      <c r="AE749" s="5322"/>
      <c r="AF749" s="5322"/>
      <c r="AG749" s="5321"/>
      <c r="AH749" s="5321"/>
      <c r="AI749" s="5306"/>
      <c r="AJ749" s="5323"/>
      <c r="AK749" s="5323"/>
      <c r="AL749" s="5323"/>
      <c r="AM749" s="5323"/>
      <c r="AN749" s="5323"/>
      <c r="AO749" s="5323"/>
    </row>
    <row r="750" spans="1:41" ht="15.75" customHeight="1">
      <c r="A750" s="1929"/>
      <c r="B750" s="1955"/>
      <c r="C750" s="5324" t="s">
        <v>408</v>
      </c>
      <c r="D750" s="5325" t="s">
        <v>651</v>
      </c>
      <c r="E750" s="4515">
        <v>0</v>
      </c>
      <c r="F750" s="4515">
        <v>29000</v>
      </c>
      <c r="G750" s="4516">
        <v>14748.99</v>
      </c>
      <c r="H750" s="3250">
        <f t="shared" ref="H750:H752" si="218">G750/F750</f>
        <v>0.5085858620689655</v>
      </c>
      <c r="J750" s="5320"/>
      <c r="K750" s="5320"/>
      <c r="L750" s="5320"/>
      <c r="M750" s="5320"/>
      <c r="N750" s="5320"/>
      <c r="O750" s="5320"/>
      <c r="P750" s="5304"/>
      <c r="Q750" s="5321"/>
      <c r="R750" s="5321"/>
      <c r="S750" s="5321"/>
      <c r="T750" s="5306"/>
      <c r="U750" s="5321"/>
      <c r="V750" s="5321"/>
      <c r="W750" s="5321"/>
      <c r="X750" s="5321"/>
      <c r="Y750" s="5321"/>
      <c r="Z750" s="5321"/>
      <c r="AA750" s="5321"/>
      <c r="AB750" s="5321"/>
      <c r="AC750" s="5321"/>
      <c r="AD750" s="5321"/>
      <c r="AE750" s="5322"/>
      <c r="AF750" s="5322"/>
      <c r="AG750" s="5321"/>
      <c r="AH750" s="5321"/>
      <c r="AI750" s="5306"/>
      <c r="AJ750" s="5323"/>
      <c r="AK750" s="5323"/>
      <c r="AL750" s="5323"/>
      <c r="AM750" s="5323"/>
      <c r="AN750" s="5323"/>
      <c r="AO750" s="5323"/>
    </row>
    <row r="751" spans="1:41" ht="15.75" customHeight="1">
      <c r="A751" s="1929"/>
      <c r="B751" s="1955"/>
      <c r="C751" s="5324" t="s">
        <v>595</v>
      </c>
      <c r="D751" s="5325" t="s">
        <v>652</v>
      </c>
      <c r="E751" s="4515">
        <v>0</v>
      </c>
      <c r="F751" s="4515">
        <v>1170050</v>
      </c>
      <c r="G751" s="4516">
        <v>694000</v>
      </c>
      <c r="H751" s="3250">
        <f t="shared" si="218"/>
        <v>0.59313704542540913</v>
      </c>
      <c r="J751" s="5320"/>
      <c r="K751" s="5320"/>
      <c r="L751" s="5320"/>
      <c r="M751" s="5320"/>
      <c r="N751" s="5320"/>
      <c r="O751" s="5320"/>
      <c r="P751" s="5304"/>
      <c r="Q751" s="5321"/>
      <c r="R751" s="5321"/>
      <c r="S751" s="5321"/>
      <c r="T751" s="5306"/>
      <c r="U751" s="5321"/>
      <c r="V751" s="5321"/>
      <c r="W751" s="5321"/>
      <c r="X751" s="5321"/>
      <c r="Y751" s="5321"/>
      <c r="Z751" s="5321"/>
      <c r="AA751" s="5321"/>
      <c r="AB751" s="5321"/>
      <c r="AC751" s="5321"/>
      <c r="AD751" s="5321"/>
      <c r="AE751" s="5322"/>
      <c r="AF751" s="5322"/>
      <c r="AG751" s="5321"/>
      <c r="AH751" s="5321"/>
      <c r="AI751" s="5306"/>
      <c r="AJ751" s="5323"/>
      <c r="AK751" s="5323"/>
      <c r="AL751" s="5323"/>
      <c r="AM751" s="5323"/>
      <c r="AN751" s="5323"/>
      <c r="AO751" s="5323"/>
    </row>
    <row r="752" spans="1:41" ht="15.75" customHeight="1">
      <c r="A752" s="1929"/>
      <c r="B752" s="1955"/>
      <c r="C752" s="5324" t="s">
        <v>593</v>
      </c>
      <c r="D752" s="5325" t="s">
        <v>653</v>
      </c>
      <c r="E752" s="4515">
        <v>0</v>
      </c>
      <c r="F752" s="4515">
        <v>20000</v>
      </c>
      <c r="G752" s="4516">
        <v>3378.75</v>
      </c>
      <c r="H752" s="3250">
        <f t="shared" si="218"/>
        <v>0.16893749999999999</v>
      </c>
      <c r="J752" s="5320"/>
      <c r="K752" s="5320"/>
      <c r="L752" s="5320"/>
      <c r="M752" s="5320"/>
      <c r="N752" s="5320"/>
      <c r="O752" s="5320"/>
      <c r="P752" s="5304"/>
      <c r="Q752" s="5321"/>
      <c r="R752" s="5321"/>
      <c r="S752" s="5321"/>
      <c r="T752" s="5306"/>
      <c r="U752" s="5321"/>
      <c r="V752" s="5321"/>
      <c r="W752" s="5321"/>
      <c r="X752" s="5321"/>
      <c r="Y752" s="5321"/>
      <c r="Z752" s="5321"/>
      <c r="AA752" s="5321"/>
      <c r="AB752" s="5321"/>
      <c r="AC752" s="5321"/>
      <c r="AD752" s="5321"/>
      <c r="AE752" s="5322"/>
      <c r="AF752" s="5322"/>
      <c r="AG752" s="5321"/>
      <c r="AH752" s="5321"/>
      <c r="AI752" s="5306"/>
      <c r="AJ752" s="5323"/>
      <c r="AK752" s="5323"/>
      <c r="AL752" s="5323"/>
      <c r="AM752" s="5323"/>
      <c r="AN752" s="5323"/>
      <c r="AO752" s="5323"/>
    </row>
    <row r="753" spans="1:41" ht="13.5" customHeight="1">
      <c r="A753" s="1929"/>
      <c r="B753" s="1955"/>
      <c r="C753" s="3058"/>
      <c r="D753" s="5326"/>
      <c r="E753" s="4515"/>
      <c r="F753" s="4515"/>
      <c r="G753" s="4516"/>
      <c r="H753" s="3250"/>
      <c r="J753" s="5320"/>
      <c r="K753" s="5320"/>
      <c r="L753" s="5320"/>
      <c r="M753" s="5320"/>
      <c r="N753" s="5320"/>
      <c r="O753" s="5320"/>
      <c r="P753" s="5304"/>
      <c r="Q753" s="5321"/>
      <c r="R753" s="5321"/>
      <c r="S753" s="5321"/>
      <c r="T753" s="5306"/>
      <c r="U753" s="5321"/>
      <c r="V753" s="5321"/>
      <c r="W753" s="5321"/>
      <c r="X753" s="5321"/>
      <c r="Y753" s="5321"/>
      <c r="Z753" s="5321"/>
      <c r="AA753" s="5321"/>
      <c r="AB753" s="5321"/>
      <c r="AC753" s="5321"/>
      <c r="AD753" s="5321"/>
      <c r="AE753" s="5322"/>
      <c r="AF753" s="5322"/>
      <c r="AG753" s="5321"/>
      <c r="AH753" s="5321"/>
      <c r="AI753" s="5306"/>
      <c r="AJ753" s="5323"/>
      <c r="AK753" s="5323"/>
      <c r="AL753" s="5323"/>
      <c r="AM753" s="5323"/>
      <c r="AN753" s="5323"/>
      <c r="AO753" s="5323"/>
    </row>
    <row r="754" spans="1:41" ht="17.100000000000001" customHeight="1">
      <c r="A754" s="1929"/>
      <c r="B754" s="1955"/>
      <c r="C754" s="11043" t="s">
        <v>654</v>
      </c>
      <c r="D754" s="11044"/>
      <c r="E754" s="5327">
        <f>SUM(E755:E757)</f>
        <v>0</v>
      </c>
      <c r="F754" s="5328">
        <f>SUM(F755:F757)</f>
        <v>743000</v>
      </c>
      <c r="G754" s="5329">
        <f t="shared" ref="G754" si="219">SUM(G755:G757)</f>
        <v>706573.21000000008</v>
      </c>
      <c r="H754" s="3250">
        <f t="shared" si="216"/>
        <v>0.95097336473755056</v>
      </c>
      <c r="J754" s="5320"/>
      <c r="K754" s="5320"/>
      <c r="L754" s="5320"/>
      <c r="M754" s="5320"/>
      <c r="N754" s="5320"/>
      <c r="O754" s="5320"/>
      <c r="P754" s="5330"/>
      <c r="Q754" s="5321"/>
      <c r="R754" s="5321"/>
      <c r="S754" s="5321"/>
      <c r="T754" s="5331"/>
      <c r="U754" s="5321"/>
      <c r="V754" s="5321"/>
      <c r="W754" s="5321"/>
      <c r="X754" s="5321"/>
      <c r="Y754" s="5321"/>
      <c r="Z754" s="5321"/>
      <c r="AA754" s="5321"/>
      <c r="AB754" s="5321"/>
      <c r="AC754" s="5321"/>
      <c r="AD754" s="5321"/>
      <c r="AE754" s="5322"/>
      <c r="AF754" s="5322"/>
      <c r="AG754" s="5321"/>
      <c r="AH754" s="5321"/>
      <c r="AI754" s="5331"/>
      <c r="AJ754" s="5323"/>
      <c r="AK754" s="5323"/>
      <c r="AL754" s="5323"/>
      <c r="AM754" s="5323"/>
      <c r="AN754" s="5323"/>
      <c r="AO754" s="5323"/>
    </row>
    <row r="755" spans="1:41" ht="17.25" customHeight="1">
      <c r="A755" s="1929"/>
      <c r="B755" s="1955"/>
      <c r="C755" s="5332" t="s">
        <v>375</v>
      </c>
      <c r="D755" s="5333" t="s">
        <v>656</v>
      </c>
      <c r="E755" s="5334">
        <v>0</v>
      </c>
      <c r="F755" s="5334">
        <v>13000</v>
      </c>
      <c r="G755" s="5335">
        <v>225.8</v>
      </c>
      <c r="H755" s="3250">
        <f t="shared" si="216"/>
        <v>1.7369230769230769E-2</v>
      </c>
      <c r="J755" s="5320"/>
      <c r="K755" s="5320"/>
      <c r="L755" s="5320"/>
      <c r="M755" s="5320"/>
      <c r="N755" s="5320"/>
      <c r="O755" s="5320"/>
      <c r="P755" s="5330"/>
      <c r="Q755" s="5321"/>
      <c r="R755" s="5321"/>
      <c r="S755" s="5321">
        <v>13800</v>
      </c>
      <c r="T755" s="5331"/>
      <c r="U755" s="5321"/>
      <c r="V755" s="5321"/>
      <c r="W755" s="5321"/>
      <c r="X755" s="5321"/>
      <c r="Y755" s="5321"/>
      <c r="Z755" s="5321"/>
      <c r="AA755" s="5321"/>
      <c r="AB755" s="5321"/>
      <c r="AC755" s="5321"/>
      <c r="AD755" s="5321"/>
      <c r="AE755" s="5322"/>
      <c r="AF755" s="5322"/>
      <c r="AG755" s="5321"/>
      <c r="AH755" s="5321"/>
      <c r="AI755" s="5331"/>
      <c r="AJ755" s="5323"/>
      <c r="AK755" s="5323"/>
      <c r="AL755" s="5323"/>
      <c r="AM755" s="5323"/>
      <c r="AN755" s="5323"/>
      <c r="AO755" s="5323"/>
    </row>
    <row r="756" spans="1:41" ht="17.25" customHeight="1">
      <c r="A756" s="1929"/>
      <c r="B756" s="1955"/>
      <c r="C756" s="5332" t="s">
        <v>597</v>
      </c>
      <c r="D756" s="5333" t="s">
        <v>657</v>
      </c>
      <c r="E756" s="5334">
        <v>0</v>
      </c>
      <c r="F756" s="5334">
        <v>10000</v>
      </c>
      <c r="G756" s="5335">
        <v>848</v>
      </c>
      <c r="H756" s="3250">
        <f t="shared" si="216"/>
        <v>8.48E-2</v>
      </c>
      <c r="J756" s="5320"/>
      <c r="K756" s="5320"/>
      <c r="L756" s="5320"/>
      <c r="M756" s="5320"/>
      <c r="N756" s="5320"/>
      <c r="O756" s="5320"/>
      <c r="P756" s="5330"/>
      <c r="Q756" s="5321"/>
      <c r="R756" s="5321"/>
      <c r="S756" s="5321"/>
      <c r="T756" s="5331"/>
      <c r="U756" s="5321"/>
      <c r="V756" s="5321"/>
      <c r="W756" s="5321"/>
      <c r="X756" s="5321"/>
      <c r="Y756" s="5321"/>
      <c r="Z756" s="5321"/>
      <c r="AA756" s="5321"/>
      <c r="AB756" s="5321"/>
      <c r="AC756" s="5321"/>
      <c r="AD756" s="5321"/>
      <c r="AE756" s="5322"/>
      <c r="AF756" s="5322"/>
      <c r="AG756" s="5321"/>
      <c r="AH756" s="5321"/>
      <c r="AI756" s="5331"/>
      <c r="AJ756" s="5323"/>
      <c r="AK756" s="5323"/>
      <c r="AL756" s="5323"/>
      <c r="AM756" s="5323"/>
      <c r="AN756" s="5323"/>
      <c r="AO756" s="5323"/>
    </row>
    <row r="757" spans="1:41" ht="17.25" customHeight="1">
      <c r="A757" s="1929"/>
      <c r="B757" s="1955"/>
      <c r="C757" s="5332" t="s">
        <v>376</v>
      </c>
      <c r="D757" s="5333" t="s">
        <v>661</v>
      </c>
      <c r="E757" s="5334">
        <v>0</v>
      </c>
      <c r="F757" s="5334">
        <v>720000</v>
      </c>
      <c r="G757" s="5335">
        <v>705499.41</v>
      </c>
      <c r="H757" s="3250">
        <f t="shared" si="216"/>
        <v>0.97986029166666666</v>
      </c>
      <c r="J757" s="5320"/>
      <c r="K757" s="5320"/>
      <c r="L757" s="5320"/>
      <c r="M757" s="5320"/>
      <c r="N757" s="5320"/>
      <c r="O757" s="5320"/>
      <c r="P757" s="5330"/>
      <c r="Q757" s="5321"/>
      <c r="R757" s="5321"/>
      <c r="S757" s="5321"/>
      <c r="T757" s="5331"/>
      <c r="U757" s="5321"/>
      <c r="V757" s="5321"/>
      <c r="W757" s="5321"/>
      <c r="X757" s="5321"/>
      <c r="Y757" s="5321"/>
      <c r="Z757" s="5321"/>
      <c r="AA757" s="5321"/>
      <c r="AB757" s="5321"/>
      <c r="AC757" s="5321"/>
      <c r="AD757" s="5321"/>
      <c r="AE757" s="5322"/>
      <c r="AF757" s="5322"/>
      <c r="AG757" s="5321"/>
      <c r="AH757" s="5321"/>
      <c r="AI757" s="5331"/>
      <c r="AJ757" s="5323"/>
      <c r="AK757" s="5323"/>
      <c r="AL757" s="5323"/>
      <c r="AM757" s="5323"/>
      <c r="AN757" s="5323"/>
      <c r="AO757" s="5323"/>
    </row>
    <row r="758" spans="1:41" ht="15" customHeight="1">
      <c r="A758" s="1955"/>
      <c r="B758" s="1955"/>
      <c r="C758" s="11064"/>
      <c r="D758" s="11065"/>
      <c r="E758" s="5334"/>
      <c r="F758" s="5334"/>
      <c r="G758" s="5335"/>
      <c r="H758" s="3250"/>
      <c r="J758" s="5320"/>
      <c r="K758" s="5320"/>
      <c r="L758" s="5320"/>
      <c r="M758" s="5320"/>
      <c r="N758" s="5320"/>
      <c r="O758" s="5320"/>
      <c r="P758" s="5330"/>
      <c r="Q758" s="5321"/>
      <c r="R758" s="5321"/>
      <c r="S758" s="5321"/>
      <c r="T758" s="5331"/>
      <c r="U758" s="5321"/>
      <c r="V758" s="5321"/>
      <c r="W758" s="5321"/>
      <c r="X758" s="5321"/>
      <c r="Y758" s="5321"/>
      <c r="Z758" s="5321"/>
      <c r="AA758" s="5321"/>
      <c r="AB758" s="5321"/>
      <c r="AC758" s="5321"/>
      <c r="AD758" s="5321"/>
      <c r="AE758" s="5322"/>
      <c r="AF758" s="5322"/>
      <c r="AG758" s="5321"/>
      <c r="AH758" s="5321"/>
      <c r="AI758" s="5331"/>
      <c r="AJ758" s="5323"/>
      <c r="AK758" s="5323"/>
      <c r="AL758" s="5323"/>
      <c r="AM758" s="5323"/>
      <c r="AN758" s="5323"/>
      <c r="AO758" s="5323"/>
    </row>
    <row r="759" spans="1:41" ht="17.100000000000001" customHeight="1">
      <c r="A759" s="1929"/>
      <c r="B759" s="1955"/>
      <c r="C759" s="11066" t="s">
        <v>677</v>
      </c>
      <c r="D759" s="11067"/>
      <c r="E759" s="5336">
        <f>SUM(E760:E760)</f>
        <v>0</v>
      </c>
      <c r="F759" s="5337">
        <f>SUM(F760:F760)</f>
        <v>21100</v>
      </c>
      <c r="G759" s="5338">
        <f t="shared" ref="G759" si="220">SUM(G760:G760)</f>
        <v>20514.14</v>
      </c>
      <c r="H759" s="3250">
        <f t="shared" si="216"/>
        <v>0.97223412322274883</v>
      </c>
      <c r="J759" s="5320"/>
      <c r="K759" s="5320"/>
      <c r="L759" s="5320"/>
      <c r="M759" s="5320"/>
      <c r="N759" s="5320"/>
      <c r="O759" s="5320"/>
      <c r="P759" s="5330"/>
      <c r="Q759" s="5321"/>
      <c r="R759" s="5321"/>
      <c r="S759" s="5321"/>
      <c r="T759" s="5331"/>
      <c r="U759" s="5321"/>
      <c r="V759" s="5321"/>
      <c r="W759" s="5321"/>
      <c r="X759" s="5321"/>
      <c r="Y759" s="5321"/>
      <c r="Z759" s="5321"/>
      <c r="AA759" s="5321"/>
      <c r="AB759" s="5321"/>
      <c r="AC759" s="5321"/>
      <c r="AD759" s="5321"/>
      <c r="AE759" s="5322"/>
      <c r="AF759" s="5322"/>
      <c r="AG759" s="5321"/>
      <c r="AH759" s="5321"/>
      <c r="AI759" s="5331"/>
      <c r="AJ759" s="5323"/>
      <c r="AK759" s="5323"/>
      <c r="AL759" s="5323"/>
      <c r="AM759" s="5323"/>
      <c r="AN759" s="5323"/>
      <c r="AO759" s="5323"/>
    </row>
    <row r="760" spans="1:41" ht="17.100000000000001" customHeight="1" thickBot="1">
      <c r="A760" s="2113"/>
      <c r="B760" s="2114"/>
      <c r="C760" s="5339" t="s">
        <v>596</v>
      </c>
      <c r="D760" s="5340" t="s">
        <v>825</v>
      </c>
      <c r="E760" s="2259">
        <f>I760</f>
        <v>0</v>
      </c>
      <c r="F760" s="2259">
        <v>21100</v>
      </c>
      <c r="G760" s="2260">
        <v>20514.14</v>
      </c>
      <c r="H760" s="3240">
        <f t="shared" si="216"/>
        <v>0.97223412322274883</v>
      </c>
      <c r="J760" s="5320"/>
      <c r="K760" s="5320"/>
      <c r="L760" s="5320"/>
      <c r="M760" s="5320"/>
      <c r="N760" s="5320"/>
      <c r="O760" s="5320"/>
      <c r="P760" s="5304"/>
      <c r="Q760" s="5321"/>
      <c r="R760" s="5321"/>
      <c r="S760" s="5321"/>
      <c r="T760" s="5331"/>
      <c r="U760" s="5321"/>
      <c r="V760" s="5321"/>
      <c r="W760" s="5321"/>
      <c r="X760" s="5321"/>
      <c r="Y760" s="5321"/>
      <c r="Z760" s="5321"/>
      <c r="AA760" s="5321"/>
      <c r="AB760" s="5321"/>
      <c r="AC760" s="5321"/>
      <c r="AD760" s="5321"/>
      <c r="AE760" s="5322"/>
      <c r="AF760" s="5322"/>
      <c r="AG760" s="5321"/>
      <c r="AH760" s="5321"/>
      <c r="AI760" s="5331"/>
      <c r="AJ760" s="5323"/>
      <c r="AK760" s="5323"/>
      <c r="AL760" s="5323"/>
      <c r="AM760" s="5323"/>
      <c r="AN760" s="5323"/>
      <c r="AO760" s="5323"/>
    </row>
    <row r="761" spans="1:41" s="2624" customFormat="1" ht="22.5" customHeight="1" thickBot="1">
      <c r="A761" s="2617" t="s">
        <v>560</v>
      </c>
      <c r="B761" s="2618"/>
      <c r="C761" s="2619"/>
      <c r="D761" s="5341" t="s">
        <v>859</v>
      </c>
      <c r="E761" s="2472">
        <f t="shared" ref="E761:G764" si="221">SUM(E762)</f>
        <v>0</v>
      </c>
      <c r="F761" s="2472">
        <f>SUM(F762)</f>
        <v>5000</v>
      </c>
      <c r="G761" s="2473">
        <f>SUM(G762)</f>
        <v>5000</v>
      </c>
      <c r="H761" s="2474">
        <f>G761/F761</f>
        <v>1</v>
      </c>
      <c r="I761" s="1881">
        <f t="shared" si="210"/>
        <v>0</v>
      </c>
      <c r="J761" s="5283"/>
      <c r="K761" s="5283"/>
      <c r="L761" s="5283"/>
      <c r="M761" s="5283"/>
      <c r="N761" s="5283"/>
      <c r="O761" s="5283"/>
      <c r="P761" s="3664"/>
      <c r="Q761" s="5284"/>
      <c r="R761" s="5284"/>
      <c r="S761" s="5284"/>
      <c r="T761" s="5342"/>
      <c r="U761" s="5284"/>
      <c r="V761" s="5284"/>
      <c r="W761" s="5284"/>
      <c r="X761" s="5284"/>
      <c r="Y761" s="5284"/>
      <c r="Z761" s="5284"/>
      <c r="AA761" s="5284"/>
      <c r="AB761" s="5284"/>
      <c r="AC761" s="5284"/>
      <c r="AD761" s="5284"/>
      <c r="AE761" s="5285"/>
      <c r="AF761" s="5285"/>
      <c r="AG761" s="5284"/>
      <c r="AH761" s="5284"/>
      <c r="AI761" s="5342"/>
      <c r="AJ761" s="5286"/>
      <c r="AK761" s="5286"/>
      <c r="AL761" s="5286"/>
      <c r="AM761" s="5286"/>
      <c r="AN761" s="5302"/>
      <c r="AO761" s="5302"/>
    </row>
    <row r="762" spans="1:41" s="2624" customFormat="1" ht="14.25" customHeight="1" thickBot="1">
      <c r="A762" s="2629"/>
      <c r="B762" s="2626" t="s">
        <v>561</v>
      </c>
      <c r="C762" s="2627"/>
      <c r="D762" s="2628" t="s">
        <v>495</v>
      </c>
      <c r="E762" s="2217">
        <f t="shared" si="221"/>
        <v>0</v>
      </c>
      <c r="F762" s="2217">
        <f>SUM(F763)</f>
        <v>5000</v>
      </c>
      <c r="G762" s="2218">
        <f t="shared" si="221"/>
        <v>5000</v>
      </c>
      <c r="H762" s="1935">
        <f>G762/F762</f>
        <v>1</v>
      </c>
      <c r="I762" s="1881">
        <f t="shared" si="210"/>
        <v>0</v>
      </c>
      <c r="J762" s="5283"/>
      <c r="K762" s="5283"/>
      <c r="L762" s="5283"/>
      <c r="M762" s="5283"/>
      <c r="N762" s="5283"/>
      <c r="O762" s="5283"/>
      <c r="P762" s="3664"/>
      <c r="Q762" s="5284"/>
      <c r="R762" s="5284"/>
      <c r="S762" s="5284"/>
      <c r="T762" s="5342"/>
      <c r="U762" s="5284"/>
      <c r="V762" s="5284"/>
      <c r="W762" s="5284"/>
      <c r="X762" s="5284"/>
      <c r="Y762" s="5284"/>
      <c r="Z762" s="5284"/>
      <c r="AA762" s="5284"/>
      <c r="AB762" s="5284"/>
      <c r="AC762" s="5284"/>
      <c r="AD762" s="5284"/>
      <c r="AE762" s="5285"/>
      <c r="AF762" s="5285"/>
      <c r="AG762" s="5284"/>
      <c r="AH762" s="5284"/>
      <c r="AI762" s="5342"/>
      <c r="AJ762" s="5286"/>
      <c r="AK762" s="5286"/>
      <c r="AL762" s="5286"/>
      <c r="AM762" s="5286"/>
      <c r="AN762" s="5302"/>
      <c r="AO762" s="5302"/>
    </row>
    <row r="763" spans="1:41" s="2624" customFormat="1" ht="15" customHeight="1">
      <c r="A763" s="2629"/>
      <c r="B763" s="5343"/>
      <c r="C763" s="10876" t="s">
        <v>645</v>
      </c>
      <c r="D763" s="10876"/>
      <c r="E763" s="5344">
        <f t="shared" si="221"/>
        <v>0</v>
      </c>
      <c r="F763" s="5344">
        <f>SUM(F764)</f>
        <v>5000</v>
      </c>
      <c r="G763" s="5345">
        <f t="shared" si="221"/>
        <v>5000</v>
      </c>
      <c r="H763" s="2354">
        <f>G763/F763</f>
        <v>1</v>
      </c>
      <c r="I763" s="1881">
        <f t="shared" si="210"/>
        <v>0</v>
      </c>
      <c r="J763" s="5283"/>
      <c r="K763" s="5283"/>
      <c r="L763" s="5283"/>
      <c r="M763" s="5283"/>
      <c r="N763" s="5283"/>
      <c r="O763" s="5283"/>
      <c r="P763" s="3664"/>
      <c r="Q763" s="5284"/>
      <c r="R763" s="5284"/>
      <c r="S763" s="5284"/>
      <c r="T763" s="5342"/>
      <c r="U763" s="5284"/>
      <c r="V763" s="5284"/>
      <c r="W763" s="5284"/>
      <c r="X763" s="5284"/>
      <c r="Y763" s="5284"/>
      <c r="Z763" s="5284"/>
      <c r="AA763" s="5284"/>
      <c r="AB763" s="5284"/>
      <c r="AC763" s="5284"/>
      <c r="AD763" s="5284"/>
      <c r="AE763" s="5285"/>
      <c r="AF763" s="5285"/>
      <c r="AG763" s="5284"/>
      <c r="AH763" s="5284"/>
      <c r="AI763" s="5342"/>
      <c r="AJ763" s="5286"/>
      <c r="AK763" s="5286"/>
      <c r="AL763" s="5286"/>
      <c r="AM763" s="5286"/>
      <c r="AN763" s="5302"/>
      <c r="AO763" s="5302"/>
    </row>
    <row r="764" spans="1:41" s="2624" customFormat="1" ht="17.25" customHeight="1">
      <c r="A764" s="2629"/>
      <c r="B764" s="5343"/>
      <c r="C764" s="11068" t="s">
        <v>646</v>
      </c>
      <c r="D764" s="11068"/>
      <c r="E764" s="5337">
        <f t="shared" si="221"/>
        <v>0</v>
      </c>
      <c r="F764" s="5337">
        <f>SUM(F765)</f>
        <v>5000</v>
      </c>
      <c r="G764" s="5338">
        <f t="shared" si="221"/>
        <v>5000</v>
      </c>
      <c r="H764" s="2247">
        <f t="shared" ref="H764:H767" si="222">G764/F764</f>
        <v>1</v>
      </c>
      <c r="I764" s="1881">
        <f t="shared" si="210"/>
        <v>0</v>
      </c>
      <c r="J764" s="5346"/>
      <c r="K764" s="5346"/>
      <c r="L764" s="5346"/>
      <c r="M764" s="5346"/>
      <c r="N764" s="5346"/>
      <c r="O764" s="5346"/>
      <c r="P764" s="3664"/>
      <c r="Q764" s="5347"/>
      <c r="R764" s="5347"/>
      <c r="S764" s="5347"/>
      <c r="T764" s="5342"/>
      <c r="U764" s="5347"/>
      <c r="V764" s="5347"/>
      <c r="W764" s="5347"/>
      <c r="X764" s="5347"/>
      <c r="Y764" s="5347"/>
      <c r="Z764" s="5347"/>
      <c r="AA764" s="5347"/>
      <c r="AB764" s="5347"/>
      <c r="AC764" s="5347"/>
      <c r="AD764" s="5347"/>
      <c r="AE764" s="5348"/>
      <c r="AF764" s="5348"/>
      <c r="AG764" s="5347"/>
      <c r="AH764" s="5347"/>
      <c r="AI764" s="5342"/>
      <c r="AJ764" s="5349"/>
      <c r="AK764" s="5349"/>
      <c r="AL764" s="5349"/>
      <c r="AM764" s="5349"/>
      <c r="AN764" s="5350"/>
      <c r="AO764" s="5350"/>
    </row>
    <row r="765" spans="1:41" s="2624" customFormat="1" ht="17.25" customHeight="1">
      <c r="A765" s="2629"/>
      <c r="B765" s="5343"/>
      <c r="C765" s="11069" t="s">
        <v>654</v>
      </c>
      <c r="D765" s="11069"/>
      <c r="E765" s="5351">
        <f>SUM(E766:E767)</f>
        <v>0</v>
      </c>
      <c r="F765" s="5351">
        <f>SUM(F766:F767)</f>
        <v>5000</v>
      </c>
      <c r="G765" s="5352">
        <f>SUM(G766:G767)</f>
        <v>5000</v>
      </c>
      <c r="H765" s="2247">
        <f>G765/F765</f>
        <v>1</v>
      </c>
      <c r="I765" s="1881">
        <f t="shared" si="210"/>
        <v>0</v>
      </c>
      <c r="J765" s="5353"/>
      <c r="K765" s="5353"/>
      <c r="L765" s="5353"/>
      <c r="M765" s="5353"/>
      <c r="N765" s="5353"/>
      <c r="O765" s="5353"/>
      <c r="P765" s="3664"/>
      <c r="Q765" s="5354"/>
      <c r="R765" s="5354"/>
      <c r="S765" s="5354"/>
      <c r="T765" s="5342"/>
      <c r="U765" s="5354"/>
      <c r="V765" s="5354"/>
      <c r="W765" s="5354"/>
      <c r="X765" s="5354"/>
      <c r="Y765" s="5354"/>
      <c r="Z765" s="5354"/>
      <c r="AA765" s="5354"/>
      <c r="AB765" s="5354"/>
      <c r="AC765" s="5354"/>
      <c r="AD765" s="5354"/>
      <c r="AE765" s="5355"/>
      <c r="AF765" s="5355"/>
      <c r="AG765" s="5354"/>
      <c r="AH765" s="5354"/>
      <c r="AI765" s="5342"/>
      <c r="AJ765" s="5356"/>
      <c r="AK765" s="5356"/>
      <c r="AL765" s="5356"/>
      <c r="AM765" s="5356"/>
      <c r="AN765" s="5357"/>
      <c r="AO765" s="5357"/>
    </row>
    <row r="766" spans="1:41" s="2624" customFormat="1" ht="18" customHeight="1">
      <c r="A766" s="2629"/>
      <c r="B766" s="5343"/>
      <c r="C766" s="5358" t="s">
        <v>375</v>
      </c>
      <c r="D766" s="5359" t="s">
        <v>656</v>
      </c>
      <c r="E766" s="5360">
        <v>0</v>
      </c>
      <c r="F766" s="5334">
        <v>1190</v>
      </c>
      <c r="G766" s="5335">
        <v>1190</v>
      </c>
      <c r="H766" s="2247">
        <f t="shared" si="222"/>
        <v>1</v>
      </c>
      <c r="I766" s="1881">
        <f t="shared" si="210"/>
        <v>0</v>
      </c>
      <c r="J766" s="5361"/>
      <c r="K766" s="5361"/>
      <c r="L766" s="5361"/>
      <c r="M766" s="5361"/>
      <c r="N766" s="5361"/>
      <c r="O766" s="5361"/>
      <c r="P766" s="3664"/>
      <c r="Q766" s="5362"/>
      <c r="R766" s="5362"/>
      <c r="S766" s="5362"/>
      <c r="T766" s="5342"/>
      <c r="U766" s="5362"/>
      <c r="V766" s="5362"/>
      <c r="W766" s="5362"/>
      <c r="X766" s="5362"/>
      <c r="Y766" s="5362"/>
      <c r="Z766" s="5362"/>
      <c r="AA766" s="5362"/>
      <c r="AB766" s="5362"/>
      <c r="AC766" s="5362"/>
      <c r="AD766" s="5362"/>
      <c r="AE766" s="5363"/>
      <c r="AF766" s="5363"/>
      <c r="AG766" s="5362"/>
      <c r="AH766" s="5362"/>
      <c r="AI766" s="5342"/>
      <c r="AJ766" s="5364"/>
      <c r="AK766" s="5364"/>
      <c r="AL766" s="5364"/>
      <c r="AM766" s="5364"/>
      <c r="AN766" s="5365"/>
      <c r="AO766" s="5365"/>
    </row>
    <row r="767" spans="1:41" s="2624" customFormat="1" ht="18" customHeight="1" thickBot="1">
      <c r="A767" s="2629"/>
      <c r="B767" s="5343"/>
      <c r="C767" s="5366" t="s">
        <v>597</v>
      </c>
      <c r="D767" s="5367" t="s">
        <v>657</v>
      </c>
      <c r="E767" s="5368">
        <v>0</v>
      </c>
      <c r="F767" s="5334">
        <v>3810</v>
      </c>
      <c r="G767" s="5335">
        <v>3810</v>
      </c>
      <c r="H767" s="2247">
        <f t="shared" si="222"/>
        <v>1</v>
      </c>
      <c r="I767" s="1881">
        <f t="shared" si="210"/>
        <v>0</v>
      </c>
      <c r="J767" s="5369"/>
      <c r="K767" s="5369"/>
      <c r="L767" s="5369"/>
      <c r="M767" s="5369"/>
      <c r="N767" s="5369"/>
      <c r="O767" s="5369"/>
      <c r="P767" s="3664"/>
      <c r="Q767" s="5370"/>
      <c r="R767" s="5370"/>
      <c r="S767" s="5370"/>
      <c r="T767" s="5342"/>
      <c r="U767" s="5370"/>
      <c r="V767" s="5370"/>
      <c r="W767" s="5370"/>
      <c r="X767" s="5370"/>
      <c r="Y767" s="5370"/>
      <c r="Z767" s="5370"/>
      <c r="AA767" s="5370"/>
      <c r="AB767" s="5370"/>
      <c r="AC767" s="5370"/>
      <c r="AD767" s="5370"/>
      <c r="AE767" s="5371"/>
      <c r="AF767" s="5371"/>
      <c r="AG767" s="5370"/>
      <c r="AH767" s="5370"/>
      <c r="AI767" s="5342"/>
      <c r="AJ767" s="5372"/>
      <c r="AK767" s="5372"/>
      <c r="AL767" s="5372"/>
      <c r="AM767" s="5372"/>
      <c r="AN767" s="5373"/>
      <c r="AO767" s="5373"/>
    </row>
    <row r="768" spans="1:41" ht="17.100000000000001" customHeight="1" thickBot="1">
      <c r="A768" s="1920" t="s">
        <v>435</v>
      </c>
      <c r="B768" s="1921"/>
      <c r="C768" s="1922"/>
      <c r="D768" s="1923" t="s">
        <v>860</v>
      </c>
      <c r="E768" s="3715">
        <f>SUM(E769,E773,E777,E781,E785,)</f>
        <v>2186460</v>
      </c>
      <c r="F768" s="3715">
        <f t="shared" ref="F768:G768" si="223">SUM(F769,F773,F777,F781,F785,)</f>
        <v>2496460</v>
      </c>
      <c r="G768" s="3716">
        <f t="shared" si="223"/>
        <v>2496151.7999999998</v>
      </c>
      <c r="H768" s="2474">
        <f>G768/F768</f>
        <v>0.99987654518798608</v>
      </c>
      <c r="I768" s="1881">
        <f t="shared" si="210"/>
        <v>0</v>
      </c>
      <c r="J768" s="5374"/>
      <c r="K768" s="5374"/>
      <c r="L768" s="5374"/>
      <c r="M768" s="5374"/>
      <c r="N768" s="5374"/>
      <c r="O768" s="5374"/>
      <c r="P768" s="5375"/>
      <c r="Q768" s="5376"/>
      <c r="R768" s="5376"/>
      <c r="S768" s="5376"/>
      <c r="T768" s="5377"/>
      <c r="U768" s="5376"/>
      <c r="V768" s="5376"/>
      <c r="W768" s="5376"/>
      <c r="X768" s="5376"/>
      <c r="Y768" s="5376"/>
      <c r="Z768" s="5376"/>
      <c r="AA768" s="5376"/>
      <c r="AB768" s="5376"/>
      <c r="AC768" s="5376"/>
      <c r="AD768" s="5376"/>
      <c r="AE768" s="5378"/>
      <c r="AF768" s="5378"/>
      <c r="AG768" s="5376"/>
      <c r="AH768" s="5376"/>
      <c r="AI768" s="5377"/>
      <c r="AJ768" s="5379"/>
      <c r="AK768" s="5379"/>
      <c r="AL768" s="5379"/>
      <c r="AM768" s="5379"/>
      <c r="AN768" s="5316"/>
      <c r="AO768" s="5316"/>
    </row>
    <row r="769" spans="1:41" s="2624" customFormat="1" ht="16.5" customHeight="1" thickBot="1">
      <c r="A769" s="2629"/>
      <c r="B769" s="2626" t="s">
        <v>861</v>
      </c>
      <c r="C769" s="2627"/>
      <c r="D769" s="2628" t="s">
        <v>862</v>
      </c>
      <c r="E769" s="2924">
        <f>SUM(E770,)</f>
        <v>450000</v>
      </c>
      <c r="F769" s="2924">
        <f t="shared" ref="F769:G769" si="224">SUM(F770,)</f>
        <v>450000</v>
      </c>
      <c r="G769" s="2925">
        <f t="shared" si="224"/>
        <v>449691.8</v>
      </c>
      <c r="H769" s="1935">
        <f>G769/F769</f>
        <v>0.99931511111111104</v>
      </c>
      <c r="I769" s="1881">
        <f t="shared" si="210"/>
        <v>0</v>
      </c>
      <c r="J769" s="5374"/>
      <c r="K769" s="5374"/>
      <c r="L769" s="5374"/>
      <c r="M769" s="5374"/>
      <c r="N769" s="5374"/>
      <c r="O769" s="5374"/>
      <c r="P769" s="5375"/>
      <c r="Q769" s="5376"/>
      <c r="R769" s="5376"/>
      <c r="S769" s="5376"/>
      <c r="T769" s="5377"/>
      <c r="U769" s="5376"/>
      <c r="V769" s="5376"/>
      <c r="W769" s="5376"/>
      <c r="X769" s="5376"/>
      <c r="Y769" s="5376"/>
      <c r="Z769" s="5376"/>
      <c r="AA769" s="5376"/>
      <c r="AB769" s="5376"/>
      <c r="AC769" s="5376"/>
      <c r="AD769" s="5376"/>
      <c r="AE769" s="5378"/>
      <c r="AF769" s="5378"/>
      <c r="AG769" s="5376"/>
      <c r="AH769" s="5376"/>
      <c r="AI769" s="5377"/>
      <c r="AJ769" s="5379"/>
      <c r="AK769" s="5379"/>
      <c r="AL769" s="5379"/>
      <c r="AM769" s="5379"/>
      <c r="AN769" s="5380"/>
      <c r="AO769" s="5380"/>
    </row>
    <row r="770" spans="1:41" s="2624" customFormat="1" ht="17.100000000000001" customHeight="1">
      <c r="A770" s="2629"/>
      <c r="B770" s="10988"/>
      <c r="C770" s="10899" t="s">
        <v>679</v>
      </c>
      <c r="D770" s="11070"/>
      <c r="E770" s="2220">
        <f t="shared" ref="E770:G771" si="225">SUM(E771)</f>
        <v>450000</v>
      </c>
      <c r="F770" s="2220">
        <f t="shared" si="225"/>
        <v>450000</v>
      </c>
      <c r="G770" s="2221">
        <f t="shared" si="225"/>
        <v>449691.8</v>
      </c>
      <c r="H770" s="5381">
        <f t="shared" ref="H770:H772" si="226">G770/F770</f>
        <v>0.99931511111111104</v>
      </c>
      <c r="I770" s="1881">
        <f t="shared" si="210"/>
        <v>0</v>
      </c>
      <c r="J770" s="5369"/>
      <c r="K770" s="5369"/>
      <c r="L770" s="5369"/>
      <c r="M770" s="5369"/>
      <c r="N770" s="5369"/>
      <c r="O770" s="5369"/>
      <c r="P770" s="3664"/>
      <c r="Q770" s="5370"/>
      <c r="R770" s="5370"/>
      <c r="S770" s="5370"/>
      <c r="T770" s="5342"/>
      <c r="U770" s="5370"/>
      <c r="V770" s="5370"/>
      <c r="W770" s="5370"/>
      <c r="X770" s="5370"/>
      <c r="Y770" s="5370"/>
      <c r="Z770" s="5370"/>
      <c r="AA770" s="5370"/>
      <c r="AB770" s="5370"/>
      <c r="AC770" s="5370"/>
      <c r="AD770" s="5370"/>
      <c r="AE770" s="5371"/>
      <c r="AF770" s="5371"/>
      <c r="AG770" s="5370"/>
      <c r="AH770" s="5370"/>
      <c r="AI770" s="5342"/>
      <c r="AJ770" s="5372"/>
      <c r="AK770" s="5372"/>
      <c r="AL770" s="5372"/>
      <c r="AM770" s="5372"/>
      <c r="AN770" s="5373"/>
      <c r="AO770" s="5373"/>
    </row>
    <row r="771" spans="1:41" s="2624" customFormat="1" ht="17.100000000000001" customHeight="1">
      <c r="A771" s="2629"/>
      <c r="B771" s="10988"/>
      <c r="C771" s="11071" t="s">
        <v>680</v>
      </c>
      <c r="D771" s="11072"/>
      <c r="E771" s="5382">
        <f t="shared" si="225"/>
        <v>450000</v>
      </c>
      <c r="F771" s="5382">
        <f t="shared" si="225"/>
        <v>450000</v>
      </c>
      <c r="G771" s="5383">
        <f t="shared" si="225"/>
        <v>449691.8</v>
      </c>
      <c r="H771" s="5384">
        <f t="shared" si="226"/>
        <v>0.99931511111111104</v>
      </c>
      <c r="I771" s="1881">
        <f t="shared" si="210"/>
        <v>0</v>
      </c>
      <c r="J771" s="5385"/>
      <c r="K771" s="5385"/>
      <c r="L771" s="5385"/>
      <c r="M771" s="5385"/>
      <c r="N771" s="5385"/>
      <c r="O771" s="5385"/>
      <c r="P771" s="3664"/>
      <c r="Q771" s="5386"/>
      <c r="R771" s="5386"/>
      <c r="S771" s="5386"/>
      <c r="T771" s="5342"/>
      <c r="U771" s="5386"/>
      <c r="V771" s="5386"/>
      <c r="W771" s="5386"/>
      <c r="X771" s="5386"/>
      <c r="Y771" s="5386"/>
      <c r="Z771" s="5386"/>
      <c r="AA771" s="5386"/>
      <c r="AB771" s="5386"/>
      <c r="AC771" s="5386"/>
      <c r="AD771" s="5386"/>
      <c r="AE771" s="5387"/>
      <c r="AF771" s="5387"/>
      <c r="AG771" s="5386"/>
      <c r="AH771" s="5386"/>
      <c r="AI771" s="5342"/>
      <c r="AJ771" s="5388"/>
      <c r="AK771" s="5388"/>
      <c r="AL771" s="5388"/>
      <c r="AM771" s="5388"/>
      <c r="AN771" s="5389"/>
      <c r="AO771" s="5389"/>
    </row>
    <row r="772" spans="1:41" s="2624" customFormat="1" ht="29.25" customHeight="1" thickBot="1">
      <c r="A772" s="2629"/>
      <c r="B772" s="10989"/>
      <c r="C772" s="5390" t="s">
        <v>863</v>
      </c>
      <c r="D772" s="5391" t="s">
        <v>864</v>
      </c>
      <c r="E772" s="4607">
        <f>I772</f>
        <v>450000</v>
      </c>
      <c r="F772" s="5392">
        <v>450000</v>
      </c>
      <c r="G772" s="5393">
        <v>449691.8</v>
      </c>
      <c r="H772" s="5394">
        <f t="shared" si="226"/>
        <v>0.99931511111111104</v>
      </c>
      <c r="I772" s="1881">
        <f t="shared" si="210"/>
        <v>450000</v>
      </c>
      <c r="J772" s="5385"/>
      <c r="K772" s="5385"/>
      <c r="L772" s="5385">
        <v>450000</v>
      </c>
      <c r="M772" s="5385"/>
      <c r="N772" s="5385"/>
      <c r="O772" s="5385"/>
      <c r="P772" s="5395"/>
      <c r="Q772" s="5386"/>
      <c r="R772" s="5386"/>
      <c r="S772" s="5386"/>
      <c r="T772" s="5396"/>
      <c r="U772" s="5386"/>
      <c r="V772" s="5386"/>
      <c r="W772" s="5386"/>
      <c r="X772" s="5386"/>
      <c r="Y772" s="5386"/>
      <c r="Z772" s="5386"/>
      <c r="AA772" s="5386"/>
      <c r="AB772" s="5386"/>
      <c r="AC772" s="5386"/>
      <c r="AD772" s="5386"/>
      <c r="AE772" s="5387"/>
      <c r="AF772" s="5387"/>
      <c r="AG772" s="5386"/>
      <c r="AH772" s="5386"/>
      <c r="AI772" s="5396"/>
      <c r="AJ772" s="5388"/>
      <c r="AK772" s="5388"/>
      <c r="AL772" s="5388"/>
      <c r="AM772" s="5388"/>
      <c r="AN772" s="5389"/>
      <c r="AO772" s="5389"/>
    </row>
    <row r="773" spans="1:41" s="2624" customFormat="1" ht="17.100000000000001" customHeight="1" thickBot="1">
      <c r="A773" s="3219"/>
      <c r="B773" s="2626" t="s">
        <v>865</v>
      </c>
      <c r="C773" s="2627"/>
      <c r="D773" s="2628" t="s">
        <v>866</v>
      </c>
      <c r="E773" s="2217">
        <f>SUM(E774)</f>
        <v>500000</v>
      </c>
      <c r="F773" s="2217">
        <f t="shared" ref="F773:G774" si="227">SUM(F774)</f>
        <v>500000</v>
      </c>
      <c r="G773" s="2218">
        <f t="shared" si="227"/>
        <v>500000</v>
      </c>
      <c r="H773" s="1935">
        <f>G773/F773</f>
        <v>1</v>
      </c>
      <c r="I773" s="1881">
        <f t="shared" si="210"/>
        <v>0</v>
      </c>
      <c r="J773" s="5385"/>
      <c r="K773" s="5385"/>
      <c r="L773" s="5385"/>
      <c r="M773" s="5385"/>
      <c r="N773" s="5385"/>
      <c r="O773" s="5385"/>
      <c r="P773" s="5395"/>
      <c r="Q773" s="5386"/>
      <c r="R773" s="5386"/>
      <c r="S773" s="5386"/>
      <c r="T773" s="5396"/>
      <c r="U773" s="5386"/>
      <c r="V773" s="5386"/>
      <c r="W773" s="5386"/>
      <c r="X773" s="5386"/>
      <c r="Y773" s="5386"/>
      <c r="Z773" s="5386"/>
      <c r="AA773" s="5386"/>
      <c r="AB773" s="5386"/>
      <c r="AC773" s="5386"/>
      <c r="AD773" s="5386"/>
      <c r="AE773" s="5387"/>
      <c r="AF773" s="5387"/>
      <c r="AG773" s="5386"/>
      <c r="AH773" s="5386"/>
      <c r="AI773" s="5396"/>
      <c r="AJ773" s="5388"/>
      <c r="AK773" s="5388"/>
      <c r="AL773" s="5388"/>
      <c r="AM773" s="5388"/>
      <c r="AN773" s="5389"/>
      <c r="AO773" s="5389"/>
    </row>
    <row r="774" spans="1:41" s="2624" customFormat="1" ht="17.100000000000001" customHeight="1">
      <c r="A774" s="2629"/>
      <c r="B774" s="10988"/>
      <c r="C774" s="11057" t="s">
        <v>679</v>
      </c>
      <c r="D774" s="11058"/>
      <c r="E774" s="5397">
        <f>SUM(E775)</f>
        <v>500000</v>
      </c>
      <c r="F774" s="5397">
        <f t="shared" si="227"/>
        <v>500000</v>
      </c>
      <c r="G774" s="5398">
        <f t="shared" si="227"/>
        <v>500000</v>
      </c>
      <c r="H774" s="2354">
        <f t="shared" ref="H774:H788" si="228">G774/F774</f>
        <v>1</v>
      </c>
      <c r="I774" s="1881">
        <f t="shared" si="210"/>
        <v>0</v>
      </c>
      <c r="J774" s="5399"/>
      <c r="K774" s="5399"/>
      <c r="L774" s="5399"/>
      <c r="M774" s="5399"/>
      <c r="N774" s="5399"/>
      <c r="O774" s="5399"/>
      <c r="P774" s="5395"/>
      <c r="Q774" s="5400"/>
      <c r="R774" s="5400"/>
      <c r="S774" s="5400"/>
      <c r="T774" s="5396"/>
      <c r="U774" s="5400"/>
      <c r="V774" s="5400"/>
      <c r="W774" s="5400"/>
      <c r="X774" s="5400"/>
      <c r="Y774" s="5400"/>
      <c r="Z774" s="5400"/>
      <c r="AA774" s="5400"/>
      <c r="AB774" s="5400"/>
      <c r="AC774" s="5400"/>
      <c r="AD774" s="5400"/>
      <c r="AE774" s="5401"/>
      <c r="AF774" s="5401"/>
      <c r="AG774" s="5400"/>
      <c r="AH774" s="5400"/>
      <c r="AI774" s="5396"/>
      <c r="AJ774" s="5402"/>
      <c r="AK774" s="5402"/>
      <c r="AL774" s="5402"/>
      <c r="AM774" s="5402"/>
      <c r="AN774" s="5403"/>
      <c r="AO774" s="5403"/>
    </row>
    <row r="775" spans="1:41" s="2624" customFormat="1" ht="17.100000000000001" customHeight="1">
      <c r="A775" s="2629"/>
      <c r="B775" s="10988"/>
      <c r="C775" s="11059" t="s">
        <v>680</v>
      </c>
      <c r="D775" s="11060"/>
      <c r="E775" s="5404">
        <f t="shared" ref="E775:G775" si="229">SUM(E776)</f>
        <v>500000</v>
      </c>
      <c r="F775" s="5404">
        <f t="shared" si="229"/>
        <v>500000</v>
      </c>
      <c r="G775" s="5405">
        <f t="shared" si="229"/>
        <v>500000</v>
      </c>
      <c r="H775" s="2247">
        <f t="shared" si="228"/>
        <v>1</v>
      </c>
      <c r="I775" s="1881">
        <f t="shared" ref="I775:I838" si="230">SUM(J775:AM775)</f>
        <v>0</v>
      </c>
      <c r="J775" s="5406"/>
      <c r="K775" s="5406"/>
      <c r="L775" s="5406"/>
      <c r="M775" s="5406"/>
      <c r="N775" s="5406"/>
      <c r="O775" s="5406"/>
      <c r="P775" s="3664"/>
      <c r="Q775" s="5407"/>
      <c r="R775" s="5407"/>
      <c r="S775" s="5407"/>
      <c r="T775" s="5342"/>
      <c r="U775" s="5407"/>
      <c r="V775" s="5407"/>
      <c r="W775" s="5407"/>
      <c r="X775" s="5407"/>
      <c r="Y775" s="5407"/>
      <c r="Z775" s="5407"/>
      <c r="AA775" s="5407"/>
      <c r="AB775" s="5407"/>
      <c r="AC775" s="5407"/>
      <c r="AD775" s="5407"/>
      <c r="AE775" s="5408"/>
      <c r="AF775" s="5408"/>
      <c r="AG775" s="5407"/>
      <c r="AH775" s="5407"/>
      <c r="AI775" s="5342"/>
      <c r="AJ775" s="5409"/>
      <c r="AK775" s="5409"/>
      <c r="AL775" s="5409"/>
      <c r="AM775" s="5409"/>
      <c r="AN775" s="5410"/>
      <c r="AO775" s="5410"/>
    </row>
    <row r="776" spans="1:41" s="2624" customFormat="1" ht="27" customHeight="1" thickBot="1">
      <c r="A776" s="3219"/>
      <c r="B776" s="10989"/>
      <c r="C776" s="5411" t="s">
        <v>863</v>
      </c>
      <c r="D776" s="5412" t="s">
        <v>864</v>
      </c>
      <c r="E776" s="3814">
        <f>I776</f>
        <v>500000</v>
      </c>
      <c r="F776" s="3801">
        <v>500000</v>
      </c>
      <c r="G776" s="3802">
        <v>500000</v>
      </c>
      <c r="H776" s="2247">
        <f t="shared" si="228"/>
        <v>1</v>
      </c>
      <c r="I776" s="1881">
        <f t="shared" si="230"/>
        <v>500000</v>
      </c>
      <c r="J776" s="5406"/>
      <c r="K776" s="5406"/>
      <c r="L776" s="5406">
        <v>500000</v>
      </c>
      <c r="M776" s="5406"/>
      <c r="N776" s="5406"/>
      <c r="O776" s="5406"/>
      <c r="P776" s="5413"/>
      <c r="Q776" s="5407"/>
      <c r="R776" s="5407"/>
      <c r="S776" s="5407"/>
      <c r="T776" s="5414"/>
      <c r="U776" s="5407"/>
      <c r="V776" s="5407"/>
      <c r="W776" s="5407"/>
      <c r="X776" s="5407"/>
      <c r="Y776" s="5407"/>
      <c r="Z776" s="5407"/>
      <c r="AA776" s="5407"/>
      <c r="AB776" s="5407"/>
      <c r="AC776" s="5407"/>
      <c r="AD776" s="5407"/>
      <c r="AE776" s="5408"/>
      <c r="AF776" s="5408"/>
      <c r="AG776" s="5407"/>
      <c r="AH776" s="5407"/>
      <c r="AI776" s="5414"/>
      <c r="AJ776" s="5409"/>
      <c r="AK776" s="5409"/>
      <c r="AL776" s="5409"/>
      <c r="AM776" s="5409"/>
      <c r="AN776" s="5410"/>
      <c r="AO776" s="5410"/>
    </row>
    <row r="777" spans="1:41" s="2624" customFormat="1" ht="17.25" customHeight="1" thickBot="1">
      <c r="A777" s="3219"/>
      <c r="B777" s="4168" t="s">
        <v>867</v>
      </c>
      <c r="C777" s="4169"/>
      <c r="D777" s="4170" t="s">
        <v>868</v>
      </c>
      <c r="E777" s="2217">
        <f t="shared" ref="E777:G779" si="231">SUM(E778)</f>
        <v>600000</v>
      </c>
      <c r="F777" s="2217">
        <f t="shared" si="231"/>
        <v>1000000</v>
      </c>
      <c r="G777" s="2218">
        <f t="shared" si="231"/>
        <v>1000000</v>
      </c>
      <c r="H777" s="1935">
        <f t="shared" si="228"/>
        <v>1</v>
      </c>
      <c r="I777" s="1881">
        <f t="shared" si="230"/>
        <v>0</v>
      </c>
      <c r="J777" s="5385"/>
      <c r="K777" s="5385"/>
      <c r="L777" s="5385"/>
      <c r="M777" s="5385"/>
      <c r="N777" s="5385"/>
      <c r="O777" s="5385"/>
      <c r="P777" s="5413"/>
      <c r="Q777" s="5386"/>
      <c r="R777" s="5386"/>
      <c r="S777" s="5386"/>
      <c r="T777" s="5414"/>
      <c r="U777" s="5386"/>
      <c r="V777" s="5386"/>
      <c r="W777" s="5386"/>
      <c r="X777" s="5386"/>
      <c r="Y777" s="5386"/>
      <c r="Z777" s="5386"/>
      <c r="AA777" s="5386"/>
      <c r="AB777" s="5386"/>
      <c r="AC777" s="5386"/>
      <c r="AD777" s="5386"/>
      <c r="AE777" s="5387"/>
      <c r="AF777" s="5387"/>
      <c r="AG777" s="5386"/>
      <c r="AH777" s="5386"/>
      <c r="AI777" s="5414"/>
      <c r="AJ777" s="5388"/>
      <c r="AK777" s="5388"/>
      <c r="AL777" s="5388"/>
      <c r="AM777" s="5388"/>
      <c r="AN777" s="5389"/>
      <c r="AO777" s="5389"/>
    </row>
    <row r="778" spans="1:41" s="2624" customFormat="1" ht="17.100000000000001" customHeight="1">
      <c r="A778" s="3219"/>
      <c r="B778" s="10987"/>
      <c r="C778" s="10876" t="s">
        <v>679</v>
      </c>
      <c r="D778" s="10876"/>
      <c r="E778" s="5415">
        <f t="shared" si="231"/>
        <v>600000</v>
      </c>
      <c r="F778" s="5415">
        <f t="shared" si="231"/>
        <v>1000000</v>
      </c>
      <c r="G778" s="5416">
        <f t="shared" si="231"/>
        <v>1000000</v>
      </c>
      <c r="H778" s="2354">
        <f t="shared" si="228"/>
        <v>1</v>
      </c>
      <c r="I778" s="1881">
        <f t="shared" si="230"/>
        <v>0</v>
      </c>
      <c r="J778" s="5385"/>
      <c r="K778" s="5385"/>
      <c r="L778" s="5385"/>
      <c r="M778" s="5385"/>
      <c r="N778" s="5385"/>
      <c r="O778" s="5385"/>
      <c r="P778" s="5413"/>
      <c r="Q778" s="5386"/>
      <c r="R778" s="5386"/>
      <c r="S778" s="5386"/>
      <c r="T778" s="5414"/>
      <c r="U778" s="5386"/>
      <c r="V778" s="5386"/>
      <c r="W778" s="5386"/>
      <c r="X778" s="5386"/>
      <c r="Y778" s="5386"/>
      <c r="Z778" s="5386"/>
      <c r="AA778" s="5386"/>
      <c r="AB778" s="5386"/>
      <c r="AC778" s="5386"/>
      <c r="AD778" s="5386"/>
      <c r="AE778" s="5387"/>
      <c r="AF778" s="5387"/>
      <c r="AG778" s="5386"/>
      <c r="AH778" s="5386"/>
      <c r="AI778" s="5414"/>
      <c r="AJ778" s="5388"/>
      <c r="AK778" s="5388"/>
      <c r="AL778" s="5388"/>
      <c r="AM778" s="5388"/>
      <c r="AN778" s="5389"/>
      <c r="AO778" s="5389"/>
    </row>
    <row r="779" spans="1:41" s="2624" customFormat="1" ht="17.100000000000001" customHeight="1">
      <c r="A779" s="3219"/>
      <c r="B779" s="10987"/>
      <c r="C779" s="11062" t="s">
        <v>680</v>
      </c>
      <c r="D779" s="11063"/>
      <c r="E779" s="5404">
        <f t="shared" si="231"/>
        <v>600000</v>
      </c>
      <c r="F779" s="5404">
        <f t="shared" si="231"/>
        <v>1000000</v>
      </c>
      <c r="G779" s="5405">
        <f t="shared" si="231"/>
        <v>1000000</v>
      </c>
      <c r="H779" s="5417">
        <f t="shared" si="228"/>
        <v>1</v>
      </c>
      <c r="I779" s="1881">
        <f t="shared" si="230"/>
        <v>0</v>
      </c>
      <c r="J779" s="5406"/>
      <c r="K779" s="5406"/>
      <c r="L779" s="5406"/>
      <c r="M779" s="5406"/>
      <c r="N779" s="5406"/>
      <c r="O779" s="5406"/>
      <c r="P779" s="5413"/>
      <c r="Q779" s="5407"/>
      <c r="R779" s="5407"/>
      <c r="S779" s="5407"/>
      <c r="T779" s="5414"/>
      <c r="U779" s="5407"/>
      <c r="V779" s="5407"/>
      <c r="W779" s="5407"/>
      <c r="X779" s="5407"/>
      <c r="Y779" s="5407"/>
      <c r="Z779" s="5407"/>
      <c r="AA779" s="5407"/>
      <c r="AB779" s="5407"/>
      <c r="AC779" s="5407"/>
      <c r="AD779" s="5407"/>
      <c r="AE779" s="5408"/>
      <c r="AF779" s="5408"/>
      <c r="AG779" s="5407"/>
      <c r="AH779" s="5407"/>
      <c r="AI779" s="5414"/>
      <c r="AJ779" s="5409"/>
      <c r="AK779" s="5409"/>
      <c r="AL779" s="5409"/>
      <c r="AM779" s="5409"/>
      <c r="AN779" s="5410"/>
      <c r="AO779" s="5410"/>
    </row>
    <row r="780" spans="1:41" s="2624" customFormat="1" ht="27" customHeight="1" thickBot="1">
      <c r="A780" s="3219"/>
      <c r="B780" s="11061"/>
      <c r="C780" s="5418" t="s">
        <v>863</v>
      </c>
      <c r="D780" s="5419" t="s">
        <v>864</v>
      </c>
      <c r="E780" s="4607">
        <f>I780</f>
        <v>600000</v>
      </c>
      <c r="F780" s="5420">
        <v>1000000</v>
      </c>
      <c r="G780" s="5421">
        <v>1000000</v>
      </c>
      <c r="H780" s="5417">
        <f t="shared" si="228"/>
        <v>1</v>
      </c>
      <c r="I780" s="1881">
        <f t="shared" si="230"/>
        <v>600000</v>
      </c>
      <c r="J780" s="5406"/>
      <c r="K780" s="5406"/>
      <c r="L780" s="5406">
        <v>600000</v>
      </c>
      <c r="M780" s="5406"/>
      <c r="N780" s="5406"/>
      <c r="O780" s="5406"/>
      <c r="P780" s="5413"/>
      <c r="Q780" s="5407"/>
      <c r="R780" s="5407"/>
      <c r="S780" s="5407"/>
      <c r="T780" s="5414"/>
      <c r="U780" s="5407"/>
      <c r="V780" s="5407"/>
      <c r="W780" s="5407"/>
      <c r="X780" s="5407"/>
      <c r="Y780" s="5407"/>
      <c r="Z780" s="5407"/>
      <c r="AA780" s="5407"/>
      <c r="AB780" s="5407"/>
      <c r="AC780" s="5407"/>
      <c r="AD780" s="5407"/>
      <c r="AE780" s="5408"/>
      <c r="AF780" s="5408"/>
      <c r="AG780" s="5407"/>
      <c r="AH780" s="5407"/>
      <c r="AI780" s="5414"/>
      <c r="AJ780" s="5409"/>
      <c r="AK780" s="5409"/>
      <c r="AL780" s="5409"/>
      <c r="AM780" s="5409"/>
      <c r="AN780" s="5410"/>
      <c r="AO780" s="5410"/>
    </row>
    <row r="781" spans="1:41" s="1928" customFormat="1" ht="18" customHeight="1" thickBot="1">
      <c r="A781" s="1955"/>
      <c r="B781" s="2603" t="s">
        <v>437</v>
      </c>
      <c r="C781" s="2604"/>
      <c r="D781" s="2605" t="s">
        <v>438</v>
      </c>
      <c r="E781" s="2606">
        <f>SUM(E782,)</f>
        <v>0</v>
      </c>
      <c r="F781" s="2217">
        <f t="shared" ref="F781:G781" si="232">SUM(F782,)</f>
        <v>60000</v>
      </c>
      <c r="G781" s="2218">
        <f t="shared" si="232"/>
        <v>60000</v>
      </c>
      <c r="H781" s="1935">
        <f t="shared" si="228"/>
        <v>1</v>
      </c>
      <c r="I781" s="1881">
        <f t="shared" si="230"/>
        <v>0</v>
      </c>
      <c r="J781" s="5406"/>
      <c r="K781" s="5406"/>
      <c r="L781" s="5406"/>
      <c r="M781" s="5406"/>
      <c r="N781" s="5406"/>
      <c r="O781" s="5406"/>
      <c r="P781" s="5413"/>
      <c r="Q781" s="5407"/>
      <c r="R781" s="5407"/>
      <c r="S781" s="5407"/>
      <c r="T781" s="5414"/>
      <c r="U781" s="5407"/>
      <c r="V781" s="5407"/>
      <c r="W781" s="5407"/>
      <c r="X781" s="5407"/>
      <c r="Y781" s="5407"/>
      <c r="Z781" s="5407"/>
      <c r="AA781" s="5407"/>
      <c r="AB781" s="5407"/>
      <c r="AC781" s="5407"/>
      <c r="AD781" s="5407"/>
      <c r="AE781" s="5408"/>
      <c r="AF781" s="5408"/>
      <c r="AG781" s="5407"/>
      <c r="AH781" s="5407"/>
      <c r="AI781" s="5414"/>
      <c r="AJ781" s="5409"/>
      <c r="AK781" s="5409"/>
      <c r="AL781" s="5409"/>
      <c r="AM781" s="5409"/>
      <c r="AN781" s="5409"/>
      <c r="AO781" s="5409"/>
    </row>
    <row r="782" spans="1:41" s="1928" customFormat="1">
      <c r="A782" s="1955"/>
      <c r="B782" s="1955"/>
      <c r="C782" s="10860" t="s">
        <v>645</v>
      </c>
      <c r="D782" s="10860"/>
      <c r="E782" s="5422">
        <f t="shared" ref="E782:G783" si="233">SUM(E783)</f>
        <v>0</v>
      </c>
      <c r="F782" s="5422">
        <f t="shared" si="233"/>
        <v>60000</v>
      </c>
      <c r="G782" s="5423">
        <f t="shared" si="233"/>
        <v>60000</v>
      </c>
      <c r="H782" s="2354">
        <f t="shared" si="228"/>
        <v>1</v>
      </c>
      <c r="I782" s="1881">
        <f t="shared" si="230"/>
        <v>0</v>
      </c>
      <c r="J782" s="5406"/>
      <c r="K782" s="5406"/>
      <c r="L782" s="5406"/>
      <c r="M782" s="5406"/>
      <c r="N782" s="5406"/>
      <c r="O782" s="5406"/>
      <c r="P782" s="5413"/>
      <c r="Q782" s="5407"/>
      <c r="R782" s="5407"/>
      <c r="S782" s="5407"/>
      <c r="T782" s="5414"/>
      <c r="U782" s="5407"/>
      <c r="V782" s="5407"/>
      <c r="W782" s="5407"/>
      <c r="X782" s="5407"/>
      <c r="Y782" s="5407"/>
      <c r="Z782" s="5407"/>
      <c r="AA782" s="5407"/>
      <c r="AB782" s="5407"/>
      <c r="AC782" s="5407"/>
      <c r="AD782" s="5407"/>
      <c r="AE782" s="5408"/>
      <c r="AF782" s="5408"/>
      <c r="AG782" s="5407"/>
      <c r="AH782" s="5407"/>
      <c r="AI782" s="5414"/>
      <c r="AJ782" s="5409"/>
      <c r="AK782" s="5409"/>
      <c r="AL782" s="5409"/>
      <c r="AM782" s="5409"/>
      <c r="AN782" s="5409"/>
      <c r="AO782" s="5409"/>
    </row>
    <row r="783" spans="1:41" s="1928" customFormat="1">
      <c r="A783" s="1955"/>
      <c r="B783" s="1955"/>
      <c r="C783" s="11080" t="s">
        <v>713</v>
      </c>
      <c r="D783" s="11080"/>
      <c r="E783" s="5424">
        <f t="shared" si="233"/>
        <v>0</v>
      </c>
      <c r="F783" s="5424">
        <f t="shared" si="233"/>
        <v>60000</v>
      </c>
      <c r="G783" s="5425">
        <f t="shared" si="233"/>
        <v>60000</v>
      </c>
      <c r="H783" s="2247">
        <f t="shared" si="228"/>
        <v>1</v>
      </c>
      <c r="I783" s="1881">
        <f t="shared" si="230"/>
        <v>0</v>
      </c>
      <c r="J783" s="5426"/>
      <c r="K783" s="5426"/>
      <c r="L783" s="5426"/>
      <c r="M783" s="5426"/>
      <c r="N783" s="5426"/>
      <c r="O783" s="5426"/>
      <c r="P783" s="5427"/>
      <c r="Q783" s="5428"/>
      <c r="R783" s="5428"/>
      <c r="S783" s="5428"/>
      <c r="T783" s="5429"/>
      <c r="U783" s="5428"/>
      <c r="V783" s="5428"/>
      <c r="W783" s="5428"/>
      <c r="X783" s="5428"/>
      <c r="Y783" s="5428"/>
      <c r="Z783" s="5428"/>
      <c r="AA783" s="5428"/>
      <c r="AB783" s="5428"/>
      <c r="AC783" s="5428"/>
      <c r="AD783" s="5428"/>
      <c r="AE783" s="5430"/>
      <c r="AF783" s="5430"/>
      <c r="AG783" s="5428"/>
      <c r="AH783" s="5428"/>
      <c r="AI783" s="5429"/>
      <c r="AJ783" s="5431"/>
      <c r="AK783" s="5431"/>
      <c r="AL783" s="5431"/>
      <c r="AM783" s="5431"/>
      <c r="AN783" s="5431"/>
      <c r="AO783" s="5431"/>
    </row>
    <row r="784" spans="1:41" s="1928" customFormat="1" ht="39" thickBot="1">
      <c r="A784" s="2114"/>
      <c r="B784" s="2114"/>
      <c r="C784" s="5432" t="s">
        <v>71</v>
      </c>
      <c r="D784" s="5433" t="s">
        <v>791</v>
      </c>
      <c r="E784" s="5434">
        <f>I784</f>
        <v>0</v>
      </c>
      <c r="F784" s="5435">
        <v>60000</v>
      </c>
      <c r="G784" s="5436">
        <v>60000</v>
      </c>
      <c r="H784" s="3240">
        <f t="shared" si="228"/>
        <v>1</v>
      </c>
      <c r="I784" s="1881">
        <f t="shared" si="230"/>
        <v>0</v>
      </c>
      <c r="J784" s="5437"/>
      <c r="K784" s="5437"/>
      <c r="L784" s="5437"/>
      <c r="M784" s="5437"/>
      <c r="N784" s="5437"/>
      <c r="O784" s="5437"/>
      <c r="P784" s="5427"/>
      <c r="Q784" s="5438"/>
      <c r="R784" s="5438"/>
      <c r="S784" s="5438"/>
      <c r="T784" s="5429"/>
      <c r="U784" s="5438"/>
      <c r="V784" s="5438"/>
      <c r="W784" s="5438"/>
      <c r="X784" s="5438"/>
      <c r="Y784" s="5438"/>
      <c r="Z784" s="5438"/>
      <c r="AA784" s="5438"/>
      <c r="AB784" s="5438"/>
      <c r="AC784" s="5438"/>
      <c r="AD784" s="5438"/>
      <c r="AE784" s="5439"/>
      <c r="AF784" s="5439"/>
      <c r="AG784" s="5438"/>
      <c r="AH784" s="5438"/>
      <c r="AI784" s="5429"/>
      <c r="AJ784" s="5440"/>
      <c r="AK784" s="5440"/>
      <c r="AL784" s="5440"/>
      <c r="AM784" s="5440"/>
      <c r="AN784" s="5440"/>
      <c r="AO784" s="5440"/>
    </row>
    <row r="785" spans="1:41" s="2624" customFormat="1" ht="17.100000000000001" customHeight="1" thickBot="1">
      <c r="A785" s="3219"/>
      <c r="B785" s="4168" t="s">
        <v>869</v>
      </c>
      <c r="C785" s="5441"/>
      <c r="D785" s="4170" t="s">
        <v>870</v>
      </c>
      <c r="E785" s="2606">
        <f t="shared" ref="E785:G787" si="234">SUM(E786)</f>
        <v>636460</v>
      </c>
      <c r="F785" s="2606">
        <f t="shared" si="234"/>
        <v>486460</v>
      </c>
      <c r="G785" s="2607">
        <f t="shared" si="234"/>
        <v>486460</v>
      </c>
      <c r="H785" s="2608">
        <f t="shared" si="228"/>
        <v>1</v>
      </c>
      <c r="I785" s="1881">
        <f t="shared" si="230"/>
        <v>0</v>
      </c>
      <c r="J785" s="5437"/>
      <c r="K785" s="5437"/>
      <c r="L785" s="5437"/>
      <c r="M785" s="5437"/>
      <c r="N785" s="5437"/>
      <c r="O785" s="5437"/>
      <c r="P785" s="5427"/>
      <c r="Q785" s="5438"/>
      <c r="R785" s="5438"/>
      <c r="S785" s="5438"/>
      <c r="T785" s="5429"/>
      <c r="U785" s="5438"/>
      <c r="V785" s="5438"/>
      <c r="W785" s="5438"/>
      <c r="X785" s="5438"/>
      <c r="Y785" s="5438"/>
      <c r="Z785" s="5438"/>
      <c r="AA785" s="5438"/>
      <c r="AB785" s="5438"/>
      <c r="AC785" s="5438"/>
      <c r="AD785" s="5438"/>
      <c r="AE785" s="5439"/>
      <c r="AF785" s="5439"/>
      <c r="AG785" s="5438"/>
      <c r="AH785" s="5438"/>
      <c r="AI785" s="5429"/>
      <c r="AJ785" s="5440"/>
      <c r="AK785" s="5440"/>
      <c r="AL785" s="5440"/>
      <c r="AM785" s="5440"/>
      <c r="AN785" s="5442"/>
      <c r="AO785" s="5442"/>
    </row>
    <row r="786" spans="1:41" s="2624" customFormat="1" ht="17.100000000000001" customHeight="1">
      <c r="A786" s="3219"/>
      <c r="B786" s="10958"/>
      <c r="C786" s="10876" t="s">
        <v>645</v>
      </c>
      <c r="D786" s="10876"/>
      <c r="E786" s="5443">
        <f t="shared" si="234"/>
        <v>636460</v>
      </c>
      <c r="F786" s="5443">
        <f t="shared" si="234"/>
        <v>486460</v>
      </c>
      <c r="G786" s="5444">
        <f t="shared" si="234"/>
        <v>486460</v>
      </c>
      <c r="H786" s="2354">
        <f t="shared" si="228"/>
        <v>1</v>
      </c>
      <c r="I786" s="1881">
        <f t="shared" si="230"/>
        <v>0</v>
      </c>
      <c r="J786" s="5437"/>
      <c r="K786" s="5437"/>
      <c r="L786" s="5437"/>
      <c r="M786" s="5437"/>
      <c r="N786" s="5437"/>
      <c r="O786" s="5437"/>
      <c r="P786" s="5427"/>
      <c r="Q786" s="5438"/>
      <c r="R786" s="5438"/>
      <c r="S786" s="5438"/>
      <c r="T786" s="5429"/>
      <c r="U786" s="5438"/>
      <c r="V786" s="5438"/>
      <c r="W786" s="5438"/>
      <c r="X786" s="5438"/>
      <c r="Y786" s="5438"/>
      <c r="Z786" s="5438"/>
      <c r="AA786" s="5438"/>
      <c r="AB786" s="5438"/>
      <c r="AC786" s="5438"/>
      <c r="AD786" s="5438"/>
      <c r="AE786" s="5439"/>
      <c r="AF786" s="5439"/>
      <c r="AG786" s="5438"/>
      <c r="AH786" s="5438"/>
      <c r="AI786" s="5429"/>
      <c r="AJ786" s="5440"/>
      <c r="AK786" s="5440"/>
      <c r="AL786" s="5440"/>
      <c r="AM786" s="5440"/>
      <c r="AN786" s="5442"/>
      <c r="AO786" s="5442"/>
    </row>
    <row r="787" spans="1:41" s="2624" customFormat="1" ht="17.100000000000001" customHeight="1">
      <c r="A787" s="3219"/>
      <c r="B787" s="10958"/>
      <c r="C787" s="11081" t="s">
        <v>713</v>
      </c>
      <c r="D787" s="11081"/>
      <c r="E787" s="5445">
        <f t="shared" si="234"/>
        <v>636460</v>
      </c>
      <c r="F787" s="5445">
        <f t="shared" si="234"/>
        <v>486460</v>
      </c>
      <c r="G787" s="5446">
        <f t="shared" si="234"/>
        <v>486460</v>
      </c>
      <c r="H787" s="5447">
        <f t="shared" si="228"/>
        <v>1</v>
      </c>
      <c r="I787" s="1881">
        <f t="shared" si="230"/>
        <v>0</v>
      </c>
      <c r="J787" s="5448"/>
      <c r="K787" s="5448"/>
      <c r="L787" s="5448"/>
      <c r="M787" s="5448"/>
      <c r="N787" s="5448"/>
      <c r="O787" s="5448"/>
      <c r="P787" s="5427"/>
      <c r="Q787" s="5449"/>
      <c r="R787" s="5449"/>
      <c r="S787" s="5449"/>
      <c r="T787" s="5429"/>
      <c r="U787" s="5449"/>
      <c r="V787" s="5449"/>
      <c r="W787" s="5449"/>
      <c r="X787" s="5449"/>
      <c r="Y787" s="5449"/>
      <c r="Z787" s="5449"/>
      <c r="AA787" s="5449"/>
      <c r="AB787" s="5449"/>
      <c r="AC787" s="5449"/>
      <c r="AD787" s="5449"/>
      <c r="AE787" s="5450"/>
      <c r="AF787" s="5450"/>
      <c r="AG787" s="5449"/>
      <c r="AH787" s="5449"/>
      <c r="AI787" s="5429"/>
      <c r="AJ787" s="5451"/>
      <c r="AK787" s="5451"/>
      <c r="AL787" s="5451"/>
      <c r="AM787" s="5451"/>
      <c r="AN787" s="5452"/>
      <c r="AO787" s="5452"/>
    </row>
    <row r="788" spans="1:41" s="2624" customFormat="1" ht="55.5" customHeight="1" thickBot="1">
      <c r="A788" s="3219"/>
      <c r="B788" s="11073"/>
      <c r="C788" s="5453" t="s">
        <v>82</v>
      </c>
      <c r="D788" s="5454" t="s">
        <v>720</v>
      </c>
      <c r="E788" s="5434">
        <f>I788</f>
        <v>636460</v>
      </c>
      <c r="F788" s="5435">
        <v>486460</v>
      </c>
      <c r="G788" s="5436">
        <v>486460</v>
      </c>
      <c r="H788" s="5447">
        <f t="shared" si="228"/>
        <v>1</v>
      </c>
      <c r="I788" s="1881">
        <f t="shared" si="230"/>
        <v>636460</v>
      </c>
      <c r="J788" s="5437"/>
      <c r="K788" s="5437"/>
      <c r="L788" s="5437">
        <v>636460</v>
      </c>
      <c r="M788" s="5437"/>
      <c r="N788" s="5437"/>
      <c r="O788" s="5437"/>
      <c r="P788" s="5427"/>
      <c r="Q788" s="5438"/>
      <c r="R788" s="5438"/>
      <c r="S788" s="5438"/>
      <c r="T788" s="5429"/>
      <c r="U788" s="5438"/>
      <c r="V788" s="5438"/>
      <c r="W788" s="5438"/>
      <c r="X788" s="5438"/>
      <c r="Y788" s="5438"/>
      <c r="Z788" s="5438"/>
      <c r="AA788" s="5438"/>
      <c r="AB788" s="5438"/>
      <c r="AC788" s="5438"/>
      <c r="AD788" s="5438"/>
      <c r="AE788" s="5439"/>
      <c r="AF788" s="5439"/>
      <c r="AG788" s="5438"/>
      <c r="AH788" s="5438"/>
      <c r="AI788" s="5429"/>
      <c r="AJ788" s="5440"/>
      <c r="AK788" s="5440"/>
      <c r="AL788" s="5440"/>
      <c r="AM788" s="5440"/>
      <c r="AN788" s="5442"/>
      <c r="AO788" s="5442"/>
    </row>
    <row r="789" spans="1:41" ht="17.100000000000001" customHeight="1" thickBot="1">
      <c r="A789" s="1920" t="s">
        <v>871</v>
      </c>
      <c r="B789" s="2469"/>
      <c r="C789" s="2470"/>
      <c r="D789" s="2471" t="s">
        <v>872</v>
      </c>
      <c r="E789" s="2472">
        <f t="shared" ref="E789:G789" si="235">SUM(E790,E794)</f>
        <v>22127311</v>
      </c>
      <c r="F789" s="2472">
        <f>SUM(F790,F794)</f>
        <v>9483764</v>
      </c>
      <c r="G789" s="2473">
        <f t="shared" si="235"/>
        <v>8523643.4299999997</v>
      </c>
      <c r="H789" s="2474">
        <f>G789/F789</f>
        <v>0.89876165518247819</v>
      </c>
      <c r="I789" s="1881">
        <f t="shared" si="230"/>
        <v>0</v>
      </c>
      <c r="J789" s="5437"/>
      <c r="K789" s="5437"/>
      <c r="L789" s="5437"/>
      <c r="M789" s="5437"/>
      <c r="N789" s="5437"/>
      <c r="O789" s="5437"/>
      <c r="P789" s="5427"/>
      <c r="Q789" s="5438"/>
      <c r="R789" s="5438"/>
      <c r="S789" s="5438"/>
      <c r="T789" s="5429"/>
      <c r="U789" s="5438"/>
      <c r="V789" s="5438"/>
      <c r="W789" s="5438"/>
      <c r="X789" s="5438"/>
      <c r="Y789" s="5438"/>
      <c r="Z789" s="5438"/>
      <c r="AA789" s="5438"/>
      <c r="AB789" s="5438"/>
      <c r="AC789" s="5438"/>
      <c r="AD789" s="5438"/>
      <c r="AE789" s="5439"/>
      <c r="AF789" s="5439"/>
      <c r="AG789" s="5438"/>
      <c r="AH789" s="5438"/>
      <c r="AI789" s="5429"/>
      <c r="AJ789" s="5440"/>
      <c r="AK789" s="5440"/>
      <c r="AL789" s="5440"/>
      <c r="AM789" s="5440"/>
      <c r="AN789" s="5455"/>
      <c r="AO789" s="5455"/>
    </row>
    <row r="790" spans="1:41" s="2624" customFormat="1" ht="40.5" customHeight="1" thickBot="1">
      <c r="A790" s="2629"/>
      <c r="B790" s="2626" t="s">
        <v>873</v>
      </c>
      <c r="C790" s="2627"/>
      <c r="D790" s="2628" t="s">
        <v>874</v>
      </c>
      <c r="E790" s="2217">
        <f t="shared" ref="E790:G792" si="236">SUM(E791)</f>
        <v>8500000</v>
      </c>
      <c r="F790" s="2217">
        <f t="shared" si="236"/>
        <v>8523644</v>
      </c>
      <c r="G790" s="2218">
        <f t="shared" si="236"/>
        <v>8523643.4299999997</v>
      </c>
      <c r="H790" s="1935">
        <f>G790/F790</f>
        <v>0.99999993312719293</v>
      </c>
      <c r="I790" s="1881">
        <f t="shared" si="230"/>
        <v>0</v>
      </c>
      <c r="J790" s="5437"/>
      <c r="K790" s="5437"/>
      <c r="L790" s="5437"/>
      <c r="M790" s="5437"/>
      <c r="N790" s="5437"/>
      <c r="O790" s="5437"/>
      <c r="P790" s="5427"/>
      <c r="Q790" s="5438"/>
      <c r="R790" s="5438"/>
      <c r="S790" s="5438"/>
      <c r="T790" s="5429"/>
      <c r="U790" s="5438"/>
      <c r="V790" s="5438"/>
      <c r="W790" s="5438"/>
      <c r="X790" s="5438"/>
      <c r="Y790" s="5438"/>
      <c r="Z790" s="5438"/>
      <c r="AA790" s="5438"/>
      <c r="AB790" s="5438"/>
      <c r="AC790" s="5438"/>
      <c r="AD790" s="5438"/>
      <c r="AE790" s="5439"/>
      <c r="AF790" s="5439"/>
      <c r="AG790" s="5438"/>
      <c r="AH790" s="5438"/>
      <c r="AI790" s="5429"/>
      <c r="AJ790" s="5440"/>
      <c r="AK790" s="5440"/>
      <c r="AL790" s="5440"/>
      <c r="AM790" s="5440"/>
      <c r="AN790" s="5442"/>
      <c r="AO790" s="5442"/>
    </row>
    <row r="791" spans="1:41" s="2624" customFormat="1" ht="17.100000000000001" customHeight="1">
      <c r="A791" s="2629"/>
      <c r="B791" s="10958"/>
      <c r="C791" s="11031" t="s">
        <v>645</v>
      </c>
      <c r="D791" s="11082"/>
      <c r="E791" s="3465">
        <f t="shared" si="236"/>
        <v>8500000</v>
      </c>
      <c r="F791" s="3465">
        <f t="shared" si="236"/>
        <v>8523644</v>
      </c>
      <c r="G791" s="3466">
        <f t="shared" si="236"/>
        <v>8523643.4299999997</v>
      </c>
      <c r="H791" s="2222">
        <f>G791/F791</f>
        <v>0.99999993312719293</v>
      </c>
      <c r="I791" s="1881">
        <f t="shared" si="230"/>
        <v>0</v>
      </c>
      <c r="J791" s="5437"/>
      <c r="K791" s="5437"/>
      <c r="L791" s="5437"/>
      <c r="M791" s="5437"/>
      <c r="N791" s="5437"/>
      <c r="O791" s="5437"/>
      <c r="P791" s="5427"/>
      <c r="Q791" s="5438"/>
      <c r="R791" s="5438"/>
      <c r="S791" s="5438"/>
      <c r="T791" s="5429"/>
      <c r="U791" s="5438"/>
      <c r="V791" s="5438"/>
      <c r="W791" s="5438"/>
      <c r="X791" s="5438"/>
      <c r="Y791" s="5438"/>
      <c r="Z791" s="5438"/>
      <c r="AA791" s="5438"/>
      <c r="AB791" s="5438"/>
      <c r="AC791" s="5438"/>
      <c r="AD791" s="5438"/>
      <c r="AE791" s="5439"/>
      <c r="AF791" s="5439"/>
      <c r="AG791" s="5438"/>
      <c r="AH791" s="5438"/>
      <c r="AI791" s="5429"/>
      <c r="AJ791" s="5440"/>
      <c r="AK791" s="5440"/>
      <c r="AL791" s="5440"/>
      <c r="AM791" s="5440"/>
      <c r="AN791" s="5442"/>
      <c r="AO791" s="5442"/>
    </row>
    <row r="792" spans="1:41" s="2624" customFormat="1" ht="17.100000000000001" customHeight="1">
      <c r="A792" s="2629"/>
      <c r="B792" s="10958"/>
      <c r="C792" s="11083" t="s">
        <v>875</v>
      </c>
      <c r="D792" s="11074"/>
      <c r="E792" s="5456">
        <f t="shared" si="236"/>
        <v>8500000</v>
      </c>
      <c r="F792" s="5456">
        <f t="shared" si="236"/>
        <v>8523644</v>
      </c>
      <c r="G792" s="5457">
        <f t="shared" si="236"/>
        <v>8523643.4299999997</v>
      </c>
      <c r="H792" s="5458">
        <f t="shared" ref="H792:H841" si="237">G792/F792</f>
        <v>0.99999993312719293</v>
      </c>
      <c r="I792" s="1881">
        <f t="shared" si="230"/>
        <v>0</v>
      </c>
      <c r="J792" s="5437"/>
      <c r="K792" s="5437"/>
      <c r="L792" s="5437"/>
      <c r="M792" s="5437"/>
      <c r="N792" s="5437"/>
      <c r="O792" s="5437"/>
      <c r="P792" s="5459"/>
      <c r="Q792" s="5449"/>
      <c r="R792" s="5449"/>
      <c r="S792" s="5449"/>
      <c r="T792" s="5460"/>
      <c r="U792" s="5449"/>
      <c r="V792" s="5449"/>
      <c r="W792" s="5449"/>
      <c r="X792" s="5449"/>
      <c r="Y792" s="5449"/>
      <c r="Z792" s="5449"/>
      <c r="AA792" s="5449"/>
      <c r="AB792" s="5449"/>
      <c r="AC792" s="5449"/>
      <c r="AD792" s="5449"/>
      <c r="AE792" s="5450"/>
      <c r="AF792" s="5450"/>
      <c r="AG792" s="5449"/>
      <c r="AH792" s="5449"/>
      <c r="AI792" s="5460"/>
      <c r="AJ792" s="5451"/>
      <c r="AK792" s="5451"/>
      <c r="AL792" s="5451"/>
      <c r="AM792" s="5451"/>
      <c r="AN792" s="5452"/>
      <c r="AO792" s="5452"/>
    </row>
    <row r="793" spans="1:41" s="2624" customFormat="1" ht="29.25" customHeight="1" thickBot="1">
      <c r="A793" s="2629"/>
      <c r="B793" s="11073"/>
      <c r="C793" s="5461" t="s">
        <v>876</v>
      </c>
      <c r="D793" s="5454" t="s">
        <v>877</v>
      </c>
      <c r="E793" s="4607">
        <f>I793</f>
        <v>8500000</v>
      </c>
      <c r="F793" s="5462">
        <v>8523644</v>
      </c>
      <c r="G793" s="5463">
        <v>8523643.4299999997</v>
      </c>
      <c r="H793" s="2247">
        <f t="shared" si="237"/>
        <v>0.99999993312719293</v>
      </c>
      <c r="I793" s="1881">
        <f t="shared" si="230"/>
        <v>8500000</v>
      </c>
      <c r="J793" s="5448"/>
      <c r="K793" s="5448"/>
      <c r="L793" s="5448"/>
      <c r="M793" s="5448"/>
      <c r="N793" s="5448"/>
      <c r="O793" s="5448"/>
      <c r="P793" s="5459"/>
      <c r="Q793" s="5449"/>
      <c r="R793" s="5449"/>
      <c r="S793" s="5449"/>
      <c r="T793" s="5460"/>
      <c r="U793" s="5449"/>
      <c r="V793" s="5449"/>
      <c r="W793" s="5449"/>
      <c r="X793" s="5449"/>
      <c r="Y793" s="5449"/>
      <c r="Z793" s="5449"/>
      <c r="AA793" s="5449"/>
      <c r="AB793" s="5449"/>
      <c r="AC793" s="5449"/>
      <c r="AD793" s="5449"/>
      <c r="AE793" s="5450"/>
      <c r="AF793" s="5450"/>
      <c r="AG793" s="5449"/>
      <c r="AH793" s="5449"/>
      <c r="AI793" s="5460"/>
      <c r="AJ793" s="5451"/>
      <c r="AK793" s="5451"/>
      <c r="AL793" s="5451"/>
      <c r="AM793" s="5451">
        <v>8500000</v>
      </c>
      <c r="AN793" s="5452"/>
      <c r="AO793" s="5452"/>
    </row>
    <row r="794" spans="1:41" s="2624" customFormat="1" ht="26.25" customHeight="1" thickBot="1">
      <c r="A794" s="3219"/>
      <c r="B794" s="2626" t="s">
        <v>878</v>
      </c>
      <c r="C794" s="2627"/>
      <c r="D794" s="2628" t="s">
        <v>879</v>
      </c>
      <c r="E794" s="2217">
        <f t="shared" ref="E794:G796" si="238">SUM(E795)</f>
        <v>13627311</v>
      </c>
      <c r="F794" s="2217">
        <f t="shared" si="238"/>
        <v>960120</v>
      </c>
      <c r="G794" s="2218">
        <f t="shared" si="238"/>
        <v>0</v>
      </c>
      <c r="H794" s="1935">
        <f t="shared" si="237"/>
        <v>0</v>
      </c>
      <c r="I794" s="1881">
        <f t="shared" si="230"/>
        <v>0</v>
      </c>
      <c r="J794" s="5448"/>
      <c r="K794" s="5448"/>
      <c r="L794" s="5448"/>
      <c r="M794" s="5448"/>
      <c r="N794" s="5448"/>
      <c r="O794" s="5448"/>
      <c r="P794" s="5459"/>
      <c r="Q794" s="5449"/>
      <c r="R794" s="5449"/>
      <c r="S794" s="5449"/>
      <c r="T794" s="5460"/>
      <c r="U794" s="5449"/>
      <c r="V794" s="5449"/>
      <c r="W794" s="5449"/>
      <c r="X794" s="5449"/>
      <c r="Y794" s="5449"/>
      <c r="Z794" s="5449"/>
      <c r="AA794" s="5449"/>
      <c r="AB794" s="5449"/>
      <c r="AC794" s="5449"/>
      <c r="AD794" s="5449"/>
      <c r="AE794" s="5450"/>
      <c r="AF794" s="5450"/>
      <c r="AG794" s="5449"/>
      <c r="AH794" s="5449"/>
      <c r="AI794" s="5460"/>
      <c r="AJ794" s="5451"/>
      <c r="AK794" s="5451"/>
      <c r="AL794" s="5451"/>
      <c r="AM794" s="5451"/>
      <c r="AN794" s="5452"/>
      <c r="AO794" s="5452"/>
    </row>
    <row r="795" spans="1:41" s="2624" customFormat="1" ht="17.100000000000001" customHeight="1">
      <c r="A795" s="4649"/>
      <c r="B795" s="10958"/>
      <c r="C795" s="10876" t="s">
        <v>645</v>
      </c>
      <c r="D795" s="10876"/>
      <c r="E795" s="3465">
        <f t="shared" si="238"/>
        <v>13627311</v>
      </c>
      <c r="F795" s="3465">
        <f t="shared" si="238"/>
        <v>960120</v>
      </c>
      <c r="G795" s="3466">
        <f t="shared" si="238"/>
        <v>0</v>
      </c>
      <c r="H795" s="2354">
        <f t="shared" si="237"/>
        <v>0</v>
      </c>
      <c r="I795" s="1881">
        <f t="shared" si="230"/>
        <v>0</v>
      </c>
      <c r="J795" s="5448"/>
      <c r="K795" s="5448"/>
      <c r="L795" s="5448"/>
      <c r="M795" s="5448"/>
      <c r="N795" s="5448"/>
      <c r="O795" s="5448"/>
      <c r="P795" s="5459"/>
      <c r="Q795" s="5449"/>
      <c r="R795" s="5449"/>
      <c r="S795" s="5449"/>
      <c r="T795" s="5460"/>
      <c r="U795" s="5449"/>
      <c r="V795" s="5449"/>
      <c r="W795" s="5449"/>
      <c r="X795" s="5449"/>
      <c r="Y795" s="5449"/>
      <c r="Z795" s="5449"/>
      <c r="AA795" s="5449"/>
      <c r="AB795" s="5449"/>
      <c r="AC795" s="5449"/>
      <c r="AD795" s="5449"/>
      <c r="AE795" s="5450"/>
      <c r="AF795" s="5450"/>
      <c r="AG795" s="5449"/>
      <c r="AH795" s="5449"/>
      <c r="AI795" s="5460"/>
      <c r="AJ795" s="5451"/>
      <c r="AK795" s="5451"/>
      <c r="AL795" s="5451"/>
      <c r="AM795" s="5451"/>
      <c r="AN795" s="5452"/>
      <c r="AO795" s="5452"/>
    </row>
    <row r="796" spans="1:41" s="2624" customFormat="1" ht="17.100000000000001" customHeight="1">
      <c r="A796" s="4649"/>
      <c r="B796" s="10958"/>
      <c r="C796" s="11074" t="s">
        <v>880</v>
      </c>
      <c r="D796" s="11074"/>
      <c r="E796" s="5456">
        <f t="shared" si="238"/>
        <v>13627311</v>
      </c>
      <c r="F796" s="5456">
        <f t="shared" si="238"/>
        <v>960120</v>
      </c>
      <c r="G796" s="5457">
        <f t="shared" si="238"/>
        <v>0</v>
      </c>
      <c r="H796" s="5464">
        <f t="shared" si="237"/>
        <v>0</v>
      </c>
      <c r="I796" s="1881">
        <f t="shared" si="230"/>
        <v>0</v>
      </c>
      <c r="J796" s="5448"/>
      <c r="K796" s="5448"/>
      <c r="L796" s="5448"/>
      <c r="M796" s="5448"/>
      <c r="N796" s="5448"/>
      <c r="O796" s="5448"/>
      <c r="P796" s="5459"/>
      <c r="Q796" s="5449"/>
      <c r="R796" s="5449"/>
      <c r="S796" s="5449"/>
      <c r="T796" s="5460"/>
      <c r="U796" s="5449"/>
      <c r="V796" s="5449"/>
      <c r="W796" s="5449"/>
      <c r="X796" s="5449"/>
      <c r="Y796" s="5449"/>
      <c r="Z796" s="5449"/>
      <c r="AA796" s="5449"/>
      <c r="AB796" s="5449"/>
      <c r="AC796" s="5449"/>
      <c r="AD796" s="5449"/>
      <c r="AE796" s="5450"/>
      <c r="AF796" s="5450"/>
      <c r="AG796" s="5449"/>
      <c r="AH796" s="5449"/>
      <c r="AI796" s="5460"/>
      <c r="AJ796" s="5451"/>
      <c r="AK796" s="5451"/>
      <c r="AL796" s="5451"/>
      <c r="AM796" s="5451"/>
      <c r="AN796" s="5452"/>
      <c r="AO796" s="5452"/>
    </row>
    <row r="797" spans="1:41" s="2624" customFormat="1" ht="17.100000000000001" customHeight="1" thickBot="1">
      <c r="A797" s="2732"/>
      <c r="B797" s="11073"/>
      <c r="C797" s="5453" t="s">
        <v>881</v>
      </c>
      <c r="D797" s="5454" t="s">
        <v>882</v>
      </c>
      <c r="E797" s="4607">
        <f>I797</f>
        <v>13627311</v>
      </c>
      <c r="F797" s="5435">
        <v>960120</v>
      </c>
      <c r="G797" s="5436">
        <v>0</v>
      </c>
      <c r="H797" s="5464">
        <f t="shared" si="237"/>
        <v>0</v>
      </c>
      <c r="I797" s="1881">
        <f t="shared" si="230"/>
        <v>13627311</v>
      </c>
      <c r="J797" s="5448"/>
      <c r="K797" s="5448"/>
      <c r="L797" s="5448"/>
      <c r="M797" s="5448"/>
      <c r="N797" s="5448"/>
      <c r="O797" s="5448"/>
      <c r="P797" s="5459"/>
      <c r="Q797" s="5449"/>
      <c r="R797" s="5449"/>
      <c r="S797" s="5449"/>
      <c r="T797" s="5460"/>
      <c r="U797" s="5449"/>
      <c r="V797" s="5449"/>
      <c r="W797" s="5449"/>
      <c r="X797" s="5449"/>
      <c r="Y797" s="5449"/>
      <c r="Z797" s="5449"/>
      <c r="AA797" s="5449"/>
      <c r="AB797" s="5449"/>
      <c r="AC797" s="5449"/>
      <c r="AD797" s="5449"/>
      <c r="AE797" s="5450"/>
      <c r="AF797" s="5450"/>
      <c r="AG797" s="5449"/>
      <c r="AH797" s="5449"/>
      <c r="AI797" s="5460"/>
      <c r="AJ797" s="5451"/>
      <c r="AK797" s="5451"/>
      <c r="AL797" s="5451"/>
      <c r="AM797" s="5451">
        <v>13627311</v>
      </c>
      <c r="AN797" s="5452"/>
      <c r="AO797" s="5452"/>
    </row>
    <row r="798" spans="1:41" ht="17.100000000000001" customHeight="1" thickBot="1">
      <c r="A798" s="1920" t="s">
        <v>388</v>
      </c>
      <c r="B798" s="1921"/>
      <c r="C798" s="1922"/>
      <c r="D798" s="5465" t="s">
        <v>883</v>
      </c>
      <c r="E798" s="3715">
        <f t="shared" ref="E798:G798" si="239">SUM(E799)</f>
        <v>127035172</v>
      </c>
      <c r="F798" s="3715">
        <f t="shared" si="239"/>
        <v>12099015</v>
      </c>
      <c r="G798" s="3716">
        <f t="shared" si="239"/>
        <v>0</v>
      </c>
      <c r="H798" s="2474">
        <f t="shared" si="237"/>
        <v>0</v>
      </c>
      <c r="I798" s="1881">
        <f t="shared" si="230"/>
        <v>0</v>
      </c>
      <c r="J798" s="5448"/>
      <c r="K798" s="5448"/>
      <c r="L798" s="5448"/>
      <c r="M798" s="5448"/>
      <c r="N798" s="5448"/>
      <c r="O798" s="5448"/>
      <c r="P798" s="5459"/>
      <c r="Q798" s="5449"/>
      <c r="R798" s="5449"/>
      <c r="S798" s="5449"/>
      <c r="T798" s="5460"/>
      <c r="U798" s="5449"/>
      <c r="V798" s="5449"/>
      <c r="W798" s="5449"/>
      <c r="X798" s="5449"/>
      <c r="Y798" s="5449"/>
      <c r="Z798" s="5449"/>
      <c r="AA798" s="5449"/>
      <c r="AB798" s="5449"/>
      <c r="AC798" s="5449"/>
      <c r="AD798" s="5449"/>
      <c r="AE798" s="5450"/>
      <c r="AF798" s="5450"/>
      <c r="AG798" s="5449"/>
      <c r="AH798" s="5449"/>
      <c r="AI798" s="5460"/>
      <c r="AJ798" s="5451"/>
      <c r="AK798" s="5451"/>
      <c r="AL798" s="5451"/>
      <c r="AM798" s="5451"/>
      <c r="AN798" s="5466"/>
      <c r="AO798" s="5466"/>
    </row>
    <row r="799" spans="1:41" ht="17.100000000000001" customHeight="1" thickBot="1">
      <c r="A799" s="1929"/>
      <c r="B799" s="2214" t="s">
        <v>884</v>
      </c>
      <c r="C799" s="2215"/>
      <c r="D799" s="3477" t="s">
        <v>885</v>
      </c>
      <c r="E799" s="2217">
        <f t="shared" ref="E799:G799" si="240">SUM(E800,E805)</f>
        <v>127035172</v>
      </c>
      <c r="F799" s="2217">
        <f t="shared" si="240"/>
        <v>12099015</v>
      </c>
      <c r="G799" s="2218">
        <f t="shared" si="240"/>
        <v>0</v>
      </c>
      <c r="H799" s="1935">
        <f t="shared" si="237"/>
        <v>0</v>
      </c>
      <c r="I799" s="1881">
        <f t="shared" si="230"/>
        <v>0</v>
      </c>
      <c r="J799" s="5448"/>
      <c r="K799" s="5448"/>
      <c r="L799" s="5448"/>
      <c r="M799" s="5448"/>
      <c r="N799" s="5448"/>
      <c r="O799" s="5448"/>
      <c r="P799" s="5459"/>
      <c r="Q799" s="5449"/>
      <c r="R799" s="5449"/>
      <c r="S799" s="5449"/>
      <c r="T799" s="5460"/>
      <c r="U799" s="5449"/>
      <c r="V799" s="5449"/>
      <c r="W799" s="5449"/>
      <c r="X799" s="5449"/>
      <c r="Y799" s="5449"/>
      <c r="Z799" s="5449"/>
      <c r="AA799" s="5449"/>
      <c r="AB799" s="5449"/>
      <c r="AC799" s="5449"/>
      <c r="AD799" s="5449"/>
      <c r="AE799" s="5450"/>
      <c r="AF799" s="5450"/>
      <c r="AG799" s="5449"/>
      <c r="AH799" s="5449"/>
      <c r="AI799" s="5460"/>
      <c r="AJ799" s="5451"/>
      <c r="AK799" s="5451"/>
      <c r="AL799" s="5451"/>
      <c r="AM799" s="5451"/>
      <c r="AN799" s="5466"/>
      <c r="AO799" s="5466"/>
    </row>
    <row r="800" spans="1:41" ht="17.100000000000001" customHeight="1">
      <c r="A800" s="1929"/>
      <c r="B800" s="2283"/>
      <c r="C800" s="10860" t="s">
        <v>645</v>
      </c>
      <c r="D800" s="11075"/>
      <c r="E800" s="2220">
        <f t="shared" ref="E800:G802" si="241">SUM(E801)</f>
        <v>29885172</v>
      </c>
      <c r="F800" s="2220">
        <f t="shared" si="241"/>
        <v>6680396</v>
      </c>
      <c r="G800" s="2221">
        <f t="shared" si="241"/>
        <v>0</v>
      </c>
      <c r="H800" s="5467">
        <f t="shared" si="237"/>
        <v>0</v>
      </c>
      <c r="I800" s="1881">
        <f t="shared" si="230"/>
        <v>0</v>
      </c>
      <c r="J800" s="5448"/>
      <c r="K800" s="5448"/>
      <c r="L800" s="5448"/>
      <c r="M800" s="5448"/>
      <c r="N800" s="5448"/>
      <c r="O800" s="5448"/>
      <c r="P800" s="5459"/>
      <c r="Q800" s="5449"/>
      <c r="R800" s="5449"/>
      <c r="S800" s="5449"/>
      <c r="T800" s="5460"/>
      <c r="U800" s="5449"/>
      <c r="V800" s="5449"/>
      <c r="W800" s="5449"/>
      <c r="X800" s="5449"/>
      <c r="Y800" s="5449"/>
      <c r="Z800" s="5449"/>
      <c r="AA800" s="5449"/>
      <c r="AB800" s="5449"/>
      <c r="AC800" s="5449"/>
      <c r="AD800" s="5449"/>
      <c r="AE800" s="5450"/>
      <c r="AF800" s="5450"/>
      <c r="AG800" s="5449"/>
      <c r="AH800" s="5449"/>
      <c r="AI800" s="5460"/>
      <c r="AJ800" s="5451"/>
      <c r="AK800" s="5451"/>
      <c r="AL800" s="5451"/>
      <c r="AM800" s="5451"/>
      <c r="AN800" s="5466"/>
      <c r="AO800" s="5466"/>
    </row>
    <row r="801" spans="1:41" ht="17.100000000000001" customHeight="1">
      <c r="A801" s="1929"/>
      <c r="B801" s="2283"/>
      <c r="C801" s="11076" t="s">
        <v>646</v>
      </c>
      <c r="D801" s="11077"/>
      <c r="E801" s="5468">
        <f t="shared" si="241"/>
        <v>29885172</v>
      </c>
      <c r="F801" s="5468">
        <f t="shared" si="241"/>
        <v>6680396</v>
      </c>
      <c r="G801" s="5469">
        <f t="shared" si="241"/>
        <v>0</v>
      </c>
      <c r="H801" s="5447">
        <f t="shared" si="237"/>
        <v>0</v>
      </c>
      <c r="I801" s="1881">
        <f t="shared" si="230"/>
        <v>0</v>
      </c>
      <c r="J801" s="5470"/>
      <c r="K801" s="5470"/>
      <c r="L801" s="5470"/>
      <c r="M801" s="5470"/>
      <c r="N801" s="5470"/>
      <c r="O801" s="5470"/>
      <c r="P801" s="5427"/>
      <c r="Q801" s="5471"/>
      <c r="R801" s="5471"/>
      <c r="S801" s="5471"/>
      <c r="T801" s="5429"/>
      <c r="U801" s="5471"/>
      <c r="V801" s="5471"/>
      <c r="W801" s="5471"/>
      <c r="X801" s="5471"/>
      <c r="Y801" s="5471"/>
      <c r="Z801" s="5471"/>
      <c r="AA801" s="5471"/>
      <c r="AB801" s="5471"/>
      <c r="AC801" s="5471"/>
      <c r="AD801" s="5471"/>
      <c r="AE801" s="5472"/>
      <c r="AF801" s="5472"/>
      <c r="AG801" s="5471"/>
      <c r="AH801" s="5471"/>
      <c r="AI801" s="5429"/>
      <c r="AJ801" s="5473"/>
      <c r="AK801" s="5473"/>
      <c r="AL801" s="5473"/>
      <c r="AM801" s="5473"/>
      <c r="AN801" s="5474"/>
      <c r="AO801" s="5474"/>
    </row>
    <row r="802" spans="1:41" ht="17.100000000000001" customHeight="1">
      <c r="A802" s="1929"/>
      <c r="B802" s="2283"/>
      <c r="C802" s="11078" t="s">
        <v>654</v>
      </c>
      <c r="D802" s="11079"/>
      <c r="E802" s="5475">
        <f t="shared" si="241"/>
        <v>29885172</v>
      </c>
      <c r="F802" s="5475">
        <f t="shared" si="241"/>
        <v>6680396</v>
      </c>
      <c r="G802" s="5476">
        <f t="shared" si="241"/>
        <v>0</v>
      </c>
      <c r="H802" s="5447">
        <f t="shared" si="237"/>
        <v>0</v>
      </c>
      <c r="I802" s="1881">
        <f t="shared" si="230"/>
        <v>0</v>
      </c>
      <c r="J802" s="5477"/>
      <c r="K802" s="5477"/>
      <c r="L802" s="5477"/>
      <c r="M802" s="5477"/>
      <c r="N802" s="5477"/>
      <c r="O802" s="5477"/>
      <c r="P802" s="5427"/>
      <c r="Q802" s="5478"/>
      <c r="R802" s="5478"/>
      <c r="S802" s="5478"/>
      <c r="T802" s="5429"/>
      <c r="U802" s="5478"/>
      <c r="V802" s="5478"/>
      <c r="W802" s="5478"/>
      <c r="X802" s="5478"/>
      <c r="Y802" s="5478"/>
      <c r="Z802" s="5478"/>
      <c r="AA802" s="5478"/>
      <c r="AB802" s="5478"/>
      <c r="AC802" s="5478"/>
      <c r="AD802" s="5478"/>
      <c r="AE802" s="5479"/>
      <c r="AF802" s="5479"/>
      <c r="AG802" s="5478"/>
      <c r="AH802" s="5478"/>
      <c r="AI802" s="5429"/>
      <c r="AJ802" s="5480"/>
      <c r="AK802" s="5480"/>
      <c r="AL802" s="5480"/>
      <c r="AM802" s="5480"/>
      <c r="AN802" s="5481"/>
      <c r="AO802" s="5481"/>
    </row>
    <row r="803" spans="1:41" ht="17.100000000000001" customHeight="1">
      <c r="A803" s="1929"/>
      <c r="B803" s="2283"/>
      <c r="C803" s="5482" t="s">
        <v>886</v>
      </c>
      <c r="D803" s="5483" t="s">
        <v>887</v>
      </c>
      <c r="E803" s="5484">
        <f>AL803-100000+804172</f>
        <v>29885172</v>
      </c>
      <c r="F803" s="5485">
        <v>6680396</v>
      </c>
      <c r="G803" s="5486">
        <v>0</v>
      </c>
      <c r="H803" s="5447">
        <f t="shared" si="237"/>
        <v>0</v>
      </c>
      <c r="I803" s="1881">
        <f t="shared" si="230"/>
        <v>29181000</v>
      </c>
      <c r="J803" s="5487"/>
      <c r="K803" s="5487"/>
      <c r="L803" s="5487"/>
      <c r="M803" s="5487"/>
      <c r="N803" s="5487"/>
      <c r="O803" s="5487"/>
      <c r="P803" s="5427"/>
      <c r="Q803" s="5488"/>
      <c r="R803" s="5488"/>
      <c r="S803" s="5488"/>
      <c r="T803" s="5429"/>
      <c r="U803" s="5488"/>
      <c r="V803" s="5488"/>
      <c r="W803" s="5488"/>
      <c r="X803" s="5488"/>
      <c r="Y803" s="5488"/>
      <c r="Z803" s="5488"/>
      <c r="AA803" s="5488"/>
      <c r="AB803" s="5488"/>
      <c r="AC803" s="5488"/>
      <c r="AD803" s="5488"/>
      <c r="AE803" s="5489"/>
      <c r="AF803" s="5489"/>
      <c r="AG803" s="5488"/>
      <c r="AH803" s="5488"/>
      <c r="AI803" s="5429"/>
      <c r="AJ803" s="5490"/>
      <c r="AK803" s="5490"/>
      <c r="AL803" s="5490">
        <v>29181000</v>
      </c>
      <c r="AM803" s="5490"/>
      <c r="AN803" s="5491"/>
      <c r="AO803" s="5491"/>
    </row>
    <row r="804" spans="1:41" ht="15">
      <c r="A804" s="1955"/>
      <c r="B804" s="2283"/>
      <c r="C804" s="5492"/>
      <c r="D804" s="5493"/>
      <c r="E804" s="5484"/>
      <c r="F804" s="5485"/>
      <c r="G804" s="5486"/>
      <c r="H804" s="5447"/>
      <c r="I804" s="1881">
        <f t="shared" si="230"/>
        <v>0</v>
      </c>
      <c r="J804" s="5487"/>
      <c r="K804" s="5487"/>
      <c r="L804" s="5487"/>
      <c r="M804" s="5487"/>
      <c r="N804" s="5487"/>
      <c r="O804" s="5487"/>
      <c r="P804" s="5427"/>
      <c r="Q804" s="5488"/>
      <c r="R804" s="5488"/>
      <c r="S804" s="5488"/>
      <c r="T804" s="5429"/>
      <c r="U804" s="5488"/>
      <c r="V804" s="5488"/>
      <c r="W804" s="5488"/>
      <c r="X804" s="5488"/>
      <c r="Y804" s="5488"/>
      <c r="Z804" s="5488"/>
      <c r="AA804" s="5488"/>
      <c r="AB804" s="5488"/>
      <c r="AC804" s="5488"/>
      <c r="AD804" s="5488"/>
      <c r="AE804" s="5489"/>
      <c r="AF804" s="5489"/>
      <c r="AG804" s="5488"/>
      <c r="AH804" s="5488"/>
      <c r="AI804" s="5429"/>
      <c r="AJ804" s="5490"/>
      <c r="AK804" s="5490"/>
      <c r="AL804" s="5490"/>
      <c r="AM804" s="5490"/>
      <c r="AN804" s="5491"/>
      <c r="AO804" s="5491"/>
    </row>
    <row r="805" spans="1:41" ht="17.100000000000001" customHeight="1">
      <c r="A805" s="1929"/>
      <c r="B805" s="2283"/>
      <c r="C805" s="10863" t="s">
        <v>679</v>
      </c>
      <c r="D805" s="10864"/>
      <c r="E805" s="3465">
        <f t="shared" ref="E805:G806" si="242">SUM(E806)</f>
        <v>97150000</v>
      </c>
      <c r="F805" s="3465">
        <f t="shared" si="242"/>
        <v>5418619</v>
      </c>
      <c r="G805" s="3466">
        <f t="shared" si="242"/>
        <v>0</v>
      </c>
      <c r="H805" s="5494">
        <f t="shared" si="237"/>
        <v>0</v>
      </c>
      <c r="I805" s="1881">
        <f t="shared" si="230"/>
        <v>0</v>
      </c>
      <c r="J805" s="5487"/>
      <c r="K805" s="5487"/>
      <c r="L805" s="5487"/>
      <c r="M805" s="5487"/>
      <c r="N805" s="5487"/>
      <c r="O805" s="5487"/>
      <c r="P805" s="5427"/>
      <c r="Q805" s="5488"/>
      <c r="R805" s="5488"/>
      <c r="S805" s="5488"/>
      <c r="T805" s="5429"/>
      <c r="U805" s="5488"/>
      <c r="V805" s="5488"/>
      <c r="W805" s="5488"/>
      <c r="X805" s="5488"/>
      <c r="Y805" s="5488"/>
      <c r="Z805" s="5488"/>
      <c r="AA805" s="5488"/>
      <c r="AB805" s="5488"/>
      <c r="AC805" s="5488"/>
      <c r="AD805" s="5488"/>
      <c r="AE805" s="5489"/>
      <c r="AF805" s="5489"/>
      <c r="AG805" s="5488"/>
      <c r="AH805" s="5488"/>
      <c r="AI805" s="5429"/>
      <c r="AJ805" s="5490"/>
      <c r="AK805" s="5490"/>
      <c r="AL805" s="5490"/>
      <c r="AM805" s="5490"/>
      <c r="AN805" s="5491"/>
      <c r="AO805" s="5491"/>
    </row>
    <row r="806" spans="1:41" ht="17.100000000000001" customHeight="1">
      <c r="A806" s="1929"/>
      <c r="B806" s="2283"/>
      <c r="C806" s="11087" t="s">
        <v>680</v>
      </c>
      <c r="D806" s="11088"/>
      <c r="E806" s="5495">
        <f t="shared" si="242"/>
        <v>97150000</v>
      </c>
      <c r="F806" s="5495">
        <f t="shared" si="242"/>
        <v>5418619</v>
      </c>
      <c r="G806" s="5496">
        <f t="shared" si="242"/>
        <v>0</v>
      </c>
      <c r="H806" s="5497">
        <f t="shared" si="237"/>
        <v>0</v>
      </c>
      <c r="I806" s="1881">
        <f t="shared" si="230"/>
        <v>0</v>
      </c>
      <c r="J806" s="5487"/>
      <c r="K806" s="5487"/>
      <c r="L806" s="5487"/>
      <c r="M806" s="5487"/>
      <c r="N806" s="5487"/>
      <c r="O806" s="5487"/>
      <c r="P806" s="5498"/>
      <c r="Q806" s="5488"/>
      <c r="R806" s="5488"/>
      <c r="S806" s="5488"/>
      <c r="T806" s="5499"/>
      <c r="U806" s="5488"/>
      <c r="V806" s="5488"/>
      <c r="W806" s="5488"/>
      <c r="X806" s="5488"/>
      <c r="Y806" s="5488"/>
      <c r="Z806" s="5488"/>
      <c r="AA806" s="5488"/>
      <c r="AB806" s="5488"/>
      <c r="AC806" s="5488"/>
      <c r="AD806" s="5488"/>
      <c r="AE806" s="5489"/>
      <c r="AF806" s="5489"/>
      <c r="AG806" s="5488"/>
      <c r="AH806" s="5488"/>
      <c r="AI806" s="5499"/>
      <c r="AJ806" s="5490"/>
      <c r="AK806" s="5490"/>
      <c r="AL806" s="5490"/>
      <c r="AM806" s="5490"/>
      <c r="AN806" s="5491"/>
      <c r="AO806" s="5491"/>
    </row>
    <row r="807" spans="1:41" ht="17.100000000000001" customHeight="1" thickBot="1">
      <c r="A807" s="2113"/>
      <c r="B807" s="2327"/>
      <c r="C807" s="5500" t="s">
        <v>888</v>
      </c>
      <c r="D807" s="3788" t="s">
        <v>889</v>
      </c>
      <c r="E807" s="4607">
        <f>AL807</f>
        <v>97150000</v>
      </c>
      <c r="F807" s="5435">
        <v>5418619</v>
      </c>
      <c r="G807" s="5436">
        <v>0</v>
      </c>
      <c r="H807" s="5501">
        <f t="shared" si="237"/>
        <v>0</v>
      </c>
      <c r="I807" s="1881">
        <f t="shared" si="230"/>
        <v>97150000</v>
      </c>
      <c r="J807" s="5448"/>
      <c r="K807" s="5448"/>
      <c r="L807" s="5448"/>
      <c r="M807" s="5448"/>
      <c r="N807" s="5448"/>
      <c r="O807" s="5448"/>
      <c r="P807" s="5459"/>
      <c r="Q807" s="5449"/>
      <c r="R807" s="5449"/>
      <c r="S807" s="5449"/>
      <c r="T807" s="5460"/>
      <c r="U807" s="5449"/>
      <c r="V807" s="5449"/>
      <c r="W807" s="5449"/>
      <c r="X807" s="5449"/>
      <c r="Y807" s="5449"/>
      <c r="Z807" s="5449"/>
      <c r="AA807" s="5449"/>
      <c r="AB807" s="5449"/>
      <c r="AC807" s="5449"/>
      <c r="AD807" s="5449"/>
      <c r="AE807" s="5450"/>
      <c r="AF807" s="5450"/>
      <c r="AG807" s="5449"/>
      <c r="AH807" s="5449"/>
      <c r="AI807" s="5460"/>
      <c r="AJ807" s="5451"/>
      <c r="AK807" s="5451"/>
      <c r="AL807" s="5451">
        <v>97150000</v>
      </c>
      <c r="AM807" s="5451"/>
      <c r="AN807" s="5466"/>
      <c r="AO807" s="5466"/>
    </row>
    <row r="808" spans="1:41" ht="16.5" customHeight="1" thickBot="1">
      <c r="A808" s="1920" t="s">
        <v>439</v>
      </c>
      <c r="B808" s="2469"/>
      <c r="C808" s="5502"/>
      <c r="D808" s="5503" t="s">
        <v>890</v>
      </c>
      <c r="E808" s="2472">
        <f>SUM(E809,E813,E849,E867,E931,E999,E1037,E1028,E842,E1033)</f>
        <v>115173187</v>
      </c>
      <c r="F808" s="2472">
        <f>SUM(F809,F813,F849,F867,F931,F999,F1037,F1028,F842,F1033)</f>
        <v>113149975</v>
      </c>
      <c r="G808" s="2473">
        <f>SUM(G809,G813,G849,G867,G931,G999,G1037,G1028,G842,G1033)</f>
        <v>98482326.729999989</v>
      </c>
      <c r="H808" s="2474">
        <f t="shared" si="237"/>
        <v>0.87036984966191988</v>
      </c>
      <c r="I808" s="1881">
        <f t="shared" si="230"/>
        <v>0</v>
      </c>
      <c r="J808" s="5448"/>
      <c r="K808" s="5448"/>
      <c r="L808" s="5448"/>
      <c r="M808" s="5448"/>
      <c r="N808" s="5448"/>
      <c r="O808" s="5448"/>
      <c r="P808" s="5459"/>
      <c r="Q808" s="5449"/>
      <c r="R808" s="5449"/>
      <c r="S808" s="5449"/>
      <c r="T808" s="5460"/>
      <c r="U808" s="5449"/>
      <c r="V808" s="5449"/>
      <c r="W808" s="5449"/>
      <c r="X808" s="5449"/>
      <c r="Y808" s="5449"/>
      <c r="Z808" s="5449"/>
      <c r="AA808" s="5449"/>
      <c r="AB808" s="5449"/>
      <c r="AC808" s="5449"/>
      <c r="AD808" s="5449"/>
      <c r="AE808" s="5450"/>
      <c r="AF808" s="5450"/>
      <c r="AG808" s="5449"/>
      <c r="AH808" s="5449"/>
      <c r="AI808" s="5460"/>
      <c r="AJ808" s="5451"/>
      <c r="AK808" s="5451"/>
      <c r="AL808" s="5451"/>
      <c r="AM808" s="5451"/>
      <c r="AN808" s="5466"/>
      <c r="AO808" s="5466"/>
    </row>
    <row r="809" spans="1:41" s="1928" customFormat="1" ht="16.5" customHeight="1" thickBot="1">
      <c r="A809" s="3979"/>
      <c r="B809" s="2214" t="s">
        <v>891</v>
      </c>
      <c r="C809" s="2215"/>
      <c r="D809" s="2216" t="s">
        <v>892</v>
      </c>
      <c r="E809" s="2217">
        <f>SUM(E810,)</f>
        <v>0</v>
      </c>
      <c r="F809" s="2217">
        <f t="shared" ref="F809:G809" si="243">SUM(F810,)</f>
        <v>20000</v>
      </c>
      <c r="G809" s="2218">
        <f t="shared" si="243"/>
        <v>20000</v>
      </c>
      <c r="H809" s="1935">
        <f t="shared" si="237"/>
        <v>1</v>
      </c>
      <c r="I809" s="1881">
        <f t="shared" si="230"/>
        <v>0</v>
      </c>
      <c r="J809" s="5448"/>
      <c r="K809" s="5448"/>
      <c r="L809" s="5448"/>
      <c r="M809" s="5448"/>
      <c r="N809" s="5448"/>
      <c r="O809" s="5448"/>
      <c r="P809" s="5459"/>
      <c r="Q809" s="5449"/>
      <c r="R809" s="5449"/>
      <c r="S809" s="5449"/>
      <c r="T809" s="5460"/>
      <c r="U809" s="5449"/>
      <c r="V809" s="5449"/>
      <c r="W809" s="5449"/>
      <c r="X809" s="5449"/>
      <c r="Y809" s="5449"/>
      <c r="Z809" s="5449"/>
      <c r="AA809" s="5449"/>
      <c r="AB809" s="5449"/>
      <c r="AC809" s="5449"/>
      <c r="AD809" s="5449"/>
      <c r="AE809" s="5450"/>
      <c r="AF809" s="5450"/>
      <c r="AG809" s="5449"/>
      <c r="AH809" s="5449"/>
      <c r="AI809" s="5460"/>
      <c r="AJ809" s="5451"/>
      <c r="AK809" s="5451"/>
      <c r="AL809" s="5451"/>
      <c r="AM809" s="5451"/>
      <c r="AN809" s="5451"/>
      <c r="AO809" s="5451"/>
    </row>
    <row r="810" spans="1:41" s="1928" customFormat="1" ht="14.25" customHeight="1">
      <c r="A810" s="3986"/>
      <c r="B810" s="11089"/>
      <c r="C810" s="10860" t="s">
        <v>645</v>
      </c>
      <c r="D810" s="11075"/>
      <c r="E810" s="5504">
        <f t="shared" ref="E810:G811" si="244">SUM(E811)</f>
        <v>0</v>
      </c>
      <c r="F810" s="5504">
        <f t="shared" si="244"/>
        <v>20000</v>
      </c>
      <c r="G810" s="5505">
        <f t="shared" si="244"/>
        <v>20000</v>
      </c>
      <c r="H810" s="2354">
        <f t="shared" si="237"/>
        <v>1</v>
      </c>
      <c r="I810" s="1881">
        <f t="shared" si="230"/>
        <v>0</v>
      </c>
      <c r="J810" s="5448"/>
      <c r="K810" s="5448"/>
      <c r="L810" s="5448"/>
      <c r="M810" s="5448"/>
      <c r="N810" s="5448"/>
      <c r="O810" s="5448"/>
      <c r="P810" s="5459"/>
      <c r="Q810" s="5449"/>
      <c r="R810" s="5449"/>
      <c r="S810" s="5449"/>
      <c r="T810" s="5460"/>
      <c r="U810" s="5449"/>
      <c r="V810" s="5449"/>
      <c r="W810" s="5449"/>
      <c r="X810" s="5449"/>
      <c r="Y810" s="5449"/>
      <c r="Z810" s="5449"/>
      <c r="AA810" s="5449"/>
      <c r="AB810" s="5449"/>
      <c r="AC810" s="5449"/>
      <c r="AD810" s="5449"/>
      <c r="AE810" s="5450"/>
      <c r="AF810" s="5450"/>
      <c r="AG810" s="5449"/>
      <c r="AH810" s="5449"/>
      <c r="AI810" s="5460"/>
      <c r="AJ810" s="5451"/>
      <c r="AK810" s="5451"/>
      <c r="AL810" s="5451"/>
      <c r="AM810" s="5451"/>
      <c r="AN810" s="5451"/>
      <c r="AO810" s="5451"/>
    </row>
    <row r="811" spans="1:41" s="1928" customFormat="1" ht="15.75" customHeight="1">
      <c r="A811" s="3986"/>
      <c r="B811" s="11090"/>
      <c r="C811" s="11091" t="s">
        <v>713</v>
      </c>
      <c r="D811" s="11092"/>
      <c r="E811" s="5484">
        <f t="shared" si="244"/>
        <v>0</v>
      </c>
      <c r="F811" s="5484">
        <f t="shared" si="244"/>
        <v>20000</v>
      </c>
      <c r="G811" s="5506">
        <f t="shared" si="244"/>
        <v>20000</v>
      </c>
      <c r="H811" s="5447">
        <f t="shared" si="237"/>
        <v>1</v>
      </c>
      <c r="I811" s="1881">
        <f t="shared" si="230"/>
        <v>0</v>
      </c>
      <c r="J811" s="5487"/>
      <c r="K811" s="5487"/>
      <c r="L811" s="5487"/>
      <c r="M811" s="5487"/>
      <c r="N811" s="5487"/>
      <c r="O811" s="5487"/>
      <c r="P811" s="5427"/>
      <c r="Q811" s="5488"/>
      <c r="R811" s="5488"/>
      <c r="S811" s="5488"/>
      <c r="T811" s="5499"/>
      <c r="U811" s="5488"/>
      <c r="V811" s="5488"/>
      <c r="W811" s="5488"/>
      <c r="X811" s="5488"/>
      <c r="Y811" s="5488"/>
      <c r="Z811" s="5488"/>
      <c r="AA811" s="5488"/>
      <c r="AB811" s="5488"/>
      <c r="AC811" s="5488"/>
      <c r="AD811" s="5488"/>
      <c r="AE811" s="5489"/>
      <c r="AF811" s="5489"/>
      <c r="AG811" s="5488"/>
      <c r="AH811" s="5488"/>
      <c r="AI811" s="5499"/>
      <c r="AJ811" s="5490"/>
      <c r="AK811" s="5490"/>
      <c r="AL811" s="5490"/>
      <c r="AM811" s="5490"/>
      <c r="AN811" s="5490"/>
      <c r="AO811" s="5490"/>
    </row>
    <row r="812" spans="1:41" s="1928" customFormat="1" ht="45" customHeight="1" thickBot="1">
      <c r="A812" s="3986"/>
      <c r="B812" s="11090"/>
      <c r="C812" s="5507" t="s">
        <v>71</v>
      </c>
      <c r="D812" s="5508" t="s">
        <v>791</v>
      </c>
      <c r="E812" s="5509">
        <v>0</v>
      </c>
      <c r="F812" s="5485">
        <v>20000</v>
      </c>
      <c r="G812" s="5486">
        <v>20000</v>
      </c>
      <c r="H812" s="5447">
        <f t="shared" si="237"/>
        <v>1</v>
      </c>
      <c r="I812" s="1881">
        <f t="shared" si="230"/>
        <v>0</v>
      </c>
      <c r="J812" s="5510"/>
      <c r="K812" s="5510"/>
      <c r="L812" s="5510"/>
      <c r="M812" s="5510"/>
      <c r="N812" s="5510"/>
      <c r="O812" s="5510"/>
      <c r="P812" s="5427"/>
      <c r="Q812" s="5511"/>
      <c r="R812" s="5511"/>
      <c r="S812" s="5511"/>
      <c r="T812" s="5499"/>
      <c r="U812" s="5511"/>
      <c r="V812" s="5511"/>
      <c r="W812" s="5511"/>
      <c r="X812" s="5511"/>
      <c r="Y812" s="5511"/>
      <c r="Z812" s="5511"/>
      <c r="AA812" s="5511"/>
      <c r="AB812" s="5511"/>
      <c r="AC812" s="5511"/>
      <c r="AD812" s="5511"/>
      <c r="AE812" s="5512"/>
      <c r="AF812" s="5512"/>
      <c r="AG812" s="5511"/>
      <c r="AH812" s="5511"/>
      <c r="AI812" s="5499"/>
      <c r="AJ812" s="5513"/>
      <c r="AK812" s="5513"/>
      <c r="AL812" s="5513"/>
      <c r="AM812" s="5513"/>
      <c r="AN812" s="5513"/>
      <c r="AO812" s="5513"/>
    </row>
    <row r="813" spans="1:41" ht="17.100000000000001" customHeight="1" thickBot="1">
      <c r="A813" s="5514"/>
      <c r="B813" s="2214" t="s">
        <v>893</v>
      </c>
      <c r="C813" s="2215"/>
      <c r="D813" s="2216" t="s">
        <v>157</v>
      </c>
      <c r="E813" s="2217">
        <f t="shared" ref="E813:G813" si="245">SUM(E814)</f>
        <v>8831325</v>
      </c>
      <c r="F813" s="2217">
        <f t="shared" si="245"/>
        <v>10493965</v>
      </c>
      <c r="G813" s="2218">
        <f t="shared" si="245"/>
        <v>10276836.719999999</v>
      </c>
      <c r="H813" s="1935">
        <f t="shared" si="237"/>
        <v>0.97930922392060571</v>
      </c>
      <c r="I813" s="1881">
        <f t="shared" si="230"/>
        <v>0</v>
      </c>
      <c r="J813" s="5448"/>
      <c r="K813" s="5448"/>
      <c r="L813" s="5448"/>
      <c r="M813" s="5448"/>
      <c r="N813" s="5448"/>
      <c r="O813" s="5448"/>
      <c r="P813" s="5459"/>
      <c r="Q813" s="5449"/>
      <c r="R813" s="5449"/>
      <c r="S813" s="5449"/>
      <c r="T813" s="5460"/>
      <c r="U813" s="5449"/>
      <c r="V813" s="5449"/>
      <c r="W813" s="5449"/>
      <c r="X813" s="5449"/>
      <c r="Y813" s="5449"/>
      <c r="Z813" s="5449"/>
      <c r="AA813" s="5449"/>
      <c r="AB813" s="5449"/>
      <c r="AC813" s="5449"/>
      <c r="AD813" s="5449"/>
      <c r="AE813" s="5450"/>
      <c r="AF813" s="5450"/>
      <c r="AG813" s="5449"/>
      <c r="AH813" s="5449"/>
      <c r="AI813" s="5460"/>
      <c r="AJ813" s="5451"/>
      <c r="AK813" s="5451"/>
      <c r="AL813" s="5451"/>
      <c r="AM813" s="5451"/>
      <c r="AN813" s="5466"/>
      <c r="AO813" s="5466"/>
    </row>
    <row r="814" spans="1:41" ht="17.100000000000001" customHeight="1">
      <c r="A814" s="1929"/>
      <c r="B814" s="1955"/>
      <c r="C814" s="10860" t="s">
        <v>645</v>
      </c>
      <c r="D814" s="10860"/>
      <c r="E814" s="2220">
        <f>SUM(E815,E840)</f>
        <v>8831325</v>
      </c>
      <c r="F814" s="2220">
        <f>SUM(F815,F840)</f>
        <v>10493965</v>
      </c>
      <c r="G814" s="2221">
        <f>SUM(G815,G840)</f>
        <v>10276836.719999999</v>
      </c>
      <c r="H814" s="5467">
        <f t="shared" si="237"/>
        <v>0.97930922392060571</v>
      </c>
      <c r="I814" s="1881">
        <f t="shared" si="230"/>
        <v>0</v>
      </c>
      <c r="J814" s="5448"/>
      <c r="K814" s="5448"/>
      <c r="L814" s="5448"/>
      <c r="M814" s="5448"/>
      <c r="N814" s="5448"/>
      <c r="O814" s="5448"/>
      <c r="P814" s="5427"/>
      <c r="Q814" s="5449"/>
      <c r="R814" s="5449"/>
      <c r="S814" s="5449"/>
      <c r="T814" s="5499"/>
      <c r="U814" s="5449"/>
      <c r="V814" s="5449"/>
      <c r="W814" s="5449"/>
      <c r="X814" s="5449"/>
      <c r="Y814" s="5449"/>
      <c r="Z814" s="5449"/>
      <c r="AA814" s="5449"/>
      <c r="AB814" s="5449"/>
      <c r="AC814" s="5449"/>
      <c r="AD814" s="5449"/>
      <c r="AE814" s="5450"/>
      <c r="AF814" s="5450"/>
      <c r="AG814" s="5449"/>
      <c r="AH814" s="5449"/>
      <c r="AI814" s="5499"/>
      <c r="AJ814" s="5451"/>
      <c r="AK814" s="5451"/>
      <c r="AL814" s="5451"/>
      <c r="AM814" s="5451"/>
      <c r="AN814" s="5466"/>
      <c r="AO814" s="5466"/>
    </row>
    <row r="815" spans="1:41" ht="17.100000000000001" customHeight="1">
      <c r="A815" s="1929"/>
      <c r="B815" s="1955"/>
      <c r="C815" s="11084" t="s">
        <v>646</v>
      </c>
      <c r="D815" s="11084"/>
      <c r="E815" s="5515">
        <f t="shared" ref="E815:G815" si="246">SUM(E816,E826)</f>
        <v>8742500</v>
      </c>
      <c r="F815" s="5515">
        <f t="shared" si="246"/>
        <v>10325411</v>
      </c>
      <c r="G815" s="5516">
        <f t="shared" si="246"/>
        <v>10118892.939999999</v>
      </c>
      <c r="H815" s="5447">
        <f t="shared" si="237"/>
        <v>0.97999904701130047</v>
      </c>
      <c r="I815" s="1881">
        <f t="shared" si="230"/>
        <v>0</v>
      </c>
      <c r="J815" s="5517"/>
      <c r="K815" s="5517"/>
      <c r="L815" s="5517"/>
      <c r="M815" s="5517"/>
      <c r="N815" s="5517"/>
      <c r="O815" s="5517"/>
      <c r="P815" s="5427"/>
      <c r="Q815" s="5518"/>
      <c r="R815" s="5518"/>
      <c r="S815" s="5518"/>
      <c r="T815" s="5499"/>
      <c r="U815" s="5518"/>
      <c r="V815" s="5518"/>
      <c r="W815" s="5518"/>
      <c r="X815" s="5518"/>
      <c r="Y815" s="5518"/>
      <c r="Z815" s="5518"/>
      <c r="AA815" s="5518"/>
      <c r="AB815" s="5518"/>
      <c r="AC815" s="5518"/>
      <c r="AD815" s="5518"/>
      <c r="AE815" s="5519"/>
      <c r="AF815" s="5519"/>
      <c r="AG815" s="5518"/>
      <c r="AH815" s="5518"/>
      <c r="AI815" s="5499"/>
      <c r="AJ815" s="5520"/>
      <c r="AK815" s="5520"/>
      <c r="AL815" s="5520"/>
      <c r="AM815" s="5520"/>
      <c r="AN815" s="5521"/>
      <c r="AO815" s="5521"/>
    </row>
    <row r="816" spans="1:41" ht="17.100000000000001" customHeight="1">
      <c r="A816" s="1929"/>
      <c r="B816" s="1955"/>
      <c r="C816" s="11085" t="s">
        <v>647</v>
      </c>
      <c r="D816" s="11085"/>
      <c r="E816" s="5522">
        <f t="shared" ref="E816:G816" si="247">SUM(E817:E824)</f>
        <v>8139678</v>
      </c>
      <c r="F816" s="5522">
        <f t="shared" si="247"/>
        <v>9555647</v>
      </c>
      <c r="G816" s="5523">
        <f t="shared" si="247"/>
        <v>9374057.9399999995</v>
      </c>
      <c r="H816" s="5447">
        <f t="shared" si="237"/>
        <v>0.98099667557832548</v>
      </c>
      <c r="I816" s="1881">
        <f t="shared" si="230"/>
        <v>0</v>
      </c>
      <c r="J816" s="5524"/>
      <c r="K816" s="5524"/>
      <c r="L816" s="5524"/>
      <c r="M816" s="5524"/>
      <c r="N816" s="5524"/>
      <c r="O816" s="5524"/>
      <c r="P816" s="5427"/>
      <c r="Q816" s="5525"/>
      <c r="R816" s="5525"/>
      <c r="S816" s="5525"/>
      <c r="T816" s="5499"/>
      <c r="U816" s="5525"/>
      <c r="V816" s="5525"/>
      <c r="W816" s="5525"/>
      <c r="X816" s="5525"/>
      <c r="Y816" s="5525"/>
      <c r="Z816" s="5525"/>
      <c r="AA816" s="5525"/>
      <c r="AB816" s="5525"/>
      <c r="AC816" s="5525"/>
      <c r="AD816" s="5525"/>
      <c r="AE816" s="5526"/>
      <c r="AF816" s="5526"/>
      <c r="AG816" s="5525"/>
      <c r="AH816" s="5525"/>
      <c r="AI816" s="5499"/>
      <c r="AJ816" s="5527"/>
      <c r="AK816" s="5527"/>
      <c r="AL816" s="5527"/>
      <c r="AM816" s="5527"/>
      <c r="AN816" s="5528"/>
      <c r="AO816" s="5528"/>
    </row>
    <row r="817" spans="1:41" ht="17.100000000000001" customHeight="1">
      <c r="A817" s="1929"/>
      <c r="B817" s="1955"/>
      <c r="C817" s="5529" t="s">
        <v>406</v>
      </c>
      <c r="D817" s="5530" t="s">
        <v>648</v>
      </c>
      <c r="E817" s="5531">
        <f>I817</f>
        <v>610651</v>
      </c>
      <c r="F817" s="5485">
        <v>655864</v>
      </c>
      <c r="G817" s="5486">
        <v>654252.28</v>
      </c>
      <c r="H817" s="5447">
        <f t="shared" si="237"/>
        <v>0.99754260029518316</v>
      </c>
      <c r="I817" s="1881">
        <f t="shared" si="230"/>
        <v>610651</v>
      </c>
      <c r="J817" s="5532"/>
      <c r="K817" s="5532"/>
      <c r="L817" s="5532"/>
      <c r="M817" s="5532"/>
      <c r="N817" s="5532"/>
      <c r="O817" s="5532"/>
      <c r="P817" s="5427"/>
      <c r="Q817" s="5533"/>
      <c r="R817" s="5533"/>
      <c r="S817" s="5533"/>
      <c r="T817" s="5499"/>
      <c r="U817" s="5533"/>
      <c r="V817" s="5533"/>
      <c r="W817" s="5533"/>
      <c r="X817" s="5533"/>
      <c r="Y817" s="5533"/>
      <c r="Z817" s="5533"/>
      <c r="AA817" s="5533"/>
      <c r="AB817" s="5533"/>
      <c r="AC817" s="5533"/>
      <c r="AD817" s="5533"/>
      <c r="AE817" s="5534">
        <v>610651</v>
      </c>
      <c r="AF817" s="5534"/>
      <c r="AG817" s="5533"/>
      <c r="AH817" s="5533"/>
      <c r="AI817" s="5499"/>
      <c r="AJ817" s="5535"/>
      <c r="AK817" s="5535"/>
      <c r="AL817" s="5535"/>
      <c r="AM817" s="5535"/>
      <c r="AN817" s="5536"/>
      <c r="AO817" s="5536"/>
    </row>
    <row r="818" spans="1:41" ht="17.100000000000001" customHeight="1">
      <c r="A818" s="1929"/>
      <c r="B818" s="1955"/>
      <c r="C818" s="5537" t="s">
        <v>602</v>
      </c>
      <c r="D818" s="5538" t="s">
        <v>649</v>
      </c>
      <c r="E818" s="5539">
        <f t="shared" ref="E818:E824" si="248">I818</f>
        <v>64377</v>
      </c>
      <c r="F818" s="5485">
        <v>56108</v>
      </c>
      <c r="G818" s="5486">
        <v>56107.62</v>
      </c>
      <c r="H818" s="5447">
        <f t="shared" si="237"/>
        <v>0.99999322734725893</v>
      </c>
      <c r="I818" s="1881">
        <f t="shared" si="230"/>
        <v>64377</v>
      </c>
      <c r="J818" s="5540"/>
      <c r="K818" s="5540"/>
      <c r="L818" s="5540"/>
      <c r="M818" s="5540"/>
      <c r="N818" s="5540"/>
      <c r="O818" s="5540"/>
      <c r="P818" s="5427"/>
      <c r="Q818" s="5541"/>
      <c r="R818" s="5541"/>
      <c r="S818" s="5541"/>
      <c r="T818" s="5499"/>
      <c r="U818" s="5541"/>
      <c r="V818" s="5541"/>
      <c r="W818" s="5541"/>
      <c r="X818" s="5541"/>
      <c r="Y818" s="5541"/>
      <c r="Z818" s="5541"/>
      <c r="AA818" s="5541"/>
      <c r="AB818" s="5541"/>
      <c r="AC818" s="5541"/>
      <c r="AD818" s="5541"/>
      <c r="AE818" s="5542">
        <v>64377</v>
      </c>
      <c r="AF818" s="5542"/>
      <c r="AG818" s="5541"/>
      <c r="AH818" s="5541"/>
      <c r="AI818" s="5499"/>
      <c r="AJ818" s="5543"/>
      <c r="AK818" s="5543"/>
      <c r="AL818" s="5543"/>
      <c r="AM818" s="5543"/>
      <c r="AN818" s="5544"/>
      <c r="AO818" s="5544"/>
    </row>
    <row r="819" spans="1:41" ht="17.100000000000001" customHeight="1">
      <c r="A819" s="1929"/>
      <c r="B819" s="1955"/>
      <c r="C819" s="5545" t="s">
        <v>407</v>
      </c>
      <c r="D819" s="5546" t="s">
        <v>650</v>
      </c>
      <c r="E819" s="5547">
        <f t="shared" si="248"/>
        <v>1226614</v>
      </c>
      <c r="F819" s="5485">
        <v>1390452</v>
      </c>
      <c r="G819" s="5486">
        <v>1321239.06</v>
      </c>
      <c r="H819" s="5447">
        <f t="shared" si="237"/>
        <v>0.95022270455938074</v>
      </c>
      <c r="I819" s="1881">
        <f t="shared" si="230"/>
        <v>1226614</v>
      </c>
      <c r="J819" s="5548"/>
      <c r="K819" s="5548"/>
      <c r="L819" s="5548"/>
      <c r="M819" s="5548"/>
      <c r="N819" s="5548"/>
      <c r="O819" s="5548"/>
      <c r="P819" s="5427"/>
      <c r="Q819" s="5549"/>
      <c r="R819" s="5549"/>
      <c r="S819" s="5549"/>
      <c r="T819" s="5499"/>
      <c r="U819" s="5549"/>
      <c r="V819" s="5549"/>
      <c r="W819" s="5549"/>
      <c r="X819" s="5549"/>
      <c r="Y819" s="5549"/>
      <c r="Z819" s="5549"/>
      <c r="AA819" s="5549"/>
      <c r="AB819" s="5549"/>
      <c r="AC819" s="5549"/>
      <c r="AD819" s="5549"/>
      <c r="AE819" s="5550">
        <v>1226614</v>
      </c>
      <c r="AF819" s="5550"/>
      <c r="AG819" s="5549"/>
      <c r="AH819" s="5549"/>
      <c r="AI819" s="5499"/>
      <c r="AJ819" s="5551"/>
      <c r="AK819" s="5551"/>
      <c r="AL819" s="5551"/>
      <c r="AM819" s="5551"/>
      <c r="AN819" s="5552"/>
      <c r="AO819" s="5552"/>
    </row>
    <row r="820" spans="1:41" ht="17.100000000000001" customHeight="1">
      <c r="A820" s="1929"/>
      <c r="B820" s="1955"/>
      <c r="C820" s="5553" t="s">
        <v>408</v>
      </c>
      <c r="D820" s="5554" t="s">
        <v>651</v>
      </c>
      <c r="E820" s="5555">
        <f t="shared" si="248"/>
        <v>164029</v>
      </c>
      <c r="F820" s="5485">
        <v>157807</v>
      </c>
      <c r="G820" s="5486">
        <v>124439.45</v>
      </c>
      <c r="H820" s="5447">
        <f t="shared" si="237"/>
        <v>0.78855469022286717</v>
      </c>
      <c r="I820" s="1881">
        <f t="shared" si="230"/>
        <v>164029</v>
      </c>
      <c r="J820" s="5556"/>
      <c r="K820" s="5556"/>
      <c r="L820" s="5556"/>
      <c r="M820" s="5556"/>
      <c r="N820" s="5556"/>
      <c r="O820" s="5556"/>
      <c r="P820" s="5427"/>
      <c r="Q820" s="5557"/>
      <c r="R820" s="5557"/>
      <c r="S820" s="5557"/>
      <c r="T820" s="5499"/>
      <c r="U820" s="5557"/>
      <c r="V820" s="5557"/>
      <c r="W820" s="5557"/>
      <c r="X820" s="5557"/>
      <c r="Y820" s="5557"/>
      <c r="Z820" s="5557"/>
      <c r="AA820" s="5557"/>
      <c r="AB820" s="5557"/>
      <c r="AC820" s="5557"/>
      <c r="AD820" s="5557"/>
      <c r="AE820" s="5558">
        <v>164029</v>
      </c>
      <c r="AF820" s="5558"/>
      <c r="AG820" s="5557"/>
      <c r="AH820" s="5557"/>
      <c r="AI820" s="5499"/>
      <c r="AJ820" s="5559"/>
      <c r="AK820" s="5559"/>
      <c r="AL820" s="5559"/>
      <c r="AM820" s="5559"/>
      <c r="AN820" s="5560"/>
      <c r="AO820" s="5560"/>
    </row>
    <row r="821" spans="1:41" ht="17.100000000000001" customHeight="1">
      <c r="A821" s="1929"/>
      <c r="B821" s="1955"/>
      <c r="C821" s="5561" t="s">
        <v>595</v>
      </c>
      <c r="D821" s="5562" t="s">
        <v>894</v>
      </c>
      <c r="E821" s="5563">
        <f t="shared" si="248"/>
        <v>13662</v>
      </c>
      <c r="F821" s="5485">
        <v>13662</v>
      </c>
      <c r="G821" s="5486">
        <v>10800</v>
      </c>
      <c r="H821" s="5447">
        <f t="shared" si="237"/>
        <v>0.79051383399209485</v>
      </c>
      <c r="I821" s="1881">
        <f t="shared" si="230"/>
        <v>13662</v>
      </c>
      <c r="J821" s="5564"/>
      <c r="K821" s="5564"/>
      <c r="L821" s="5564"/>
      <c r="M821" s="5564"/>
      <c r="N821" s="5564"/>
      <c r="O821" s="5564"/>
      <c r="P821" s="5427"/>
      <c r="Q821" s="5565"/>
      <c r="R821" s="5565"/>
      <c r="S821" s="5565"/>
      <c r="T821" s="5499"/>
      <c r="U821" s="5565"/>
      <c r="V821" s="5565"/>
      <c r="W821" s="5565"/>
      <c r="X821" s="5565"/>
      <c r="Y821" s="5565"/>
      <c r="Z821" s="5565"/>
      <c r="AA821" s="5565"/>
      <c r="AB821" s="5565"/>
      <c r="AC821" s="5565"/>
      <c r="AD821" s="5565"/>
      <c r="AE821" s="5566">
        <v>13662</v>
      </c>
      <c r="AF821" s="5566"/>
      <c r="AG821" s="5565"/>
      <c r="AH821" s="5565"/>
      <c r="AI821" s="5499"/>
      <c r="AJ821" s="5567"/>
      <c r="AK821" s="5567"/>
      <c r="AL821" s="5567"/>
      <c r="AM821" s="5567"/>
      <c r="AN821" s="5568"/>
      <c r="AO821" s="5568"/>
    </row>
    <row r="822" spans="1:41" ht="17.100000000000001" customHeight="1">
      <c r="A822" s="1929"/>
      <c r="B822" s="1955"/>
      <c r="C822" s="5569" t="s">
        <v>593</v>
      </c>
      <c r="D822" s="5570" t="s">
        <v>653</v>
      </c>
      <c r="E822" s="5571">
        <f t="shared" si="248"/>
        <v>17633</v>
      </c>
      <c r="F822" s="5485">
        <v>30209</v>
      </c>
      <c r="G822" s="5486">
        <v>24312.07</v>
      </c>
      <c r="H822" s="5447">
        <f t="shared" si="237"/>
        <v>0.80479559071799789</v>
      </c>
      <c r="I822" s="1881">
        <f t="shared" si="230"/>
        <v>17633</v>
      </c>
      <c r="J822" s="5572"/>
      <c r="K822" s="5572"/>
      <c r="L822" s="5572"/>
      <c r="M822" s="5572"/>
      <c r="N822" s="5572"/>
      <c r="O822" s="5572"/>
      <c r="P822" s="5427"/>
      <c r="Q822" s="5573"/>
      <c r="R822" s="5573"/>
      <c r="S822" s="5573"/>
      <c r="T822" s="5499"/>
      <c r="U822" s="5573"/>
      <c r="V822" s="5573"/>
      <c r="W822" s="5573"/>
      <c r="X822" s="5573"/>
      <c r="Y822" s="5573"/>
      <c r="Z822" s="5573"/>
      <c r="AA822" s="5573"/>
      <c r="AB822" s="5573"/>
      <c r="AC822" s="5573"/>
      <c r="AD822" s="5573"/>
      <c r="AE822" s="5574">
        <v>17633</v>
      </c>
      <c r="AF822" s="5574"/>
      <c r="AG822" s="5573"/>
      <c r="AH822" s="5573"/>
      <c r="AI822" s="5499"/>
      <c r="AJ822" s="5575"/>
      <c r="AK822" s="5575"/>
      <c r="AL822" s="5575"/>
      <c r="AM822" s="5575"/>
      <c r="AN822" s="5576"/>
      <c r="AO822" s="5576"/>
    </row>
    <row r="823" spans="1:41" ht="17.100000000000001" customHeight="1">
      <c r="A823" s="1955"/>
      <c r="B823" s="1955"/>
      <c r="C823" s="3669" t="s">
        <v>895</v>
      </c>
      <c r="D823" s="3670" t="s">
        <v>896</v>
      </c>
      <c r="E823" s="5571">
        <f t="shared" si="248"/>
        <v>5623258</v>
      </c>
      <c r="F823" s="5485">
        <v>6849238</v>
      </c>
      <c r="G823" s="5486">
        <v>6780602.2599999998</v>
      </c>
      <c r="H823" s="5447">
        <f t="shared" si="237"/>
        <v>0.98997906920448664</v>
      </c>
      <c r="I823" s="1881">
        <f t="shared" si="230"/>
        <v>5623258</v>
      </c>
      <c r="J823" s="5572"/>
      <c r="K823" s="5572"/>
      <c r="L823" s="5572"/>
      <c r="M823" s="5572"/>
      <c r="N823" s="5572"/>
      <c r="O823" s="5572"/>
      <c r="P823" s="5427"/>
      <c r="Q823" s="5573"/>
      <c r="R823" s="5573"/>
      <c r="S823" s="5573"/>
      <c r="T823" s="5499"/>
      <c r="U823" s="5573"/>
      <c r="V823" s="5573"/>
      <c r="W823" s="5573"/>
      <c r="X823" s="5573"/>
      <c r="Y823" s="5573"/>
      <c r="Z823" s="5573"/>
      <c r="AA823" s="5573"/>
      <c r="AB823" s="5573"/>
      <c r="AC823" s="5573"/>
      <c r="AD823" s="5573"/>
      <c r="AE823" s="5574">
        <v>5623258</v>
      </c>
      <c r="AF823" s="5574"/>
      <c r="AG823" s="5573"/>
      <c r="AH823" s="5573"/>
      <c r="AI823" s="5499"/>
      <c r="AJ823" s="5575"/>
      <c r="AK823" s="5575"/>
      <c r="AL823" s="5575"/>
      <c r="AM823" s="5575"/>
      <c r="AN823" s="5576"/>
      <c r="AO823" s="5576"/>
    </row>
    <row r="824" spans="1:41" ht="17.100000000000001" customHeight="1">
      <c r="A824" s="1929"/>
      <c r="B824" s="1955"/>
      <c r="C824" s="5577" t="s">
        <v>897</v>
      </c>
      <c r="D824" s="5578" t="s">
        <v>898</v>
      </c>
      <c r="E824" s="5579">
        <f t="shared" si="248"/>
        <v>419454</v>
      </c>
      <c r="F824" s="5485">
        <v>402307</v>
      </c>
      <c r="G824" s="5486">
        <v>402305.2</v>
      </c>
      <c r="H824" s="5447">
        <f t="shared" si="237"/>
        <v>0.99999552580492013</v>
      </c>
      <c r="I824" s="1881">
        <f t="shared" si="230"/>
        <v>419454</v>
      </c>
      <c r="J824" s="5580"/>
      <c r="K824" s="5580"/>
      <c r="L824" s="5580"/>
      <c r="M824" s="5580"/>
      <c r="N824" s="5580"/>
      <c r="O824" s="5580"/>
      <c r="P824" s="5427"/>
      <c r="Q824" s="5581"/>
      <c r="R824" s="5581"/>
      <c r="S824" s="5581"/>
      <c r="T824" s="5499"/>
      <c r="U824" s="5581"/>
      <c r="V824" s="5581"/>
      <c r="W824" s="5581"/>
      <c r="X824" s="5581"/>
      <c r="Y824" s="5581"/>
      <c r="Z824" s="5581"/>
      <c r="AA824" s="5581"/>
      <c r="AB824" s="5581"/>
      <c r="AC824" s="5581"/>
      <c r="AD824" s="5581"/>
      <c r="AE824" s="5582">
        <v>419454</v>
      </c>
      <c r="AF824" s="5582"/>
      <c r="AG824" s="5581"/>
      <c r="AH824" s="5581"/>
      <c r="AI824" s="5499"/>
      <c r="AJ824" s="5583"/>
      <c r="AK824" s="5583"/>
      <c r="AL824" s="5583"/>
      <c r="AM824" s="5583"/>
      <c r="AN824" s="5584"/>
      <c r="AO824" s="5584"/>
    </row>
    <row r="825" spans="1:41" ht="17.100000000000001" customHeight="1">
      <c r="A825" s="1929"/>
      <c r="B825" s="1955"/>
      <c r="C825" s="4997"/>
      <c r="D825" s="5585"/>
      <c r="E825" s="5579"/>
      <c r="F825" s="5485"/>
      <c r="G825" s="5486"/>
      <c r="H825" s="5447"/>
      <c r="I825" s="1881">
        <f t="shared" si="230"/>
        <v>0</v>
      </c>
      <c r="J825" s="5580"/>
      <c r="K825" s="5580"/>
      <c r="L825" s="5580"/>
      <c r="M825" s="5580"/>
      <c r="N825" s="5580"/>
      <c r="O825" s="5580"/>
      <c r="P825" s="5427"/>
      <c r="Q825" s="5581"/>
      <c r="R825" s="5581"/>
      <c r="S825" s="5581"/>
      <c r="T825" s="5499"/>
      <c r="U825" s="5581"/>
      <c r="V825" s="5581"/>
      <c r="W825" s="5581"/>
      <c r="X825" s="5581"/>
      <c r="Y825" s="5581"/>
      <c r="Z825" s="5581"/>
      <c r="AA825" s="5581"/>
      <c r="AB825" s="5581"/>
      <c r="AC825" s="5581"/>
      <c r="AD825" s="5581"/>
      <c r="AE825" s="5582"/>
      <c r="AF825" s="5582"/>
      <c r="AG825" s="5581"/>
      <c r="AH825" s="5581"/>
      <c r="AI825" s="5499"/>
      <c r="AJ825" s="5583"/>
      <c r="AK825" s="5583"/>
      <c r="AL825" s="5583"/>
      <c r="AM825" s="5583"/>
      <c r="AN825" s="5584"/>
      <c r="AO825" s="5584"/>
    </row>
    <row r="826" spans="1:41" ht="17.100000000000001" customHeight="1">
      <c r="A826" s="1955"/>
      <c r="B826" s="1955"/>
      <c r="C826" s="10957" t="s">
        <v>654</v>
      </c>
      <c r="D826" s="10957"/>
      <c r="E826" s="2401">
        <f>SUM(E827:E838)</f>
        <v>602822</v>
      </c>
      <c r="F826" s="2401">
        <f>SUM(F827:F838)</f>
        <v>769764</v>
      </c>
      <c r="G826" s="2402">
        <f>SUM(G827:G838)</f>
        <v>744835</v>
      </c>
      <c r="H826" s="5447">
        <f t="shared" si="237"/>
        <v>0.96761474945567727</v>
      </c>
      <c r="I826" s="1881">
        <f t="shared" si="230"/>
        <v>0</v>
      </c>
      <c r="J826" s="5580"/>
      <c r="K826" s="5580"/>
      <c r="L826" s="5580"/>
      <c r="M826" s="5580"/>
      <c r="N826" s="5580"/>
      <c r="O826" s="5580"/>
      <c r="P826" s="5427"/>
      <c r="Q826" s="5581"/>
      <c r="R826" s="5581"/>
      <c r="S826" s="5581"/>
      <c r="T826" s="5499"/>
      <c r="U826" s="5581"/>
      <c r="V826" s="5581"/>
      <c r="W826" s="5581"/>
      <c r="X826" s="5581"/>
      <c r="Y826" s="5581"/>
      <c r="Z826" s="5581"/>
      <c r="AA826" s="5581"/>
      <c r="AB826" s="5581"/>
      <c r="AC826" s="5581"/>
      <c r="AD826" s="5581"/>
      <c r="AE826" s="5582"/>
      <c r="AF826" s="5582"/>
      <c r="AG826" s="5581"/>
      <c r="AH826" s="5581"/>
      <c r="AI826" s="5499"/>
      <c r="AJ826" s="5583"/>
      <c r="AK826" s="5583"/>
      <c r="AL826" s="5583"/>
      <c r="AM826" s="5583"/>
      <c r="AN826" s="5584"/>
      <c r="AO826" s="5584"/>
    </row>
    <row r="827" spans="1:41" ht="17.100000000000001" customHeight="1">
      <c r="A827" s="1929"/>
      <c r="B827" s="1955"/>
      <c r="C827" s="5586" t="s">
        <v>375</v>
      </c>
      <c r="D827" s="5587" t="s">
        <v>656</v>
      </c>
      <c r="E827" s="5588">
        <f>I827</f>
        <v>22032</v>
      </c>
      <c r="F827" s="5485">
        <v>42032</v>
      </c>
      <c r="G827" s="5486">
        <v>42006.75</v>
      </c>
      <c r="H827" s="5447">
        <f t="shared" si="237"/>
        <v>0.99939926722497141</v>
      </c>
      <c r="I827" s="1881">
        <f t="shared" si="230"/>
        <v>22032</v>
      </c>
      <c r="J827" s="5589"/>
      <c r="K827" s="5589"/>
      <c r="L827" s="5589"/>
      <c r="M827" s="5589"/>
      <c r="N827" s="5589"/>
      <c r="O827" s="5589"/>
      <c r="P827" s="5427"/>
      <c r="Q827" s="5590"/>
      <c r="R827" s="5590"/>
      <c r="S827" s="5590"/>
      <c r="T827" s="5499"/>
      <c r="U827" s="5590"/>
      <c r="V827" s="5590"/>
      <c r="W827" s="5590"/>
      <c r="X827" s="5590"/>
      <c r="Y827" s="5590"/>
      <c r="Z827" s="5590"/>
      <c r="AA827" s="5590"/>
      <c r="AB827" s="5590"/>
      <c r="AC827" s="5590"/>
      <c r="AD827" s="5590"/>
      <c r="AE827" s="5591">
        <v>22032</v>
      </c>
      <c r="AF827" s="5591"/>
      <c r="AG827" s="5590"/>
      <c r="AH827" s="5590"/>
      <c r="AI827" s="5499"/>
      <c r="AJ827" s="5592"/>
      <c r="AK827" s="5592"/>
      <c r="AL827" s="5592"/>
      <c r="AM827" s="5592"/>
      <c r="AN827" s="5593"/>
      <c r="AO827" s="5593"/>
    </row>
    <row r="828" spans="1:41" ht="17.100000000000001" customHeight="1">
      <c r="A828" s="1929"/>
      <c r="B828" s="1955"/>
      <c r="C828" s="5594" t="s">
        <v>600</v>
      </c>
      <c r="D828" s="5595" t="s">
        <v>899</v>
      </c>
      <c r="E828" s="5596">
        <f t="shared" ref="E828:E838" si="249">I828</f>
        <v>13266</v>
      </c>
      <c r="F828" s="5485">
        <v>39266</v>
      </c>
      <c r="G828" s="5486">
        <v>37144.68</v>
      </c>
      <c r="H828" s="5447">
        <f t="shared" si="237"/>
        <v>0.94597565323689703</v>
      </c>
      <c r="I828" s="1881">
        <f t="shared" si="230"/>
        <v>13266</v>
      </c>
      <c r="J828" s="5597"/>
      <c r="K828" s="5597"/>
      <c r="L828" s="5597"/>
      <c r="M828" s="5597"/>
      <c r="N828" s="5597"/>
      <c r="O828" s="5597"/>
      <c r="P828" s="5427"/>
      <c r="Q828" s="5598"/>
      <c r="R828" s="5598"/>
      <c r="S828" s="5598"/>
      <c r="T828" s="5499"/>
      <c r="U828" s="5598"/>
      <c r="V828" s="5598"/>
      <c r="W828" s="5598"/>
      <c r="X828" s="5598"/>
      <c r="Y828" s="5598"/>
      <c r="Z828" s="5598"/>
      <c r="AA828" s="5598"/>
      <c r="AB828" s="5598"/>
      <c r="AC828" s="5598"/>
      <c r="AD828" s="5598"/>
      <c r="AE828" s="5599">
        <v>13266</v>
      </c>
      <c r="AF828" s="5599"/>
      <c r="AG828" s="5598"/>
      <c r="AH828" s="5598"/>
      <c r="AI828" s="5499"/>
      <c r="AJ828" s="5600"/>
      <c r="AK828" s="5600"/>
      <c r="AL828" s="5600"/>
      <c r="AM828" s="5600"/>
      <c r="AN828" s="5601"/>
      <c r="AO828" s="5601"/>
    </row>
    <row r="829" spans="1:41" ht="17.100000000000001" customHeight="1">
      <c r="A829" s="1929"/>
      <c r="B829" s="1955"/>
      <c r="C829" s="5602" t="s">
        <v>604</v>
      </c>
      <c r="D829" s="5603" t="s">
        <v>658</v>
      </c>
      <c r="E829" s="2233">
        <f t="shared" si="249"/>
        <v>44880</v>
      </c>
      <c r="F829" s="2245">
        <v>43880</v>
      </c>
      <c r="G829" s="2246">
        <v>31279.19</v>
      </c>
      <c r="H829" s="5447">
        <f t="shared" si="237"/>
        <v>0.71283477666362804</v>
      </c>
      <c r="I829" s="1881">
        <f t="shared" si="230"/>
        <v>44880</v>
      </c>
      <c r="J829" s="5597"/>
      <c r="K829" s="5597"/>
      <c r="L829" s="5597"/>
      <c r="M829" s="5597"/>
      <c r="N829" s="5597"/>
      <c r="O829" s="5597"/>
      <c r="P829" s="5427"/>
      <c r="Q829" s="5598"/>
      <c r="R829" s="5598"/>
      <c r="S829" s="5598"/>
      <c r="T829" s="5499"/>
      <c r="U829" s="5598"/>
      <c r="V829" s="5598"/>
      <c r="W829" s="5598"/>
      <c r="X829" s="5598"/>
      <c r="Y829" s="5598"/>
      <c r="Z829" s="5598"/>
      <c r="AA829" s="5598"/>
      <c r="AB829" s="5598"/>
      <c r="AC829" s="5598"/>
      <c r="AD829" s="5598"/>
      <c r="AE829" s="5599">
        <v>44880</v>
      </c>
      <c r="AF829" s="5599"/>
      <c r="AG829" s="5598"/>
      <c r="AH829" s="5598"/>
      <c r="AI829" s="5499"/>
      <c r="AJ829" s="5600"/>
      <c r="AK829" s="5600"/>
      <c r="AL829" s="5600"/>
      <c r="AM829" s="5600"/>
      <c r="AN829" s="5601"/>
      <c r="AO829" s="5601"/>
    </row>
    <row r="830" spans="1:41" ht="17.100000000000001" customHeight="1">
      <c r="A830" s="1929"/>
      <c r="B830" s="1955"/>
      <c r="C830" s="5604" t="s">
        <v>244</v>
      </c>
      <c r="D830" s="5605" t="s">
        <v>659</v>
      </c>
      <c r="E830" s="5596">
        <f t="shared" si="249"/>
        <v>4308</v>
      </c>
      <c r="F830" s="5485">
        <v>8308</v>
      </c>
      <c r="G830" s="5486">
        <v>8202.26</v>
      </c>
      <c r="H830" s="5447">
        <f t="shared" si="237"/>
        <v>0.98727250842561387</v>
      </c>
      <c r="I830" s="1881">
        <f t="shared" si="230"/>
        <v>4308</v>
      </c>
      <c r="J830" s="5597"/>
      <c r="K830" s="5597"/>
      <c r="L830" s="5597"/>
      <c r="M830" s="5597"/>
      <c r="N830" s="5597"/>
      <c r="O830" s="5597"/>
      <c r="P830" s="5427"/>
      <c r="Q830" s="5598"/>
      <c r="R830" s="5598"/>
      <c r="S830" s="5598"/>
      <c r="T830" s="5499"/>
      <c r="U830" s="5598"/>
      <c r="V830" s="5598"/>
      <c r="W830" s="5598"/>
      <c r="X830" s="5598"/>
      <c r="Y830" s="5598"/>
      <c r="Z830" s="5598"/>
      <c r="AA830" s="5598"/>
      <c r="AB830" s="5598"/>
      <c r="AC830" s="5598"/>
      <c r="AD830" s="5598"/>
      <c r="AE830" s="5599">
        <v>4308</v>
      </c>
      <c r="AF830" s="5599"/>
      <c r="AG830" s="5598"/>
      <c r="AH830" s="5598"/>
      <c r="AI830" s="5499"/>
      <c r="AJ830" s="5600"/>
      <c r="AK830" s="5600"/>
      <c r="AL830" s="5600"/>
      <c r="AM830" s="5600"/>
      <c r="AN830" s="5601"/>
      <c r="AO830" s="5601"/>
    </row>
    <row r="831" spans="1:41" ht="17.100000000000001" customHeight="1">
      <c r="A831" s="1929"/>
      <c r="B831" s="1955"/>
      <c r="C831" s="5606" t="s">
        <v>605</v>
      </c>
      <c r="D831" s="5607" t="s">
        <v>660</v>
      </c>
      <c r="E831" s="5596">
        <f t="shared" si="249"/>
        <v>4980</v>
      </c>
      <c r="F831" s="5485">
        <v>5530</v>
      </c>
      <c r="G831" s="5486">
        <v>4605</v>
      </c>
      <c r="H831" s="5447">
        <f t="shared" si="237"/>
        <v>0.83273056057866179</v>
      </c>
      <c r="I831" s="1881">
        <f t="shared" si="230"/>
        <v>4980</v>
      </c>
      <c r="J831" s="5597"/>
      <c r="K831" s="5597"/>
      <c r="L831" s="5597"/>
      <c r="M831" s="5597"/>
      <c r="N831" s="5597"/>
      <c r="O831" s="5597"/>
      <c r="P831" s="5427"/>
      <c r="Q831" s="5598"/>
      <c r="R831" s="5598"/>
      <c r="S831" s="5598"/>
      <c r="T831" s="5499"/>
      <c r="U831" s="5598"/>
      <c r="V831" s="5598"/>
      <c r="W831" s="5598"/>
      <c r="X831" s="5598"/>
      <c r="Y831" s="5598"/>
      <c r="Z831" s="5598"/>
      <c r="AA831" s="5598"/>
      <c r="AB831" s="5598"/>
      <c r="AC831" s="5598"/>
      <c r="AD831" s="5598"/>
      <c r="AE831" s="5599">
        <v>4980</v>
      </c>
      <c r="AF831" s="5599"/>
      <c r="AG831" s="5598"/>
      <c r="AH831" s="5598"/>
      <c r="AI831" s="5499"/>
      <c r="AJ831" s="5600"/>
      <c r="AK831" s="5600"/>
      <c r="AL831" s="5600"/>
      <c r="AM831" s="5600"/>
      <c r="AN831" s="5601"/>
      <c r="AO831" s="5601"/>
    </row>
    <row r="832" spans="1:41" ht="17.100000000000001" customHeight="1">
      <c r="A832" s="1929"/>
      <c r="B832" s="1955"/>
      <c r="C832" s="5608" t="s">
        <v>376</v>
      </c>
      <c r="D832" s="5605" t="s">
        <v>661</v>
      </c>
      <c r="E832" s="5596">
        <f t="shared" si="249"/>
        <v>45297</v>
      </c>
      <c r="F832" s="5485">
        <v>47115</v>
      </c>
      <c r="G832" s="5486">
        <v>45183.71</v>
      </c>
      <c r="H832" s="5447">
        <f t="shared" si="237"/>
        <v>0.95900902048179981</v>
      </c>
      <c r="I832" s="1881">
        <f t="shared" si="230"/>
        <v>45297</v>
      </c>
      <c r="J832" s="5597"/>
      <c r="K832" s="5597"/>
      <c r="L832" s="5597"/>
      <c r="M832" s="5597"/>
      <c r="N832" s="5597"/>
      <c r="O832" s="5597"/>
      <c r="P832" s="5427"/>
      <c r="Q832" s="5598"/>
      <c r="R832" s="5598"/>
      <c r="S832" s="5598"/>
      <c r="T832" s="5499"/>
      <c r="U832" s="5598"/>
      <c r="V832" s="5598"/>
      <c r="W832" s="5598"/>
      <c r="X832" s="5598"/>
      <c r="Y832" s="5598"/>
      <c r="Z832" s="5598"/>
      <c r="AA832" s="5598"/>
      <c r="AB832" s="5598"/>
      <c r="AC832" s="5598"/>
      <c r="AD832" s="5598"/>
      <c r="AE832" s="5599">
        <v>45297</v>
      </c>
      <c r="AF832" s="5599"/>
      <c r="AG832" s="5598"/>
      <c r="AH832" s="5598"/>
      <c r="AI832" s="5499"/>
      <c r="AJ832" s="5600"/>
      <c r="AK832" s="5600"/>
      <c r="AL832" s="5600"/>
      <c r="AM832" s="5600"/>
      <c r="AN832" s="5601"/>
      <c r="AO832" s="5601"/>
    </row>
    <row r="833" spans="1:41" ht="16.5" customHeight="1">
      <c r="A833" s="1929"/>
      <c r="B833" s="1955"/>
      <c r="C833" s="5608" t="s">
        <v>606</v>
      </c>
      <c r="D833" s="5605" t="s">
        <v>662</v>
      </c>
      <c r="E833" s="5596">
        <f t="shared" si="249"/>
        <v>7114</v>
      </c>
      <c r="F833" s="5485">
        <v>6564</v>
      </c>
      <c r="G833" s="5486">
        <v>6218.06</v>
      </c>
      <c r="H833" s="5447">
        <f t="shared" si="237"/>
        <v>0.94729737964655703</v>
      </c>
      <c r="I833" s="1881">
        <f t="shared" si="230"/>
        <v>7114</v>
      </c>
      <c r="J833" s="5597"/>
      <c r="K833" s="5597"/>
      <c r="L833" s="5597"/>
      <c r="M833" s="5597"/>
      <c r="N833" s="5597"/>
      <c r="O833" s="5597"/>
      <c r="P833" s="5427"/>
      <c r="Q833" s="5598"/>
      <c r="R833" s="5598"/>
      <c r="S833" s="5598"/>
      <c r="T833" s="5499"/>
      <c r="U833" s="5598"/>
      <c r="V833" s="5598"/>
      <c r="W833" s="5598"/>
      <c r="X833" s="5598"/>
      <c r="Y833" s="5598"/>
      <c r="Z833" s="5598"/>
      <c r="AA833" s="5598"/>
      <c r="AB833" s="5598"/>
      <c r="AC833" s="5598"/>
      <c r="AD833" s="5598"/>
      <c r="AE833" s="5599">
        <v>7114</v>
      </c>
      <c r="AF833" s="5599"/>
      <c r="AG833" s="5598"/>
      <c r="AH833" s="5598"/>
      <c r="AI833" s="5499"/>
      <c r="AJ833" s="5600"/>
      <c r="AK833" s="5600"/>
      <c r="AL833" s="5600"/>
      <c r="AM833" s="5600"/>
      <c r="AN833" s="5601"/>
      <c r="AO833" s="5601"/>
    </row>
    <row r="834" spans="1:41" ht="27.75" customHeight="1">
      <c r="A834" s="1955"/>
      <c r="B834" s="1955"/>
      <c r="C834" s="5609" t="s">
        <v>664</v>
      </c>
      <c r="D834" s="5603" t="s">
        <v>665</v>
      </c>
      <c r="E834" s="5596">
        <f t="shared" si="249"/>
        <v>141441</v>
      </c>
      <c r="F834" s="5485">
        <v>148441</v>
      </c>
      <c r="G834" s="5486">
        <v>143181.5</v>
      </c>
      <c r="H834" s="5447">
        <f t="shared" si="237"/>
        <v>0.96456841438686081</v>
      </c>
      <c r="I834" s="1881">
        <f t="shared" si="230"/>
        <v>141441</v>
      </c>
      <c r="J834" s="5597"/>
      <c r="K834" s="5597"/>
      <c r="L834" s="5597"/>
      <c r="M834" s="5597"/>
      <c r="N834" s="5597"/>
      <c r="O834" s="5597"/>
      <c r="P834" s="5427"/>
      <c r="Q834" s="5598"/>
      <c r="R834" s="5598"/>
      <c r="S834" s="5598"/>
      <c r="T834" s="5499"/>
      <c r="U834" s="5598"/>
      <c r="V834" s="5598"/>
      <c r="W834" s="5598"/>
      <c r="X834" s="5598"/>
      <c r="Y834" s="5598"/>
      <c r="Z834" s="5598"/>
      <c r="AA834" s="5598"/>
      <c r="AB834" s="5598"/>
      <c r="AC834" s="5598"/>
      <c r="AD834" s="5598"/>
      <c r="AE834" s="5599">
        <v>141441</v>
      </c>
      <c r="AF834" s="5599"/>
      <c r="AG834" s="5598"/>
      <c r="AH834" s="5598"/>
      <c r="AI834" s="5499"/>
      <c r="AJ834" s="5600"/>
      <c r="AK834" s="5600"/>
      <c r="AL834" s="5600"/>
      <c r="AM834" s="5600"/>
      <c r="AN834" s="5601"/>
      <c r="AO834" s="5601"/>
    </row>
    <row r="835" spans="1:41" ht="17.100000000000001" customHeight="1">
      <c r="A835" s="1929"/>
      <c r="B835" s="1955"/>
      <c r="C835" s="3669" t="s">
        <v>599</v>
      </c>
      <c r="D835" s="3670" t="s">
        <v>666</v>
      </c>
      <c r="E835" s="5596">
        <f t="shared" si="249"/>
        <v>3580</v>
      </c>
      <c r="F835" s="5485">
        <v>3580</v>
      </c>
      <c r="G835" s="5486">
        <v>2759.1</v>
      </c>
      <c r="H835" s="5447">
        <f t="shared" si="237"/>
        <v>0.77069832402234639</v>
      </c>
      <c r="I835" s="1881">
        <f t="shared" si="230"/>
        <v>3580</v>
      </c>
      <c r="J835" s="5597"/>
      <c r="K835" s="5597"/>
      <c r="L835" s="5597"/>
      <c r="M835" s="5597"/>
      <c r="N835" s="5597"/>
      <c r="O835" s="5597"/>
      <c r="P835" s="5427"/>
      <c r="Q835" s="5598"/>
      <c r="R835" s="5598"/>
      <c r="S835" s="5598"/>
      <c r="T835" s="5499"/>
      <c r="U835" s="5598"/>
      <c r="V835" s="5598"/>
      <c r="W835" s="5598"/>
      <c r="X835" s="5598"/>
      <c r="Y835" s="5598"/>
      <c r="Z835" s="5598"/>
      <c r="AA835" s="5598"/>
      <c r="AB835" s="5598"/>
      <c r="AC835" s="5598"/>
      <c r="AD835" s="5598"/>
      <c r="AE835" s="5599">
        <v>3580</v>
      </c>
      <c r="AF835" s="5599"/>
      <c r="AG835" s="5598"/>
      <c r="AH835" s="5598"/>
      <c r="AI835" s="5499"/>
      <c r="AJ835" s="5600"/>
      <c r="AK835" s="5600"/>
      <c r="AL835" s="5600"/>
      <c r="AM835" s="5600"/>
      <c r="AN835" s="5601"/>
      <c r="AO835" s="5601"/>
    </row>
    <row r="836" spans="1:41" ht="17.100000000000001" customHeight="1" thickBot="1">
      <c r="A836" s="2113"/>
      <c r="B836" s="2114"/>
      <c r="C836" s="5500" t="s">
        <v>607</v>
      </c>
      <c r="D836" s="5610" t="s">
        <v>669</v>
      </c>
      <c r="E836" s="5611">
        <f t="shared" si="249"/>
        <v>2093</v>
      </c>
      <c r="F836" s="5612">
        <v>2093</v>
      </c>
      <c r="G836" s="5613">
        <v>1531.1</v>
      </c>
      <c r="H836" s="5614">
        <f t="shared" si="237"/>
        <v>0.73153368370759675</v>
      </c>
      <c r="I836" s="1881">
        <f t="shared" si="230"/>
        <v>2093</v>
      </c>
      <c r="J836" s="5597"/>
      <c r="K836" s="5597"/>
      <c r="L836" s="5597"/>
      <c r="M836" s="5597"/>
      <c r="N836" s="5597"/>
      <c r="O836" s="5597"/>
      <c r="P836" s="5427"/>
      <c r="Q836" s="5598"/>
      <c r="R836" s="5598"/>
      <c r="S836" s="5598"/>
      <c r="T836" s="5499"/>
      <c r="U836" s="5598"/>
      <c r="V836" s="5598"/>
      <c r="W836" s="5598"/>
      <c r="X836" s="5598"/>
      <c r="Y836" s="5598"/>
      <c r="Z836" s="5598"/>
      <c r="AA836" s="5598"/>
      <c r="AB836" s="5598"/>
      <c r="AC836" s="5598"/>
      <c r="AD836" s="5598"/>
      <c r="AE836" s="5599">
        <v>2093</v>
      </c>
      <c r="AF836" s="5599"/>
      <c r="AG836" s="5598"/>
      <c r="AH836" s="5598"/>
      <c r="AI836" s="5499"/>
      <c r="AJ836" s="5600"/>
      <c r="AK836" s="5600"/>
      <c r="AL836" s="5600"/>
      <c r="AM836" s="5600"/>
      <c r="AN836" s="5601"/>
      <c r="AO836" s="5601"/>
    </row>
    <row r="837" spans="1:41" ht="17.100000000000001" customHeight="1">
      <c r="A837" s="1929"/>
      <c r="B837" s="1955"/>
      <c r="C837" s="3669" t="s">
        <v>608</v>
      </c>
      <c r="D837" s="3670" t="s">
        <v>670</v>
      </c>
      <c r="E837" s="2233">
        <f t="shared" si="249"/>
        <v>307466</v>
      </c>
      <c r="F837" s="3248">
        <v>417858</v>
      </c>
      <c r="G837" s="3249">
        <v>417857.85</v>
      </c>
      <c r="H837" s="3250">
        <f t="shared" si="237"/>
        <v>0.99999964102637728</v>
      </c>
      <c r="I837" s="1881">
        <f t="shared" si="230"/>
        <v>307466</v>
      </c>
      <c r="J837" s="5597"/>
      <c r="K837" s="5597"/>
      <c r="L837" s="5597"/>
      <c r="M837" s="5597"/>
      <c r="N837" s="5597"/>
      <c r="O837" s="5597"/>
      <c r="P837" s="5427"/>
      <c r="Q837" s="5598"/>
      <c r="R837" s="5598"/>
      <c r="S837" s="5598"/>
      <c r="T837" s="5499"/>
      <c r="U837" s="5598"/>
      <c r="V837" s="5598"/>
      <c r="W837" s="5598"/>
      <c r="X837" s="5598"/>
      <c r="Y837" s="5598"/>
      <c r="Z837" s="5598"/>
      <c r="AA837" s="5598"/>
      <c r="AB837" s="5598"/>
      <c r="AC837" s="5598"/>
      <c r="AD837" s="5598"/>
      <c r="AE837" s="5599">
        <v>307466</v>
      </c>
      <c r="AF837" s="5599"/>
      <c r="AG837" s="5598"/>
      <c r="AH837" s="5598"/>
      <c r="AI837" s="5499"/>
      <c r="AJ837" s="5600"/>
      <c r="AK837" s="5600"/>
      <c r="AL837" s="5600"/>
      <c r="AM837" s="5600"/>
      <c r="AN837" s="5601"/>
      <c r="AO837" s="5601"/>
    </row>
    <row r="838" spans="1:41" ht="17.25" customHeight="1">
      <c r="A838" s="1929"/>
      <c r="B838" s="11020"/>
      <c r="C838" s="5615" t="s">
        <v>409</v>
      </c>
      <c r="D838" s="5616" t="s">
        <v>676</v>
      </c>
      <c r="E838" s="5617">
        <f t="shared" si="249"/>
        <v>6365</v>
      </c>
      <c r="F838" s="5485">
        <v>5097</v>
      </c>
      <c r="G838" s="5486">
        <v>4865.8</v>
      </c>
      <c r="H838" s="5447">
        <f t="shared" si="237"/>
        <v>0.95463998430449293</v>
      </c>
      <c r="I838" s="1881">
        <f t="shared" si="230"/>
        <v>6365</v>
      </c>
      <c r="J838" s="5618"/>
      <c r="K838" s="5618"/>
      <c r="L838" s="5618"/>
      <c r="M838" s="5618"/>
      <c r="N838" s="5618"/>
      <c r="O838" s="5618"/>
      <c r="P838" s="5427"/>
      <c r="Q838" s="5619"/>
      <c r="R838" s="5619"/>
      <c r="S838" s="5619"/>
      <c r="T838" s="5499"/>
      <c r="U838" s="5619"/>
      <c r="V838" s="5619"/>
      <c r="W838" s="5619"/>
      <c r="X838" s="5619"/>
      <c r="Y838" s="5619"/>
      <c r="Z838" s="5619"/>
      <c r="AA838" s="5619"/>
      <c r="AB838" s="5619"/>
      <c r="AC838" s="5619"/>
      <c r="AD838" s="5619"/>
      <c r="AE838" s="5620">
        <v>6365</v>
      </c>
      <c r="AF838" s="5620"/>
      <c r="AG838" s="5619"/>
      <c r="AH838" s="5619"/>
      <c r="AI838" s="5499"/>
      <c r="AJ838" s="5621"/>
      <c r="AK838" s="5621"/>
      <c r="AL838" s="5621"/>
      <c r="AM838" s="5621"/>
      <c r="AN838" s="5622"/>
      <c r="AO838" s="5622"/>
    </row>
    <row r="839" spans="1:41" ht="17.100000000000001" customHeight="1">
      <c r="A839" s="1929"/>
      <c r="B839" s="11020"/>
      <c r="C839" s="3154"/>
      <c r="D839" s="3154"/>
      <c r="E839" s="5617"/>
      <c r="F839" s="5485"/>
      <c r="G839" s="5486"/>
      <c r="H839" s="5447"/>
      <c r="I839" s="1881">
        <f t="shared" ref="I839:I902" si="250">SUM(J839:AM839)</f>
        <v>0</v>
      </c>
      <c r="J839" s="5618"/>
      <c r="K839" s="5618"/>
      <c r="L839" s="5618"/>
      <c r="M839" s="5618"/>
      <c r="N839" s="5618"/>
      <c r="O839" s="5618"/>
      <c r="P839" s="5427"/>
      <c r="Q839" s="5619"/>
      <c r="R839" s="5619"/>
      <c r="S839" s="5619"/>
      <c r="T839" s="5499"/>
      <c r="U839" s="5619"/>
      <c r="V839" s="5619"/>
      <c r="W839" s="5619"/>
      <c r="X839" s="5619"/>
      <c r="Y839" s="5619"/>
      <c r="Z839" s="5619"/>
      <c r="AA839" s="5619"/>
      <c r="AB839" s="5619"/>
      <c r="AC839" s="5619"/>
      <c r="AD839" s="5619"/>
      <c r="AE839" s="5620"/>
      <c r="AF839" s="5620"/>
      <c r="AG839" s="5619"/>
      <c r="AH839" s="5619"/>
      <c r="AI839" s="5499"/>
      <c r="AJ839" s="5621"/>
      <c r="AK839" s="5621"/>
      <c r="AL839" s="5621"/>
      <c r="AM839" s="5621"/>
      <c r="AN839" s="5622"/>
      <c r="AO839" s="5622"/>
    </row>
    <row r="840" spans="1:41" ht="16.5" customHeight="1">
      <c r="A840" s="1929"/>
      <c r="B840" s="11020"/>
      <c r="C840" s="11086" t="s">
        <v>847</v>
      </c>
      <c r="D840" s="11086"/>
      <c r="E840" s="5623">
        <f t="shared" ref="E840:G840" si="251">SUM(E841)</f>
        <v>88825</v>
      </c>
      <c r="F840" s="5623">
        <f t="shared" si="251"/>
        <v>168554</v>
      </c>
      <c r="G840" s="5624">
        <f t="shared" si="251"/>
        <v>157943.78</v>
      </c>
      <c r="H840" s="5447">
        <f t="shared" si="237"/>
        <v>0.93705150871530785</v>
      </c>
      <c r="I840" s="1881">
        <f t="shared" si="250"/>
        <v>0</v>
      </c>
      <c r="J840" s="5625"/>
      <c r="K840" s="5625"/>
      <c r="L840" s="5625"/>
      <c r="M840" s="5625"/>
      <c r="N840" s="5625"/>
      <c r="O840" s="5625"/>
      <c r="P840" s="5427"/>
      <c r="Q840" s="5626"/>
      <c r="R840" s="5626"/>
      <c r="S840" s="5626"/>
      <c r="T840" s="5499"/>
      <c r="U840" s="5626"/>
      <c r="V840" s="5626"/>
      <c r="W840" s="5626"/>
      <c r="X840" s="5626"/>
      <c r="Y840" s="5626"/>
      <c r="Z840" s="5626"/>
      <c r="AA840" s="5626"/>
      <c r="AB840" s="5626"/>
      <c r="AC840" s="5626"/>
      <c r="AD840" s="5626"/>
      <c r="AE840" s="5627"/>
      <c r="AF840" s="5627"/>
      <c r="AG840" s="5626"/>
      <c r="AH840" s="5626"/>
      <c r="AI840" s="5499"/>
      <c r="AJ840" s="5628"/>
      <c r="AK840" s="5628"/>
      <c r="AL840" s="5628"/>
      <c r="AM840" s="5628"/>
      <c r="AN840" s="5629"/>
      <c r="AO840" s="5629"/>
    </row>
    <row r="841" spans="1:41" ht="16.5" customHeight="1" thickBot="1">
      <c r="A841" s="1929"/>
      <c r="B841" s="11020"/>
      <c r="C841" s="5630" t="s">
        <v>591</v>
      </c>
      <c r="D841" s="5631" t="s">
        <v>678</v>
      </c>
      <c r="E841" s="5632">
        <f>I841</f>
        <v>88825</v>
      </c>
      <c r="F841" s="5633">
        <v>168554</v>
      </c>
      <c r="G841" s="5634">
        <v>157943.78</v>
      </c>
      <c r="H841" s="5635">
        <f t="shared" si="237"/>
        <v>0.93705150871530785</v>
      </c>
      <c r="I841" s="1881">
        <f t="shared" si="250"/>
        <v>88825</v>
      </c>
      <c r="J841" s="5625"/>
      <c r="K841" s="5625"/>
      <c r="L841" s="5625"/>
      <c r="M841" s="5625"/>
      <c r="N841" s="5625"/>
      <c r="O841" s="5625"/>
      <c r="P841" s="5636"/>
      <c r="Q841" s="5626"/>
      <c r="R841" s="5626"/>
      <c r="S841" s="5626"/>
      <c r="T841" s="5637"/>
      <c r="U841" s="5626"/>
      <c r="V841" s="5626"/>
      <c r="W841" s="5626"/>
      <c r="X841" s="5626"/>
      <c r="Y841" s="5626"/>
      <c r="Z841" s="5626"/>
      <c r="AA841" s="5626"/>
      <c r="AB841" s="5626"/>
      <c r="AC841" s="5626"/>
      <c r="AD841" s="5626"/>
      <c r="AE841" s="5627">
        <v>88825</v>
      </c>
      <c r="AF841" s="5627"/>
      <c r="AG841" s="5626"/>
      <c r="AH841" s="5626"/>
      <c r="AI841" s="5637"/>
      <c r="AJ841" s="5628"/>
      <c r="AK841" s="5628"/>
      <c r="AL841" s="5628"/>
      <c r="AM841" s="5628"/>
      <c r="AN841" s="5629"/>
      <c r="AO841" s="5629"/>
    </row>
    <row r="842" spans="1:41" s="1928" customFormat="1" ht="13.5" thickBot="1">
      <c r="A842" s="1929"/>
      <c r="B842" s="2214" t="s">
        <v>900</v>
      </c>
      <c r="C842" s="2215"/>
      <c r="D842" s="2216" t="s">
        <v>488</v>
      </c>
      <c r="E842" s="3492">
        <f>E843</f>
        <v>0</v>
      </c>
      <c r="F842" s="3492">
        <f t="shared" ref="F842:G844" si="252">F843</f>
        <v>15000</v>
      </c>
      <c r="G842" s="3493">
        <f t="shared" si="252"/>
        <v>15000</v>
      </c>
      <c r="H842" s="1935">
        <f>G842/F842</f>
        <v>1</v>
      </c>
      <c r="I842" s="1881">
        <f t="shared" si="250"/>
        <v>0</v>
      </c>
      <c r="J842" s="5625"/>
      <c r="K842" s="5625"/>
      <c r="L842" s="5625"/>
      <c r="M842" s="5625"/>
      <c r="N842" s="5625"/>
      <c r="O842" s="5625"/>
      <c r="P842" s="5427"/>
      <c r="Q842" s="5626"/>
      <c r="R842" s="5626"/>
      <c r="S842" s="5626"/>
      <c r="T842" s="5637"/>
      <c r="U842" s="5626"/>
      <c r="V842" s="5626"/>
      <c r="W842" s="5626"/>
      <c r="X842" s="5626"/>
      <c r="Y842" s="5626"/>
      <c r="Z842" s="5626"/>
      <c r="AA842" s="5626"/>
      <c r="AB842" s="5626"/>
      <c r="AC842" s="5626"/>
      <c r="AD842" s="5626"/>
      <c r="AE842" s="5627"/>
      <c r="AF842" s="5627"/>
      <c r="AG842" s="5626"/>
      <c r="AH842" s="5626"/>
      <c r="AI842" s="5637"/>
      <c r="AJ842" s="5628"/>
      <c r="AK842" s="5628"/>
      <c r="AL842" s="5628"/>
      <c r="AM842" s="5628"/>
      <c r="AN842" s="5628"/>
      <c r="AO842" s="5628"/>
    </row>
    <row r="843" spans="1:41" s="1928" customFormat="1">
      <c r="A843" s="1929"/>
      <c r="B843" s="1955"/>
      <c r="C843" s="10860" t="s">
        <v>645</v>
      </c>
      <c r="D843" s="10860"/>
      <c r="E843" s="2220">
        <f>E844</f>
        <v>0</v>
      </c>
      <c r="F843" s="2220">
        <f t="shared" si="252"/>
        <v>15000</v>
      </c>
      <c r="G843" s="2221">
        <f t="shared" si="252"/>
        <v>15000</v>
      </c>
      <c r="H843" s="2354">
        <f>G843/F843</f>
        <v>1</v>
      </c>
      <c r="I843" s="1881">
        <f t="shared" si="250"/>
        <v>0</v>
      </c>
      <c r="J843" s="5625"/>
      <c r="K843" s="5625"/>
      <c r="L843" s="5625"/>
      <c r="M843" s="5625"/>
      <c r="N843" s="5625"/>
      <c r="O843" s="5625"/>
      <c r="P843" s="5427"/>
      <c r="Q843" s="5626"/>
      <c r="R843" s="5626"/>
      <c r="S843" s="5626"/>
      <c r="T843" s="5637"/>
      <c r="U843" s="5626"/>
      <c r="V843" s="5626"/>
      <c r="W843" s="5626"/>
      <c r="X843" s="5626"/>
      <c r="Y843" s="5626"/>
      <c r="Z843" s="5626"/>
      <c r="AA843" s="5626"/>
      <c r="AB843" s="5626"/>
      <c r="AC843" s="5626"/>
      <c r="AD843" s="5626"/>
      <c r="AE843" s="5627"/>
      <c r="AF843" s="5627"/>
      <c r="AG843" s="5626"/>
      <c r="AH843" s="5626"/>
      <c r="AI843" s="5637"/>
      <c r="AJ843" s="5628"/>
      <c r="AK843" s="5628"/>
      <c r="AL843" s="5628"/>
      <c r="AM843" s="5628"/>
      <c r="AN843" s="5628"/>
      <c r="AO843" s="5628"/>
    </row>
    <row r="844" spans="1:41" s="1928" customFormat="1">
      <c r="A844" s="1929"/>
      <c r="B844" s="1955"/>
      <c r="C844" s="11097" t="s">
        <v>646</v>
      </c>
      <c r="D844" s="11097"/>
      <c r="E844" s="5638">
        <f>E845</f>
        <v>0</v>
      </c>
      <c r="F844" s="5638">
        <f t="shared" si="252"/>
        <v>15000</v>
      </c>
      <c r="G844" s="5639">
        <f t="shared" si="252"/>
        <v>15000</v>
      </c>
      <c r="H844" s="2247">
        <f t="shared" ref="H844:H848" si="253">G844/F844</f>
        <v>1</v>
      </c>
      <c r="I844" s="1881">
        <f t="shared" si="250"/>
        <v>0</v>
      </c>
      <c r="J844" s="5640"/>
      <c r="K844" s="5640"/>
      <c r="L844" s="5640"/>
      <c r="M844" s="5640"/>
      <c r="N844" s="5640"/>
      <c r="O844" s="5640"/>
      <c r="P844" s="5427"/>
      <c r="Q844" s="5641"/>
      <c r="R844" s="5641"/>
      <c r="S844" s="5641"/>
      <c r="T844" s="5637"/>
      <c r="U844" s="5641"/>
      <c r="V844" s="5641"/>
      <c r="W844" s="5641"/>
      <c r="X844" s="5641"/>
      <c r="Y844" s="5641"/>
      <c r="Z844" s="5641"/>
      <c r="AA844" s="5641"/>
      <c r="AB844" s="5641"/>
      <c r="AC844" s="5641"/>
      <c r="AD844" s="5641"/>
      <c r="AE844" s="5642"/>
      <c r="AF844" s="5642"/>
      <c r="AG844" s="5641"/>
      <c r="AH844" s="5641"/>
      <c r="AI844" s="5637"/>
      <c r="AJ844" s="5643"/>
      <c r="AK844" s="5643"/>
      <c r="AL844" s="5643"/>
      <c r="AM844" s="5643"/>
      <c r="AN844" s="5643"/>
      <c r="AO844" s="5643"/>
    </row>
    <row r="845" spans="1:41" s="1928" customFormat="1">
      <c r="A845" s="1929"/>
      <c r="B845" s="1955"/>
      <c r="C845" s="11098" t="s">
        <v>654</v>
      </c>
      <c r="D845" s="11098"/>
      <c r="E845" s="5644">
        <f>SUM(E846:E848)</f>
        <v>0</v>
      </c>
      <c r="F845" s="5644">
        <f t="shared" ref="F845:G845" si="254">SUM(F846:F848)</f>
        <v>15000</v>
      </c>
      <c r="G845" s="5645">
        <f t="shared" si="254"/>
        <v>15000</v>
      </c>
      <c r="H845" s="2247">
        <f t="shared" si="253"/>
        <v>1</v>
      </c>
      <c r="I845" s="1881">
        <f t="shared" si="250"/>
        <v>0</v>
      </c>
      <c r="J845" s="5646"/>
      <c r="K845" s="5646"/>
      <c r="L845" s="5646"/>
      <c r="M845" s="5646"/>
      <c r="N845" s="5646"/>
      <c r="O845" s="5646"/>
      <c r="P845" s="5427"/>
      <c r="Q845" s="5647"/>
      <c r="R845" s="5647"/>
      <c r="S845" s="5647"/>
      <c r="T845" s="5637"/>
      <c r="U845" s="5647"/>
      <c r="V845" s="5647"/>
      <c r="W845" s="5647"/>
      <c r="X845" s="5647"/>
      <c r="Y845" s="5647"/>
      <c r="Z845" s="5647"/>
      <c r="AA845" s="5647"/>
      <c r="AB845" s="5647"/>
      <c r="AC845" s="5647"/>
      <c r="AD845" s="5647"/>
      <c r="AE845" s="5648"/>
      <c r="AF845" s="5648"/>
      <c r="AG845" s="5647"/>
      <c r="AH845" s="5647"/>
      <c r="AI845" s="5637"/>
      <c r="AJ845" s="5649"/>
      <c r="AK845" s="5649"/>
      <c r="AL845" s="5649"/>
      <c r="AM845" s="5649"/>
      <c r="AN845" s="5649"/>
      <c r="AO845" s="5649"/>
    </row>
    <row r="846" spans="1:41" s="1928" customFormat="1" ht="16.5" customHeight="1">
      <c r="A846" s="1929"/>
      <c r="B846" s="1955"/>
      <c r="C846" s="5650" t="s">
        <v>398</v>
      </c>
      <c r="D846" s="5651" t="s">
        <v>695</v>
      </c>
      <c r="E846" s="5652">
        <v>0</v>
      </c>
      <c r="F846" s="5633">
        <v>450</v>
      </c>
      <c r="G846" s="5653">
        <v>450</v>
      </c>
      <c r="H846" s="2247">
        <f t="shared" si="253"/>
        <v>1</v>
      </c>
      <c r="I846" s="1881"/>
      <c r="J846" s="5654"/>
      <c r="K846" s="5654"/>
      <c r="L846" s="5654"/>
      <c r="M846" s="5654"/>
      <c r="N846" s="5654"/>
      <c r="O846" s="5654"/>
      <c r="P846" s="5427"/>
      <c r="Q846" s="5655"/>
      <c r="R846" s="5655"/>
      <c r="S846" s="5655"/>
      <c r="T846" s="5637"/>
      <c r="U846" s="5655"/>
      <c r="V846" s="5655"/>
      <c r="W846" s="5655"/>
      <c r="X846" s="5655"/>
      <c r="Y846" s="5655"/>
      <c r="Z846" s="5655"/>
      <c r="AA846" s="5655"/>
      <c r="AB846" s="5655"/>
      <c r="AC846" s="5655"/>
      <c r="AD846" s="5655"/>
      <c r="AE846" s="5656"/>
      <c r="AF846" s="5656"/>
      <c r="AG846" s="5655"/>
      <c r="AH846" s="5655"/>
      <c r="AI846" s="5637"/>
      <c r="AJ846" s="5657"/>
      <c r="AK846" s="5657"/>
      <c r="AL846" s="5657"/>
      <c r="AM846" s="5657"/>
      <c r="AN846" s="5657"/>
      <c r="AO846" s="5657"/>
    </row>
    <row r="847" spans="1:41" s="1928" customFormat="1" ht="15.75" customHeight="1">
      <c r="A847" s="1929"/>
      <c r="B847" s="1955"/>
      <c r="C847" s="5658" t="s">
        <v>375</v>
      </c>
      <c r="D847" s="5659" t="s">
        <v>656</v>
      </c>
      <c r="E847" s="5660">
        <v>0</v>
      </c>
      <c r="F847" s="5661">
        <v>6300</v>
      </c>
      <c r="G847" s="5662">
        <v>6300</v>
      </c>
      <c r="H847" s="2247">
        <f t="shared" si="253"/>
        <v>1</v>
      </c>
      <c r="I847" s="1881"/>
      <c r="J847" s="5663"/>
      <c r="K847" s="5663"/>
      <c r="L847" s="5663"/>
      <c r="M847" s="5663"/>
      <c r="N847" s="5663"/>
      <c r="O847" s="5663"/>
      <c r="P847" s="5664"/>
      <c r="Q847" s="5665"/>
      <c r="R847" s="5665"/>
      <c r="S847" s="5665"/>
      <c r="T847" s="5666"/>
      <c r="U847" s="5665"/>
      <c r="V847" s="5665"/>
      <c r="W847" s="5665"/>
      <c r="X847" s="5665"/>
      <c r="Y847" s="5665"/>
      <c r="Z847" s="5665"/>
      <c r="AA847" s="5665"/>
      <c r="AB847" s="5665"/>
      <c r="AC847" s="5665"/>
      <c r="AD847" s="5665"/>
      <c r="AE847" s="5667"/>
      <c r="AF847" s="5667"/>
      <c r="AG847" s="5665"/>
      <c r="AH847" s="5665"/>
      <c r="AI847" s="5666"/>
      <c r="AJ847" s="5668"/>
      <c r="AK847" s="5668"/>
      <c r="AL847" s="5668"/>
      <c r="AM847" s="5668"/>
      <c r="AN847" s="5668"/>
      <c r="AO847" s="5668"/>
    </row>
    <row r="848" spans="1:41" s="1928" customFormat="1" ht="18.75" customHeight="1" thickBot="1">
      <c r="A848" s="1929"/>
      <c r="B848" s="1955"/>
      <c r="C848" s="5669" t="s">
        <v>600</v>
      </c>
      <c r="D848" s="5670" t="s">
        <v>899</v>
      </c>
      <c r="E848" s="5671">
        <v>0</v>
      </c>
      <c r="F848" s="5661">
        <v>8250</v>
      </c>
      <c r="G848" s="5662">
        <v>8250</v>
      </c>
      <c r="H848" s="2247">
        <f t="shared" si="253"/>
        <v>1</v>
      </c>
      <c r="I848" s="1881">
        <f t="shared" si="250"/>
        <v>0</v>
      </c>
      <c r="J848" s="5672"/>
      <c r="K848" s="5672"/>
      <c r="L848" s="5672"/>
      <c r="M848" s="5672"/>
      <c r="N848" s="5672"/>
      <c r="O848" s="5672"/>
      <c r="P848" s="5664"/>
      <c r="Q848" s="5673"/>
      <c r="R848" s="5673"/>
      <c r="S848" s="5673"/>
      <c r="T848" s="5666"/>
      <c r="U848" s="5673"/>
      <c r="V848" s="5673"/>
      <c r="W848" s="5673"/>
      <c r="X848" s="5673"/>
      <c r="Y848" s="5673"/>
      <c r="Z848" s="5673"/>
      <c r="AA848" s="5673"/>
      <c r="AB848" s="5673"/>
      <c r="AC848" s="5673"/>
      <c r="AD848" s="5673"/>
      <c r="AE848" s="5674"/>
      <c r="AF848" s="5674"/>
      <c r="AG848" s="5673"/>
      <c r="AH848" s="5673"/>
      <c r="AI848" s="5666"/>
      <c r="AJ848" s="5675"/>
      <c r="AK848" s="5675"/>
      <c r="AL848" s="5675"/>
      <c r="AM848" s="5675"/>
      <c r="AN848" s="5675"/>
      <c r="AO848" s="5675"/>
    </row>
    <row r="849" spans="1:31" ht="17.100000000000001" customHeight="1" thickBot="1">
      <c r="A849" s="2913"/>
      <c r="B849" s="2214" t="s">
        <v>901</v>
      </c>
      <c r="C849" s="2215"/>
      <c r="D849" s="2216" t="s">
        <v>902</v>
      </c>
      <c r="E849" s="2217">
        <f t="shared" ref="E849:G849" si="255">SUM(E850)</f>
        <v>1418031</v>
      </c>
      <c r="F849" s="2217">
        <f t="shared" si="255"/>
        <v>1731465</v>
      </c>
      <c r="G849" s="2218">
        <f t="shared" si="255"/>
        <v>1698090.8900000001</v>
      </c>
      <c r="H849" s="1935">
        <f>G849/F849</f>
        <v>0.9807249294672431</v>
      </c>
      <c r="I849" s="1881">
        <f t="shared" si="250"/>
        <v>0</v>
      </c>
      <c r="J849" s="5672"/>
      <c r="K849" s="5672"/>
      <c r="L849" s="5672"/>
      <c r="M849" s="5672"/>
      <c r="N849" s="5672"/>
      <c r="O849" s="5672"/>
      <c r="P849" s="5664"/>
      <c r="Q849" s="5673"/>
      <c r="R849" s="5673"/>
      <c r="S849" s="5673"/>
      <c r="T849" s="5666"/>
      <c r="U849" s="5673"/>
      <c r="V849" s="5673"/>
      <c r="W849" s="5673"/>
      <c r="X849" s="5673"/>
      <c r="Y849" s="5673"/>
      <c r="Z849" s="5673"/>
      <c r="AA849" s="5673"/>
      <c r="AB849" s="5673"/>
      <c r="AC849" s="5673"/>
      <c r="AD849" s="5673"/>
      <c r="AE849" s="5674"/>
    </row>
    <row r="850" spans="1:31" ht="17.100000000000001" customHeight="1">
      <c r="A850" s="2913"/>
      <c r="B850" s="2283"/>
      <c r="C850" s="10860" t="s">
        <v>645</v>
      </c>
      <c r="D850" s="10860"/>
      <c r="E850" s="2220">
        <f>SUM(E851,E865)</f>
        <v>1418031</v>
      </c>
      <c r="F850" s="2220">
        <f>SUM(F851,F865)</f>
        <v>1731465</v>
      </c>
      <c r="G850" s="2221">
        <f>SUM(G851,G865)</f>
        <v>1698090.8900000001</v>
      </c>
      <c r="H850" s="5467">
        <f>G850/F850</f>
        <v>0.9807249294672431</v>
      </c>
      <c r="I850" s="1881">
        <f t="shared" si="250"/>
        <v>0</v>
      </c>
      <c r="J850" s="5672"/>
      <c r="K850" s="5672"/>
      <c r="L850" s="5672"/>
      <c r="M850" s="5672"/>
      <c r="N850" s="5672"/>
      <c r="O850" s="5672"/>
      <c r="P850" s="5664"/>
      <c r="Q850" s="5673"/>
      <c r="R850" s="5673"/>
      <c r="S850" s="5673"/>
      <c r="T850" s="5666"/>
      <c r="U850" s="5673"/>
      <c r="V850" s="5673"/>
      <c r="W850" s="5673"/>
      <c r="X850" s="5673"/>
      <c r="Y850" s="5673"/>
      <c r="Z850" s="5673"/>
      <c r="AA850" s="5673"/>
      <c r="AB850" s="5673"/>
      <c r="AC850" s="5673"/>
      <c r="AD850" s="5673"/>
      <c r="AE850" s="5674"/>
    </row>
    <row r="851" spans="1:31" ht="17.100000000000001" customHeight="1">
      <c r="A851" s="2913"/>
      <c r="B851" s="2283"/>
      <c r="C851" s="11099" t="s">
        <v>646</v>
      </c>
      <c r="D851" s="11099"/>
      <c r="E851" s="5676">
        <f>SUM(E852,E859)</f>
        <v>1412711</v>
      </c>
      <c r="F851" s="5676">
        <f>SUM(F852,F859)</f>
        <v>1724330</v>
      </c>
      <c r="G851" s="5677">
        <f>SUM(G852,G859)</f>
        <v>1690956.7000000002</v>
      </c>
      <c r="H851" s="5678">
        <f>G851/F851</f>
        <v>0.98064564207547289</v>
      </c>
      <c r="I851" s="1881">
        <f t="shared" si="250"/>
        <v>0</v>
      </c>
      <c r="J851" s="5679"/>
      <c r="K851" s="5679"/>
      <c r="L851" s="5679"/>
      <c r="M851" s="5679"/>
      <c r="N851" s="5679"/>
      <c r="O851" s="5679"/>
      <c r="P851" s="5664"/>
      <c r="Q851" s="5680"/>
      <c r="R851" s="5680"/>
      <c r="S851" s="5680"/>
      <c r="T851" s="5666"/>
      <c r="U851" s="5680"/>
      <c r="V851" s="5680"/>
      <c r="W851" s="5680"/>
      <c r="X851" s="5680"/>
      <c r="Y851" s="5680"/>
      <c r="Z851" s="5680"/>
      <c r="AA851" s="5680"/>
      <c r="AB851" s="5680"/>
      <c r="AC851" s="5680"/>
      <c r="AD851" s="5680"/>
      <c r="AE851" s="5681"/>
    </row>
    <row r="852" spans="1:31" ht="17.100000000000001" customHeight="1">
      <c r="A852" s="2913"/>
      <c r="B852" s="2283"/>
      <c r="C852" s="11100" t="s">
        <v>647</v>
      </c>
      <c r="D852" s="11100"/>
      <c r="E852" s="5682">
        <f t="shared" ref="E852:G852" si="256">SUM(E853:E857)</f>
        <v>1359685</v>
      </c>
      <c r="F852" s="5682">
        <f t="shared" si="256"/>
        <v>1641528</v>
      </c>
      <c r="G852" s="5683">
        <f t="shared" si="256"/>
        <v>1608629.0100000002</v>
      </c>
      <c r="H852" s="5678">
        <f>G852/F852</f>
        <v>0.97995831323011262</v>
      </c>
      <c r="I852" s="1881">
        <f t="shared" si="250"/>
        <v>0</v>
      </c>
      <c r="J852" s="5684"/>
      <c r="K852" s="5684"/>
      <c r="L852" s="5684"/>
      <c r="M852" s="5684"/>
      <c r="N852" s="5684"/>
      <c r="O852" s="5684"/>
      <c r="P852" s="5664"/>
      <c r="Q852" s="5685"/>
      <c r="R852" s="5685"/>
      <c r="S852" s="5685"/>
      <c r="T852" s="5666"/>
      <c r="U852" s="5685"/>
      <c r="V852" s="5685"/>
      <c r="W852" s="5685"/>
      <c r="X852" s="5685"/>
      <c r="Y852" s="5685"/>
      <c r="Z852" s="5685"/>
      <c r="AA852" s="5685"/>
      <c r="AB852" s="5685"/>
      <c r="AC852" s="5685"/>
      <c r="AD852" s="5685"/>
      <c r="AE852" s="5686"/>
    </row>
    <row r="853" spans="1:31" ht="16.5" customHeight="1">
      <c r="A853" s="2913"/>
      <c r="B853" s="2283"/>
      <c r="C853" s="5687" t="s">
        <v>407</v>
      </c>
      <c r="D853" s="5688" t="s">
        <v>650</v>
      </c>
      <c r="E853" s="5689">
        <f>I853</f>
        <v>208765</v>
      </c>
      <c r="F853" s="5690">
        <v>238457</v>
      </c>
      <c r="G853" s="5691">
        <v>227311.23</v>
      </c>
      <c r="H853" s="5678">
        <f t="shared" ref="H853:H866" si="257">G853/F853</f>
        <v>0.95325878460267477</v>
      </c>
      <c r="I853" s="1881">
        <f t="shared" si="250"/>
        <v>208765</v>
      </c>
      <c r="J853" s="5692"/>
      <c r="K853" s="5692"/>
      <c r="L853" s="5692"/>
      <c r="M853" s="5692"/>
      <c r="N853" s="5692"/>
      <c r="O853" s="5692"/>
      <c r="P853" s="5664"/>
      <c r="Q853" s="5693"/>
      <c r="R853" s="5693"/>
      <c r="S853" s="5693"/>
      <c r="T853" s="5666"/>
      <c r="U853" s="5693"/>
      <c r="V853" s="5693"/>
      <c r="W853" s="5693"/>
      <c r="X853" s="5693"/>
      <c r="Y853" s="5693"/>
      <c r="Z853" s="5693"/>
      <c r="AA853" s="5693"/>
      <c r="AB853" s="5693"/>
      <c r="AC853" s="5693"/>
      <c r="AD853" s="5693"/>
      <c r="AE853" s="5694">
        <v>208765</v>
      </c>
    </row>
    <row r="854" spans="1:31" ht="16.5" customHeight="1">
      <c r="A854" s="2913"/>
      <c r="B854" s="2283"/>
      <c r="C854" s="3669" t="s">
        <v>408</v>
      </c>
      <c r="D854" s="3670" t="s">
        <v>651</v>
      </c>
      <c r="E854" s="2233">
        <f t="shared" ref="E854:E857" si="258">I854</f>
        <v>27518</v>
      </c>
      <c r="F854" s="2245">
        <v>35137</v>
      </c>
      <c r="G854" s="2246">
        <v>28191.35</v>
      </c>
      <c r="H854" s="5678">
        <f t="shared" si="257"/>
        <v>0.8023266072800751</v>
      </c>
      <c r="I854" s="1881">
        <f t="shared" si="250"/>
        <v>27518</v>
      </c>
      <c r="J854" s="5692"/>
      <c r="K854" s="5692"/>
      <c r="L854" s="5692"/>
      <c r="M854" s="5692"/>
      <c r="N854" s="5692"/>
      <c r="O854" s="5692"/>
      <c r="P854" s="5664"/>
      <c r="Q854" s="5693"/>
      <c r="R854" s="5693"/>
      <c r="S854" s="5693"/>
      <c r="T854" s="5666"/>
      <c r="U854" s="5693"/>
      <c r="V854" s="5693"/>
      <c r="W854" s="5693"/>
      <c r="X854" s="5693"/>
      <c r="Y854" s="5693"/>
      <c r="Z854" s="5693"/>
      <c r="AA854" s="5693"/>
      <c r="AB854" s="5693"/>
      <c r="AC854" s="5693"/>
      <c r="AD854" s="5693"/>
      <c r="AE854" s="5694">
        <v>27518</v>
      </c>
    </row>
    <row r="855" spans="1:31" ht="16.5" customHeight="1">
      <c r="A855" s="2913"/>
      <c r="B855" s="2283"/>
      <c r="C855" s="5695" t="s">
        <v>593</v>
      </c>
      <c r="D855" s="5696" t="s">
        <v>653</v>
      </c>
      <c r="E855" s="5697">
        <f t="shared" si="258"/>
        <v>5550</v>
      </c>
      <c r="F855" s="5690">
        <v>14706</v>
      </c>
      <c r="G855" s="5691">
        <v>7339.99</v>
      </c>
      <c r="H855" s="5678">
        <f t="shared" si="257"/>
        <v>0.49911532707738337</v>
      </c>
      <c r="I855" s="1881">
        <f t="shared" si="250"/>
        <v>5550</v>
      </c>
      <c r="J855" s="5698"/>
      <c r="K855" s="5698"/>
      <c r="L855" s="5698"/>
      <c r="M855" s="5698"/>
      <c r="N855" s="5698"/>
      <c r="O855" s="5698"/>
      <c r="P855" s="5664"/>
      <c r="Q855" s="5699"/>
      <c r="R855" s="5699"/>
      <c r="S855" s="5699"/>
      <c r="T855" s="5666"/>
      <c r="U855" s="5699"/>
      <c r="V855" s="5699"/>
      <c r="W855" s="5699"/>
      <c r="X855" s="5699"/>
      <c r="Y855" s="5699"/>
      <c r="Z855" s="5699"/>
      <c r="AA855" s="5699"/>
      <c r="AB855" s="5699"/>
      <c r="AC855" s="5699"/>
      <c r="AD855" s="5699"/>
      <c r="AE855" s="5700">
        <v>5550</v>
      </c>
    </row>
    <row r="856" spans="1:31" ht="16.5" customHeight="1">
      <c r="A856" s="2913"/>
      <c r="B856" s="2283"/>
      <c r="C856" s="5701" t="s">
        <v>895</v>
      </c>
      <c r="D856" s="5702" t="s">
        <v>896</v>
      </c>
      <c r="E856" s="5703">
        <f t="shared" si="258"/>
        <v>1029068</v>
      </c>
      <c r="F856" s="5690">
        <v>1269708</v>
      </c>
      <c r="G856" s="5691">
        <v>1262266.56</v>
      </c>
      <c r="H856" s="5678">
        <f t="shared" si="257"/>
        <v>0.99413925091438349</v>
      </c>
      <c r="I856" s="1881">
        <f t="shared" si="250"/>
        <v>1029068</v>
      </c>
      <c r="J856" s="5704"/>
      <c r="K856" s="5704"/>
      <c r="L856" s="5704"/>
      <c r="M856" s="5704"/>
      <c r="N856" s="5704"/>
      <c r="O856" s="5704"/>
      <c r="P856" s="5664"/>
      <c r="Q856" s="5705"/>
      <c r="R856" s="5705"/>
      <c r="S856" s="5705"/>
      <c r="T856" s="5666"/>
      <c r="U856" s="5705"/>
      <c r="V856" s="5705"/>
      <c r="W856" s="5705"/>
      <c r="X856" s="5705"/>
      <c r="Y856" s="5705"/>
      <c r="Z856" s="5705"/>
      <c r="AA856" s="5705"/>
      <c r="AB856" s="5705"/>
      <c r="AC856" s="5705"/>
      <c r="AD856" s="5705"/>
      <c r="AE856" s="5706">
        <v>1029068</v>
      </c>
    </row>
    <row r="857" spans="1:31" ht="16.5" customHeight="1">
      <c r="A857" s="2913"/>
      <c r="B857" s="2283"/>
      <c r="C857" s="5707" t="s">
        <v>897</v>
      </c>
      <c r="D857" s="5708" t="s">
        <v>898</v>
      </c>
      <c r="E857" s="5709">
        <f t="shared" si="258"/>
        <v>88784</v>
      </c>
      <c r="F857" s="5690">
        <v>83520</v>
      </c>
      <c r="G857" s="5691">
        <v>83519.88</v>
      </c>
      <c r="H857" s="5678">
        <f t="shared" si="257"/>
        <v>0.99999856321839087</v>
      </c>
      <c r="I857" s="1881">
        <f t="shared" si="250"/>
        <v>88784</v>
      </c>
      <c r="J857" s="5710"/>
      <c r="K857" s="5710"/>
      <c r="L857" s="5710"/>
      <c r="M857" s="5710"/>
      <c r="N857" s="5710"/>
      <c r="O857" s="5710"/>
      <c r="P857" s="5664"/>
      <c r="Q857" s="5711"/>
      <c r="R857" s="5711"/>
      <c r="S857" s="5711"/>
      <c r="T857" s="5666"/>
      <c r="U857" s="5711"/>
      <c r="V857" s="5711"/>
      <c r="W857" s="5711"/>
      <c r="X857" s="5711"/>
      <c r="Y857" s="5711"/>
      <c r="Z857" s="5711"/>
      <c r="AA857" s="5711"/>
      <c r="AB857" s="5711"/>
      <c r="AC857" s="5711"/>
      <c r="AD857" s="5711"/>
      <c r="AE857" s="5712">
        <v>88784</v>
      </c>
    </row>
    <row r="858" spans="1:31" ht="17.100000000000001" customHeight="1">
      <c r="A858" s="2916"/>
      <c r="B858" s="2283"/>
      <c r="C858" s="4997"/>
      <c r="D858" s="5585"/>
      <c r="E858" s="2233"/>
      <c r="F858" s="2245"/>
      <c r="G858" s="2246"/>
      <c r="H858" s="5678"/>
      <c r="I858" s="1881">
        <f t="shared" si="250"/>
        <v>0</v>
      </c>
      <c r="J858" s="5710"/>
      <c r="K858" s="5710"/>
      <c r="L858" s="5710"/>
      <c r="M858" s="5710"/>
      <c r="N858" s="5710"/>
      <c r="O858" s="5710"/>
      <c r="P858" s="5664"/>
      <c r="Q858" s="5711"/>
      <c r="R858" s="5711"/>
      <c r="S858" s="5711"/>
      <c r="T858" s="5666"/>
      <c r="U858" s="5711"/>
      <c r="V858" s="5711"/>
      <c r="W858" s="5711"/>
      <c r="X858" s="5711"/>
      <c r="Y858" s="5711"/>
      <c r="Z858" s="5711"/>
      <c r="AA858" s="5711"/>
      <c r="AB858" s="5711"/>
      <c r="AC858" s="5711"/>
      <c r="AD858" s="5711"/>
      <c r="AE858" s="5712"/>
    </row>
    <row r="859" spans="1:31" ht="17.100000000000001" customHeight="1">
      <c r="A859" s="2916"/>
      <c r="B859" s="2283"/>
      <c r="C859" s="10957" t="s">
        <v>654</v>
      </c>
      <c r="D859" s="10957"/>
      <c r="E859" s="2401">
        <f t="shared" ref="E859:G859" si="259">SUM(E860:E863)</f>
        <v>53026</v>
      </c>
      <c r="F859" s="2401">
        <f t="shared" si="259"/>
        <v>82802</v>
      </c>
      <c r="G859" s="2402">
        <f t="shared" si="259"/>
        <v>82327.69</v>
      </c>
      <c r="H859" s="5678">
        <f t="shared" si="257"/>
        <v>0.99427175672085222</v>
      </c>
      <c r="I859" s="1881">
        <f t="shared" si="250"/>
        <v>0</v>
      </c>
      <c r="J859" s="5710"/>
      <c r="K859" s="5710"/>
      <c r="L859" s="5710"/>
      <c r="M859" s="5710"/>
      <c r="N859" s="5710"/>
      <c r="O859" s="5710"/>
      <c r="P859" s="5664"/>
      <c r="Q859" s="5711"/>
      <c r="R859" s="5711"/>
      <c r="S859" s="5711"/>
      <c r="T859" s="5666"/>
      <c r="U859" s="5711"/>
      <c r="V859" s="5711"/>
      <c r="W859" s="5711"/>
      <c r="X859" s="5711"/>
      <c r="Y859" s="5711"/>
      <c r="Z859" s="5711"/>
      <c r="AA859" s="5711"/>
      <c r="AB859" s="5711"/>
      <c r="AC859" s="5711"/>
      <c r="AD859" s="5711"/>
      <c r="AE859" s="5712"/>
    </row>
    <row r="860" spans="1:31" ht="17.100000000000001" customHeight="1">
      <c r="A860" s="2913"/>
      <c r="B860" s="2283"/>
      <c r="C860" s="5713" t="s">
        <v>375</v>
      </c>
      <c r="D860" s="5714" t="s">
        <v>656</v>
      </c>
      <c r="E860" s="5709">
        <f>I860</f>
        <v>5925</v>
      </c>
      <c r="F860" s="5690">
        <v>15925</v>
      </c>
      <c r="G860" s="5691">
        <v>15924.64</v>
      </c>
      <c r="H860" s="5678">
        <f t="shared" si="257"/>
        <v>0.99997739403453689</v>
      </c>
      <c r="I860" s="1881">
        <f t="shared" si="250"/>
        <v>5925</v>
      </c>
      <c r="J860" s="5710"/>
      <c r="K860" s="5710"/>
      <c r="L860" s="5710"/>
      <c r="M860" s="5710"/>
      <c r="N860" s="5710"/>
      <c r="O860" s="5710"/>
      <c r="P860" s="5664"/>
      <c r="Q860" s="5711"/>
      <c r="R860" s="5711"/>
      <c r="S860" s="5711"/>
      <c r="T860" s="5666"/>
      <c r="U860" s="5711"/>
      <c r="V860" s="5711"/>
      <c r="W860" s="5711"/>
      <c r="X860" s="5711"/>
      <c r="Y860" s="5711"/>
      <c r="Z860" s="5711"/>
      <c r="AA860" s="5711"/>
      <c r="AB860" s="5711"/>
      <c r="AC860" s="5711"/>
      <c r="AD860" s="5711"/>
      <c r="AE860" s="5712">
        <v>5925</v>
      </c>
    </row>
    <row r="861" spans="1:31" ht="17.100000000000001" customHeight="1">
      <c r="A861" s="2913"/>
      <c r="B861" s="2283"/>
      <c r="C861" s="5713" t="s">
        <v>600</v>
      </c>
      <c r="D861" s="5714" t="s">
        <v>899</v>
      </c>
      <c r="E861" s="5709">
        <f t="shared" ref="E861:E863" si="260">I861</f>
        <v>4634</v>
      </c>
      <c r="F861" s="5690">
        <v>4634</v>
      </c>
      <c r="G861" s="5691">
        <v>4634</v>
      </c>
      <c r="H861" s="5678">
        <f t="shared" si="257"/>
        <v>1</v>
      </c>
      <c r="I861" s="1881">
        <f t="shared" si="250"/>
        <v>4634</v>
      </c>
      <c r="J861" s="5710"/>
      <c r="K861" s="5710"/>
      <c r="L861" s="5710"/>
      <c r="M861" s="5710"/>
      <c r="N861" s="5710"/>
      <c r="O861" s="5710"/>
      <c r="P861" s="5664"/>
      <c r="Q861" s="5711"/>
      <c r="R861" s="5711"/>
      <c r="S861" s="5711"/>
      <c r="T861" s="5666"/>
      <c r="U861" s="5711"/>
      <c r="V861" s="5711"/>
      <c r="W861" s="5711"/>
      <c r="X861" s="5711"/>
      <c r="Y861" s="5711"/>
      <c r="Z861" s="5711"/>
      <c r="AA861" s="5711"/>
      <c r="AB861" s="5711"/>
      <c r="AC861" s="5711"/>
      <c r="AD861" s="5711"/>
      <c r="AE861" s="5712">
        <v>4634</v>
      </c>
    </row>
    <row r="862" spans="1:31" ht="17.100000000000001" customHeight="1">
      <c r="A862" s="2913"/>
      <c r="B862" s="2283"/>
      <c r="C862" s="5713" t="s">
        <v>605</v>
      </c>
      <c r="D862" s="5714" t="s">
        <v>660</v>
      </c>
      <c r="E862" s="5709">
        <f t="shared" si="260"/>
        <v>1605</v>
      </c>
      <c r="F862" s="5690">
        <v>1605</v>
      </c>
      <c r="G862" s="5691">
        <v>1132</v>
      </c>
      <c r="H862" s="5678">
        <f t="shared" si="257"/>
        <v>0.70529595015576318</v>
      </c>
      <c r="I862" s="1881">
        <f t="shared" si="250"/>
        <v>1605</v>
      </c>
      <c r="J862" s="5710"/>
      <c r="K862" s="5710"/>
      <c r="L862" s="5710"/>
      <c r="M862" s="5710"/>
      <c r="N862" s="5710"/>
      <c r="O862" s="5710"/>
      <c r="P862" s="5664"/>
      <c r="Q862" s="5711"/>
      <c r="R862" s="5711"/>
      <c r="S862" s="5711"/>
      <c r="T862" s="5666"/>
      <c r="U862" s="5711"/>
      <c r="V862" s="5711"/>
      <c r="W862" s="5711"/>
      <c r="X862" s="5711"/>
      <c r="Y862" s="5711"/>
      <c r="Z862" s="5711"/>
      <c r="AA862" s="5711"/>
      <c r="AB862" s="5711"/>
      <c r="AC862" s="5711"/>
      <c r="AD862" s="5711"/>
      <c r="AE862" s="5712">
        <v>1605</v>
      </c>
    </row>
    <row r="863" spans="1:31" ht="17.100000000000001" customHeight="1">
      <c r="A863" s="2913"/>
      <c r="B863" s="2283"/>
      <c r="C863" s="5715" t="s">
        <v>608</v>
      </c>
      <c r="D863" s="5716" t="s">
        <v>670</v>
      </c>
      <c r="E863" s="5709">
        <f t="shared" si="260"/>
        <v>40862</v>
      </c>
      <c r="F863" s="5690">
        <v>60638</v>
      </c>
      <c r="G863" s="5691">
        <v>60637.05</v>
      </c>
      <c r="H863" s="5678">
        <f t="shared" si="257"/>
        <v>0.99998433325637393</v>
      </c>
      <c r="I863" s="1881">
        <f t="shared" si="250"/>
        <v>40862</v>
      </c>
      <c r="J863" s="5710"/>
      <c r="K863" s="5710"/>
      <c r="L863" s="5710"/>
      <c r="M863" s="5710"/>
      <c r="N863" s="5710"/>
      <c r="O863" s="5710"/>
      <c r="P863" s="5664"/>
      <c r="Q863" s="5711"/>
      <c r="R863" s="5711"/>
      <c r="S863" s="5711"/>
      <c r="T863" s="5666"/>
      <c r="U863" s="5711"/>
      <c r="V863" s="5711"/>
      <c r="W863" s="5711"/>
      <c r="X863" s="5711"/>
      <c r="Y863" s="5711"/>
      <c r="Z863" s="5711"/>
      <c r="AA863" s="5711"/>
      <c r="AB863" s="5711"/>
      <c r="AC863" s="5711"/>
      <c r="AD863" s="5711"/>
      <c r="AE863" s="5712">
        <v>40862</v>
      </c>
    </row>
    <row r="864" spans="1:31" ht="17.100000000000001" customHeight="1">
      <c r="A864" s="2916"/>
      <c r="B864" s="3068"/>
      <c r="C864" s="3058"/>
      <c r="D864" s="5717"/>
      <c r="E864" s="2280"/>
      <c r="F864" s="2281"/>
      <c r="G864" s="2282"/>
      <c r="H864" s="5678"/>
      <c r="I864" s="1881">
        <f t="shared" si="250"/>
        <v>0</v>
      </c>
      <c r="J864" s="5710"/>
      <c r="K864" s="5710"/>
      <c r="L864" s="5710"/>
      <c r="M864" s="5710"/>
      <c r="N864" s="5710"/>
      <c r="O864" s="5710"/>
      <c r="P864" s="5664"/>
      <c r="Q864" s="5711"/>
      <c r="R864" s="5711"/>
      <c r="S864" s="5711"/>
      <c r="T864" s="5666"/>
      <c r="U864" s="5711"/>
      <c r="V864" s="5711"/>
      <c r="W864" s="5711"/>
      <c r="X864" s="5711"/>
      <c r="Y864" s="5711"/>
      <c r="Z864" s="5711"/>
      <c r="AA864" s="5711"/>
      <c r="AB864" s="5711"/>
      <c r="AC864" s="5711"/>
      <c r="AD864" s="5711"/>
      <c r="AE864" s="5712"/>
    </row>
    <row r="865" spans="1:31" ht="17.100000000000001" customHeight="1">
      <c r="A865" s="2913"/>
      <c r="B865" s="3068"/>
      <c r="C865" s="11093" t="s">
        <v>847</v>
      </c>
      <c r="D865" s="11094"/>
      <c r="E865" s="5709">
        <f t="shared" ref="E865:G865" si="261">SUM(E866)</f>
        <v>5320</v>
      </c>
      <c r="F865" s="5709">
        <f t="shared" si="261"/>
        <v>7135</v>
      </c>
      <c r="G865" s="5718">
        <f t="shared" si="261"/>
        <v>7134.19</v>
      </c>
      <c r="H865" s="5678">
        <f t="shared" si="257"/>
        <v>0.99988647512263484</v>
      </c>
      <c r="I865" s="1881">
        <f t="shared" si="250"/>
        <v>0</v>
      </c>
      <c r="J865" s="5710"/>
      <c r="K865" s="5710"/>
      <c r="L865" s="5710"/>
      <c r="M865" s="5710"/>
      <c r="N865" s="5710"/>
      <c r="O865" s="5710"/>
      <c r="P865" s="5664"/>
      <c r="Q865" s="5711"/>
      <c r="R865" s="5711"/>
      <c r="S865" s="5711"/>
      <c r="T865" s="5666"/>
      <c r="U865" s="5711"/>
      <c r="V865" s="5711"/>
      <c r="W865" s="5711"/>
      <c r="X865" s="5711"/>
      <c r="Y865" s="5711"/>
      <c r="Z865" s="5711"/>
      <c r="AA865" s="5711"/>
      <c r="AB865" s="5711"/>
      <c r="AC865" s="5711"/>
      <c r="AD865" s="5711"/>
      <c r="AE865" s="5712"/>
    </row>
    <row r="866" spans="1:31" ht="17.100000000000001" customHeight="1" thickBot="1">
      <c r="A866" s="3165"/>
      <c r="B866" s="3078"/>
      <c r="C866" s="5719" t="s">
        <v>591</v>
      </c>
      <c r="D866" s="5720" t="s">
        <v>678</v>
      </c>
      <c r="E866" s="5721">
        <f>I866</f>
        <v>5320</v>
      </c>
      <c r="F866" s="5722">
        <v>7135</v>
      </c>
      <c r="G866" s="5723">
        <v>7134.19</v>
      </c>
      <c r="H866" s="5724">
        <f t="shared" si="257"/>
        <v>0.99988647512263484</v>
      </c>
      <c r="I866" s="1881">
        <f t="shared" si="250"/>
        <v>5320</v>
      </c>
      <c r="J866" s="5725"/>
      <c r="K866" s="5725"/>
      <c r="L866" s="5725"/>
      <c r="M866" s="5725"/>
      <c r="N866" s="5725"/>
      <c r="O866" s="5725"/>
      <c r="P866" s="5664"/>
      <c r="Q866" s="5726"/>
      <c r="R866" s="5726"/>
      <c r="S866" s="5726"/>
      <c r="T866" s="5666"/>
      <c r="U866" s="5726"/>
      <c r="V866" s="5726"/>
      <c r="W866" s="5726"/>
      <c r="X866" s="5726"/>
      <c r="Y866" s="5726"/>
      <c r="Z866" s="5726"/>
      <c r="AA866" s="5726"/>
      <c r="AB866" s="5726"/>
      <c r="AC866" s="5726"/>
      <c r="AD866" s="5726"/>
      <c r="AE866" s="5727">
        <v>5320</v>
      </c>
    </row>
    <row r="867" spans="1:31" ht="17.100000000000001" customHeight="1" thickBot="1">
      <c r="A867" s="2913"/>
      <c r="B867" s="2603" t="s">
        <v>903</v>
      </c>
      <c r="C867" s="2604"/>
      <c r="D867" s="2605" t="s">
        <v>161</v>
      </c>
      <c r="E867" s="2606">
        <f>SUM(E868,E917)</f>
        <v>25919987</v>
      </c>
      <c r="F867" s="2606">
        <f>SUM(F868,F917)</f>
        <v>35111675</v>
      </c>
      <c r="G867" s="2607">
        <f>SUM(G868,G917)</f>
        <v>31734445.500000004</v>
      </c>
      <c r="H867" s="2608">
        <f>G867/F867</f>
        <v>0.9038146286099995</v>
      </c>
      <c r="I867" s="1881">
        <f t="shared" si="250"/>
        <v>0</v>
      </c>
      <c r="J867" s="5725"/>
      <c r="K867" s="5725"/>
      <c r="L867" s="5725"/>
      <c r="M867" s="5725"/>
      <c r="N867" s="5725"/>
      <c r="O867" s="5725"/>
      <c r="P867" s="5664"/>
      <c r="Q867" s="5726"/>
      <c r="R867" s="5726"/>
      <c r="S867" s="5726"/>
      <c r="T867" s="5666"/>
      <c r="U867" s="5726"/>
      <c r="V867" s="5726"/>
      <c r="W867" s="5726"/>
      <c r="X867" s="5726"/>
      <c r="Y867" s="5726"/>
      <c r="Z867" s="5726"/>
      <c r="AA867" s="5726"/>
      <c r="AB867" s="5726"/>
      <c r="AC867" s="5726"/>
      <c r="AD867" s="5726"/>
      <c r="AE867" s="5727"/>
    </row>
    <row r="868" spans="1:31" ht="17.100000000000001" customHeight="1">
      <c r="A868" s="2913"/>
      <c r="B868" s="1955"/>
      <c r="C868" s="10860" t="s">
        <v>645</v>
      </c>
      <c r="D868" s="10860"/>
      <c r="E868" s="2220">
        <f>SUM(E869,E896,E900)</f>
        <v>19589842</v>
      </c>
      <c r="F868" s="2220">
        <f>SUM(F869,F896,F900)</f>
        <v>26848482</v>
      </c>
      <c r="G868" s="2221">
        <f>SUM(G869,G896,G900)</f>
        <v>23692313.180000003</v>
      </c>
      <c r="H868" s="5467">
        <f>G868/F868</f>
        <v>0.8824451669185619</v>
      </c>
      <c r="I868" s="1881">
        <f t="shared" si="250"/>
        <v>0</v>
      </c>
      <c r="J868" s="5725"/>
      <c r="K868" s="5725"/>
      <c r="L868" s="5725"/>
      <c r="M868" s="5725"/>
      <c r="N868" s="5725"/>
      <c r="O868" s="5725"/>
      <c r="P868" s="5664"/>
      <c r="Q868" s="5726"/>
      <c r="R868" s="5726"/>
      <c r="S868" s="5726"/>
      <c r="T868" s="5666"/>
      <c r="U868" s="5726"/>
      <c r="V868" s="5726"/>
      <c r="W868" s="5726"/>
      <c r="X868" s="5726"/>
      <c r="Y868" s="5726"/>
      <c r="Z868" s="5726"/>
      <c r="AA868" s="5726"/>
      <c r="AB868" s="5726"/>
      <c r="AC868" s="5726"/>
      <c r="AD868" s="5726"/>
      <c r="AE868" s="5727"/>
    </row>
    <row r="869" spans="1:31" ht="17.100000000000001" customHeight="1">
      <c r="A869" s="2913"/>
      <c r="B869" s="1955"/>
      <c r="C869" s="11095" t="s">
        <v>646</v>
      </c>
      <c r="D869" s="11095"/>
      <c r="E869" s="5728">
        <f>SUM(E870,E880)</f>
        <v>19538962</v>
      </c>
      <c r="F869" s="5728">
        <f t="shared" ref="F869:G869" si="262">SUM(F870,F880)</f>
        <v>22592988</v>
      </c>
      <c r="G869" s="5729">
        <f t="shared" si="262"/>
        <v>21985915.050000001</v>
      </c>
      <c r="H869" s="5678">
        <f>G869/F869</f>
        <v>0.973130028219375</v>
      </c>
      <c r="I869" s="1881">
        <f t="shared" si="250"/>
        <v>0</v>
      </c>
      <c r="J869" s="5730"/>
      <c r="K869" s="5730"/>
      <c r="L869" s="5730"/>
      <c r="M869" s="5730"/>
      <c r="N869" s="5730"/>
      <c r="O869" s="5730"/>
      <c r="P869" s="5664"/>
      <c r="Q869" s="5731"/>
      <c r="R869" s="5731"/>
      <c r="S869" s="5731"/>
      <c r="T869" s="5666"/>
      <c r="U869" s="5731"/>
      <c r="V869" s="5731"/>
      <c r="W869" s="5731"/>
      <c r="X869" s="5731"/>
      <c r="Y869" s="5731"/>
      <c r="Z869" s="5731"/>
      <c r="AA869" s="5731"/>
      <c r="AB869" s="5731"/>
      <c r="AC869" s="5731"/>
      <c r="AD869" s="5731"/>
      <c r="AE869" s="5732"/>
    </row>
    <row r="870" spans="1:31" ht="17.100000000000001" customHeight="1">
      <c r="A870" s="2913"/>
      <c r="B870" s="1955"/>
      <c r="C870" s="11096" t="s">
        <v>647</v>
      </c>
      <c r="D870" s="11096"/>
      <c r="E870" s="5733">
        <f>SUM(E871:E878)</f>
        <v>16668083</v>
      </c>
      <c r="F870" s="5733">
        <f t="shared" ref="F870:G870" si="263">SUM(F871:F878)</f>
        <v>19381928</v>
      </c>
      <c r="G870" s="5734">
        <f t="shared" si="263"/>
        <v>19003076.850000001</v>
      </c>
      <c r="H870" s="5678">
        <f t="shared" ref="H870:H924" si="264">G870/F870</f>
        <v>0.9804533816243669</v>
      </c>
      <c r="I870" s="1881">
        <f t="shared" si="250"/>
        <v>0</v>
      </c>
      <c r="J870" s="5735"/>
      <c r="K870" s="5735"/>
      <c r="L870" s="5735"/>
      <c r="M870" s="5735"/>
      <c r="N870" s="5735"/>
      <c r="O870" s="5735"/>
      <c r="P870" s="5664"/>
      <c r="Q870" s="5736"/>
      <c r="R870" s="5736"/>
      <c r="S870" s="5736"/>
      <c r="T870" s="5666"/>
      <c r="U870" s="5736"/>
      <c r="V870" s="5736"/>
      <c r="W870" s="5736"/>
      <c r="X870" s="5736"/>
      <c r="Y870" s="5736"/>
      <c r="Z870" s="5736"/>
      <c r="AA870" s="5736"/>
      <c r="AB870" s="5736"/>
      <c r="AC870" s="5736"/>
      <c r="AD870" s="5736"/>
      <c r="AE870" s="5737"/>
    </row>
    <row r="871" spans="1:31" ht="17.100000000000001" customHeight="1">
      <c r="A871" s="2913"/>
      <c r="B871" s="1955"/>
      <c r="C871" s="5738" t="s">
        <v>406</v>
      </c>
      <c r="D871" s="5739" t="s">
        <v>648</v>
      </c>
      <c r="E871" s="5740">
        <f>I871</f>
        <v>3586188</v>
      </c>
      <c r="F871" s="5690">
        <v>3970050</v>
      </c>
      <c r="G871" s="5691">
        <v>3909488.81</v>
      </c>
      <c r="H871" s="5678">
        <f t="shared" si="264"/>
        <v>0.9847454843137996</v>
      </c>
      <c r="I871" s="1881">
        <f t="shared" si="250"/>
        <v>3586188</v>
      </c>
      <c r="J871" s="5741"/>
      <c r="K871" s="5741"/>
      <c r="L871" s="5741"/>
      <c r="M871" s="5741"/>
      <c r="N871" s="5741"/>
      <c r="O871" s="5741"/>
      <c r="P871" s="5664"/>
      <c r="Q871" s="5742"/>
      <c r="R871" s="5742"/>
      <c r="S871" s="5742"/>
      <c r="T871" s="5666"/>
      <c r="U871" s="5742"/>
      <c r="V871" s="5742"/>
      <c r="W871" s="5742"/>
      <c r="X871" s="5742"/>
      <c r="Y871" s="5742"/>
      <c r="Z871" s="5742"/>
      <c r="AA871" s="5742"/>
      <c r="AB871" s="5742"/>
      <c r="AC871" s="5742"/>
      <c r="AD871" s="5742"/>
      <c r="AE871" s="5743">
        <v>3586188</v>
      </c>
    </row>
    <row r="872" spans="1:31" ht="17.100000000000001" customHeight="1">
      <c r="A872" s="2913"/>
      <c r="B872" s="1955"/>
      <c r="C872" s="5744" t="s">
        <v>602</v>
      </c>
      <c r="D872" s="5745" t="s">
        <v>649</v>
      </c>
      <c r="E872" s="5746">
        <f t="shared" ref="E872:E878" si="265">I872</f>
        <v>266348</v>
      </c>
      <c r="F872" s="5690">
        <v>258957</v>
      </c>
      <c r="G872" s="5691">
        <v>258954.79</v>
      </c>
      <c r="H872" s="5678">
        <f t="shared" si="264"/>
        <v>0.99999146576458642</v>
      </c>
      <c r="I872" s="1881">
        <f t="shared" si="250"/>
        <v>266348</v>
      </c>
      <c r="J872" s="5747"/>
      <c r="K872" s="5747"/>
      <c r="L872" s="5747"/>
      <c r="M872" s="5747"/>
      <c r="N872" s="5747"/>
      <c r="O872" s="5747"/>
      <c r="P872" s="5664"/>
      <c r="Q872" s="5748"/>
      <c r="R872" s="5748"/>
      <c r="S872" s="5748"/>
      <c r="T872" s="5666"/>
      <c r="U872" s="5748"/>
      <c r="V872" s="5748"/>
      <c r="W872" s="5748"/>
      <c r="X872" s="5748"/>
      <c r="Y872" s="5748"/>
      <c r="Z872" s="5748"/>
      <c r="AA872" s="5748"/>
      <c r="AB872" s="5748"/>
      <c r="AC872" s="5748"/>
      <c r="AD872" s="5748"/>
      <c r="AE872" s="5749">
        <v>266348</v>
      </c>
    </row>
    <row r="873" spans="1:31" ht="17.100000000000001" customHeight="1">
      <c r="A873" s="2913"/>
      <c r="B873" s="1955"/>
      <c r="C873" s="5750" t="s">
        <v>407</v>
      </c>
      <c r="D873" s="5751" t="s">
        <v>650</v>
      </c>
      <c r="E873" s="5752">
        <f t="shared" si="265"/>
        <v>2357836</v>
      </c>
      <c r="F873" s="5690">
        <v>2754791</v>
      </c>
      <c r="G873" s="5691">
        <v>2665769.62</v>
      </c>
      <c r="H873" s="5678">
        <f t="shared" si="264"/>
        <v>0.96768488789167673</v>
      </c>
      <c r="I873" s="1881">
        <f t="shared" si="250"/>
        <v>2357836</v>
      </c>
      <c r="J873" s="5753"/>
      <c r="K873" s="5753"/>
      <c r="L873" s="5753"/>
      <c r="M873" s="5753"/>
      <c r="N873" s="5753"/>
      <c r="O873" s="5753"/>
      <c r="P873" s="5664"/>
      <c r="Q873" s="5754"/>
      <c r="R873" s="5754"/>
      <c r="S873" s="5754"/>
      <c r="T873" s="5666"/>
      <c r="U873" s="5754"/>
      <c r="V873" s="5754"/>
      <c r="W873" s="5754"/>
      <c r="X873" s="5754"/>
      <c r="Y873" s="5754"/>
      <c r="Z873" s="5754"/>
      <c r="AA873" s="5754"/>
      <c r="AB873" s="5754"/>
      <c r="AC873" s="5754"/>
      <c r="AD873" s="5754"/>
      <c r="AE873" s="5755">
        <v>2357836</v>
      </c>
    </row>
    <row r="874" spans="1:31" ht="16.5" customHeight="1">
      <c r="A874" s="2913"/>
      <c r="B874" s="1955"/>
      <c r="C874" s="5756" t="s">
        <v>408</v>
      </c>
      <c r="D874" s="5757" t="s">
        <v>651</v>
      </c>
      <c r="E874" s="5758">
        <f t="shared" si="265"/>
        <v>324749</v>
      </c>
      <c r="F874" s="5690">
        <v>311097</v>
      </c>
      <c r="G874" s="5691">
        <v>263403.42</v>
      </c>
      <c r="H874" s="5678">
        <f t="shared" si="264"/>
        <v>0.84669225354149991</v>
      </c>
      <c r="I874" s="1881">
        <f t="shared" si="250"/>
        <v>324749</v>
      </c>
      <c r="J874" s="5759"/>
      <c r="K874" s="5759"/>
      <c r="L874" s="5759"/>
      <c r="M874" s="5759"/>
      <c r="N874" s="5759"/>
      <c r="O874" s="5759"/>
      <c r="P874" s="5664"/>
      <c r="Q874" s="5760"/>
      <c r="R874" s="5760"/>
      <c r="S874" s="5760"/>
      <c r="T874" s="5666"/>
      <c r="U874" s="5760"/>
      <c r="V874" s="5760"/>
      <c r="W874" s="5760"/>
      <c r="X874" s="5760"/>
      <c r="Y874" s="5760"/>
      <c r="Z874" s="5760"/>
      <c r="AA874" s="5760"/>
      <c r="AB874" s="5760"/>
      <c r="AC874" s="5760"/>
      <c r="AD874" s="5760"/>
      <c r="AE874" s="5761">
        <v>324749</v>
      </c>
    </row>
    <row r="875" spans="1:31" ht="17.100000000000001" customHeight="1">
      <c r="A875" s="2913"/>
      <c r="B875" s="1955"/>
      <c r="C875" s="5762" t="s">
        <v>595</v>
      </c>
      <c r="D875" s="5763" t="s">
        <v>652</v>
      </c>
      <c r="E875" s="5764">
        <f t="shared" si="265"/>
        <v>40740</v>
      </c>
      <c r="F875" s="5690">
        <v>40740</v>
      </c>
      <c r="G875" s="5691">
        <v>39670.28</v>
      </c>
      <c r="H875" s="5678">
        <f t="shared" si="264"/>
        <v>0.97374275895925377</v>
      </c>
      <c r="I875" s="1881">
        <f t="shared" si="250"/>
        <v>40740</v>
      </c>
      <c r="J875" s="5765"/>
      <c r="K875" s="5765"/>
      <c r="L875" s="5765"/>
      <c r="M875" s="5765"/>
      <c r="N875" s="5765"/>
      <c r="O875" s="5765"/>
      <c r="P875" s="5664"/>
      <c r="Q875" s="5766"/>
      <c r="R875" s="5766"/>
      <c r="S875" s="5766"/>
      <c r="T875" s="5666"/>
      <c r="U875" s="5766"/>
      <c r="V875" s="5766"/>
      <c r="W875" s="5766"/>
      <c r="X875" s="5766"/>
      <c r="Y875" s="5766"/>
      <c r="Z875" s="5766"/>
      <c r="AA875" s="5766"/>
      <c r="AB875" s="5766"/>
      <c r="AC875" s="5766"/>
      <c r="AD875" s="5766"/>
      <c r="AE875" s="5767">
        <v>40740</v>
      </c>
    </row>
    <row r="876" spans="1:31" ht="17.100000000000001" customHeight="1">
      <c r="A876" s="2913"/>
      <c r="B876" s="1955"/>
      <c r="C876" s="5768" t="s">
        <v>593</v>
      </c>
      <c r="D876" s="5769" t="s">
        <v>653</v>
      </c>
      <c r="E876" s="5770">
        <f t="shared" si="265"/>
        <v>17399</v>
      </c>
      <c r="F876" s="5690">
        <v>23277</v>
      </c>
      <c r="G876" s="5691">
        <v>16275.98</v>
      </c>
      <c r="H876" s="5678">
        <f t="shared" si="264"/>
        <v>0.69923014134123807</v>
      </c>
      <c r="I876" s="1881">
        <f t="shared" si="250"/>
        <v>17399</v>
      </c>
      <c r="J876" s="5771"/>
      <c r="K876" s="5771"/>
      <c r="L876" s="5771"/>
      <c r="M876" s="5771"/>
      <c r="N876" s="5771"/>
      <c r="O876" s="5771"/>
      <c r="P876" s="5664"/>
      <c r="Q876" s="5772"/>
      <c r="R876" s="5772"/>
      <c r="S876" s="5772"/>
      <c r="T876" s="5666"/>
      <c r="U876" s="5772"/>
      <c r="V876" s="5772"/>
      <c r="W876" s="5772"/>
      <c r="X876" s="5772"/>
      <c r="Y876" s="5772"/>
      <c r="Z876" s="5772"/>
      <c r="AA876" s="5772"/>
      <c r="AB876" s="5772"/>
      <c r="AC876" s="5772"/>
      <c r="AD876" s="5772"/>
      <c r="AE876" s="5773">
        <v>17399</v>
      </c>
    </row>
    <row r="877" spans="1:31" ht="17.100000000000001" customHeight="1">
      <c r="A877" s="2913"/>
      <c r="B877" s="1955"/>
      <c r="C877" s="5774" t="s">
        <v>895</v>
      </c>
      <c r="D877" s="5775" t="s">
        <v>896</v>
      </c>
      <c r="E877" s="5776">
        <f t="shared" si="265"/>
        <v>9421300</v>
      </c>
      <c r="F877" s="5690">
        <v>11360173</v>
      </c>
      <c r="G877" s="5691">
        <v>11186672.5</v>
      </c>
      <c r="H877" s="5678">
        <f t="shared" si="264"/>
        <v>0.98472730124796515</v>
      </c>
      <c r="I877" s="1881">
        <f t="shared" si="250"/>
        <v>9421300</v>
      </c>
      <c r="J877" s="5777"/>
      <c r="K877" s="5777"/>
      <c r="L877" s="5777"/>
      <c r="M877" s="5777"/>
      <c r="N877" s="5777"/>
      <c r="O877" s="5777"/>
      <c r="P877" s="5664"/>
      <c r="Q877" s="5778"/>
      <c r="R877" s="5778"/>
      <c r="S877" s="5778"/>
      <c r="T877" s="5666"/>
      <c r="U877" s="5778"/>
      <c r="V877" s="5778"/>
      <c r="W877" s="5778"/>
      <c r="X877" s="5778"/>
      <c r="Y877" s="5778"/>
      <c r="Z877" s="5778"/>
      <c r="AA877" s="5778"/>
      <c r="AB877" s="5778"/>
      <c r="AC877" s="5778"/>
      <c r="AD877" s="5778"/>
      <c r="AE877" s="5779">
        <v>9421300</v>
      </c>
    </row>
    <row r="878" spans="1:31" ht="17.100000000000001" customHeight="1">
      <c r="A878" s="2913"/>
      <c r="B878" s="1955"/>
      <c r="C878" s="5780" t="s">
        <v>897</v>
      </c>
      <c r="D878" s="5781" t="s">
        <v>898</v>
      </c>
      <c r="E878" s="5782">
        <f t="shared" si="265"/>
        <v>653523</v>
      </c>
      <c r="F878" s="5690">
        <v>662843</v>
      </c>
      <c r="G878" s="5691">
        <v>662841.44999999995</v>
      </c>
      <c r="H878" s="5678">
        <f t="shared" si="264"/>
        <v>0.99999766158803816</v>
      </c>
      <c r="I878" s="1881">
        <f t="shared" si="250"/>
        <v>653523</v>
      </c>
      <c r="J878" s="5783"/>
      <c r="K878" s="5783"/>
      <c r="L878" s="5783"/>
      <c r="M878" s="5783"/>
      <c r="N878" s="5783"/>
      <c r="O878" s="5783"/>
      <c r="P878" s="5664"/>
      <c r="Q878" s="5784"/>
      <c r="R878" s="5784"/>
      <c r="S878" s="5784"/>
      <c r="T878" s="5666"/>
      <c r="U878" s="5784"/>
      <c r="V878" s="5784"/>
      <c r="W878" s="5784"/>
      <c r="X878" s="5784"/>
      <c r="Y878" s="5784"/>
      <c r="Z878" s="5784"/>
      <c r="AA878" s="5784"/>
      <c r="AB878" s="5784"/>
      <c r="AC878" s="5784"/>
      <c r="AD878" s="5784"/>
      <c r="AE878" s="5785">
        <v>653523</v>
      </c>
    </row>
    <row r="879" spans="1:31" ht="14.25" customHeight="1">
      <c r="A879" s="2916"/>
      <c r="B879" s="1955"/>
      <c r="C879" s="5786"/>
      <c r="D879" s="5787"/>
      <c r="E879" s="5782"/>
      <c r="F879" s="5690"/>
      <c r="G879" s="5691"/>
      <c r="H879" s="5678"/>
      <c r="I879" s="1881">
        <f t="shared" si="250"/>
        <v>0</v>
      </c>
      <c r="J879" s="5783"/>
      <c r="K879" s="5783"/>
      <c r="L879" s="5783"/>
      <c r="M879" s="5783"/>
      <c r="N879" s="5783"/>
      <c r="O879" s="5783"/>
      <c r="P879" s="5664"/>
      <c r="Q879" s="5784"/>
      <c r="R879" s="5784"/>
      <c r="S879" s="5784"/>
      <c r="T879" s="5666"/>
      <c r="U879" s="5784"/>
      <c r="V879" s="5784"/>
      <c r="W879" s="5784"/>
      <c r="X879" s="5784"/>
      <c r="Y879" s="5784"/>
      <c r="Z879" s="5784"/>
      <c r="AA879" s="5784"/>
      <c r="AB879" s="5784"/>
      <c r="AC879" s="5784"/>
      <c r="AD879" s="5784"/>
      <c r="AE879" s="5785"/>
    </row>
    <row r="880" spans="1:31" ht="17.100000000000001" customHeight="1">
      <c r="A880" s="2913"/>
      <c r="B880" s="1955"/>
      <c r="C880" s="10957" t="s">
        <v>654</v>
      </c>
      <c r="D880" s="10957"/>
      <c r="E880" s="2401">
        <f>SUM(E881:E895)</f>
        <v>2870879</v>
      </c>
      <c r="F880" s="2401">
        <f t="shared" ref="F880:G880" si="266">SUM(F881:F895)</f>
        <v>3211060</v>
      </c>
      <c r="G880" s="2402">
        <f t="shared" si="266"/>
        <v>2982838.2</v>
      </c>
      <c r="H880" s="5678">
        <f t="shared" si="264"/>
        <v>0.92892633585171258</v>
      </c>
      <c r="I880" s="1881">
        <f t="shared" si="250"/>
        <v>0</v>
      </c>
      <c r="J880" s="5783"/>
      <c r="K880" s="5783"/>
      <c r="L880" s="5783"/>
      <c r="M880" s="5783"/>
      <c r="N880" s="5783"/>
      <c r="O880" s="5783"/>
      <c r="P880" s="5664"/>
      <c r="Q880" s="5784"/>
      <c r="R880" s="5784"/>
      <c r="S880" s="5784"/>
      <c r="T880" s="5666"/>
      <c r="U880" s="5784"/>
      <c r="V880" s="5784"/>
      <c r="W880" s="5784"/>
      <c r="X880" s="5784"/>
      <c r="Y880" s="5784"/>
      <c r="Z880" s="5784"/>
      <c r="AA880" s="5784"/>
      <c r="AB880" s="5784"/>
      <c r="AC880" s="5784"/>
      <c r="AD880" s="5784"/>
      <c r="AE880" s="5785"/>
    </row>
    <row r="881" spans="1:31" ht="17.100000000000001" customHeight="1">
      <c r="A881" s="2913"/>
      <c r="B881" s="1955"/>
      <c r="C881" s="5788" t="s">
        <v>603</v>
      </c>
      <c r="D881" s="5789" t="s">
        <v>655</v>
      </c>
      <c r="E881" s="5790">
        <f>I881</f>
        <v>20750</v>
      </c>
      <c r="F881" s="5690">
        <v>20500</v>
      </c>
      <c r="G881" s="5691">
        <v>19590</v>
      </c>
      <c r="H881" s="5678">
        <f t="shared" si="264"/>
        <v>0.95560975609756094</v>
      </c>
      <c r="I881" s="1881">
        <f t="shared" si="250"/>
        <v>20750</v>
      </c>
      <c r="J881" s="5791"/>
      <c r="K881" s="5791"/>
      <c r="L881" s="5791"/>
      <c r="M881" s="5791"/>
      <c r="N881" s="5791"/>
      <c r="O881" s="5791"/>
      <c r="P881" s="5664"/>
      <c r="Q881" s="5792"/>
      <c r="R881" s="5792"/>
      <c r="S881" s="5792"/>
      <c r="T881" s="5666"/>
      <c r="U881" s="5792"/>
      <c r="V881" s="5792"/>
      <c r="W881" s="5792"/>
      <c r="X881" s="5792"/>
      <c r="Y881" s="5792"/>
      <c r="Z881" s="5792"/>
      <c r="AA881" s="5792"/>
      <c r="AB881" s="5792"/>
      <c r="AC881" s="5792"/>
      <c r="AD881" s="5792"/>
      <c r="AE881" s="5793">
        <v>20750</v>
      </c>
    </row>
    <row r="882" spans="1:31" ht="17.100000000000001" customHeight="1">
      <c r="A882" s="2913"/>
      <c r="B882" s="1955"/>
      <c r="C882" s="5794" t="s">
        <v>375</v>
      </c>
      <c r="D882" s="5795" t="s">
        <v>656</v>
      </c>
      <c r="E882" s="5796">
        <f t="shared" ref="E882:E895" si="267">I882</f>
        <v>202700</v>
      </c>
      <c r="F882" s="5690">
        <v>256623</v>
      </c>
      <c r="G882" s="5691">
        <v>256065.66</v>
      </c>
      <c r="H882" s="5678">
        <f t="shared" si="264"/>
        <v>0.99782817596240403</v>
      </c>
      <c r="I882" s="1881">
        <f t="shared" si="250"/>
        <v>202700</v>
      </c>
      <c r="J882" s="5797"/>
      <c r="K882" s="5797"/>
      <c r="L882" s="5797"/>
      <c r="M882" s="5797"/>
      <c r="N882" s="5797"/>
      <c r="O882" s="5797"/>
      <c r="P882" s="5664"/>
      <c r="Q882" s="5798"/>
      <c r="R882" s="5798"/>
      <c r="S882" s="5798"/>
      <c r="T882" s="5666"/>
      <c r="U882" s="5798"/>
      <c r="V882" s="5798"/>
      <c r="W882" s="5798"/>
      <c r="X882" s="5798"/>
      <c r="Y882" s="5798"/>
      <c r="Z882" s="5798"/>
      <c r="AA882" s="5798"/>
      <c r="AB882" s="5798"/>
      <c r="AC882" s="5798"/>
      <c r="AD882" s="5798"/>
      <c r="AE882" s="5799">
        <v>202700</v>
      </c>
    </row>
    <row r="883" spans="1:31" ht="17.100000000000001" customHeight="1">
      <c r="A883" s="2913"/>
      <c r="B883" s="1955"/>
      <c r="C883" s="5800" t="s">
        <v>600</v>
      </c>
      <c r="D883" s="5801" t="s">
        <v>899</v>
      </c>
      <c r="E883" s="5802">
        <f t="shared" si="267"/>
        <v>217164</v>
      </c>
      <c r="F883" s="5690">
        <v>217164</v>
      </c>
      <c r="G883" s="5691">
        <v>206570.09</v>
      </c>
      <c r="H883" s="5678">
        <f t="shared" si="264"/>
        <v>0.95121700650199847</v>
      </c>
      <c r="I883" s="1881">
        <f t="shared" si="250"/>
        <v>217164</v>
      </c>
      <c r="J883" s="5803"/>
      <c r="K883" s="5803"/>
      <c r="L883" s="5803"/>
      <c r="M883" s="5803"/>
      <c r="N883" s="5803"/>
      <c r="O883" s="5803"/>
      <c r="P883" s="5664"/>
      <c r="Q883" s="5804"/>
      <c r="R883" s="5804"/>
      <c r="S883" s="5804"/>
      <c r="T883" s="5666"/>
      <c r="U883" s="5804"/>
      <c r="V883" s="5804"/>
      <c r="W883" s="5804"/>
      <c r="X883" s="5804"/>
      <c r="Y883" s="5804"/>
      <c r="Z883" s="5804"/>
      <c r="AA883" s="5804"/>
      <c r="AB883" s="5804"/>
      <c r="AC883" s="5804"/>
      <c r="AD883" s="5804"/>
      <c r="AE883" s="5805">
        <v>217164</v>
      </c>
    </row>
    <row r="884" spans="1:31" ht="17.100000000000001" customHeight="1">
      <c r="A884" s="5806"/>
      <c r="B884" s="5807"/>
      <c r="C884" s="5808" t="s">
        <v>604</v>
      </c>
      <c r="D884" s="5809" t="s">
        <v>658</v>
      </c>
      <c r="E884" s="5810">
        <f t="shared" si="267"/>
        <v>876703</v>
      </c>
      <c r="F884" s="5810">
        <v>928757</v>
      </c>
      <c r="G884" s="5811">
        <v>870347.43</v>
      </c>
      <c r="H884" s="5678">
        <f t="shared" si="264"/>
        <v>0.93710995448755707</v>
      </c>
      <c r="I884" s="1881">
        <f t="shared" si="250"/>
        <v>876703</v>
      </c>
      <c r="J884" s="5812"/>
      <c r="K884" s="5812"/>
      <c r="L884" s="5812"/>
      <c r="M884" s="5812"/>
      <c r="N884" s="5812"/>
      <c r="O884" s="5812"/>
      <c r="P884" s="5664"/>
      <c r="Q884" s="5813"/>
      <c r="R884" s="5813"/>
      <c r="S884" s="5813"/>
      <c r="T884" s="5666"/>
      <c r="U884" s="5813"/>
      <c r="V884" s="5813"/>
      <c r="W884" s="5813"/>
      <c r="X884" s="5813"/>
      <c r="Y884" s="5813"/>
      <c r="Z884" s="5813"/>
      <c r="AA884" s="5813"/>
      <c r="AB884" s="5813"/>
      <c r="AC884" s="5813"/>
      <c r="AD884" s="5813"/>
      <c r="AE884" s="5814">
        <v>876703</v>
      </c>
    </row>
    <row r="885" spans="1:31" ht="17.100000000000001" customHeight="1">
      <c r="A885" s="2913"/>
      <c r="B885" s="1955"/>
      <c r="C885" s="3669" t="s">
        <v>244</v>
      </c>
      <c r="D885" s="3670" t="s">
        <v>659</v>
      </c>
      <c r="E885" s="2233">
        <f t="shared" si="267"/>
        <v>236500</v>
      </c>
      <c r="F885" s="2245">
        <v>234500</v>
      </c>
      <c r="G885" s="2246">
        <v>108016.89</v>
      </c>
      <c r="H885" s="5678">
        <f t="shared" si="264"/>
        <v>0.46062639658848614</v>
      </c>
      <c r="I885" s="1881">
        <f t="shared" si="250"/>
        <v>236500</v>
      </c>
      <c r="J885" s="5812"/>
      <c r="K885" s="5812"/>
      <c r="L885" s="5812"/>
      <c r="M885" s="5812"/>
      <c r="N885" s="5812"/>
      <c r="O885" s="5812"/>
      <c r="P885" s="5664"/>
      <c r="Q885" s="5813"/>
      <c r="R885" s="5813"/>
      <c r="S885" s="5813"/>
      <c r="T885" s="5666"/>
      <c r="U885" s="5813"/>
      <c r="V885" s="5813"/>
      <c r="W885" s="5813"/>
      <c r="X885" s="5813"/>
      <c r="Y885" s="5813"/>
      <c r="Z885" s="5813"/>
      <c r="AA885" s="5813"/>
      <c r="AB885" s="5813"/>
      <c r="AC885" s="5813"/>
      <c r="AD885" s="5813"/>
      <c r="AE885" s="5814">
        <v>236500</v>
      </c>
    </row>
    <row r="886" spans="1:31" ht="17.100000000000001" customHeight="1">
      <c r="A886" s="2913"/>
      <c r="B886" s="1955"/>
      <c r="C886" s="5815" t="s">
        <v>605</v>
      </c>
      <c r="D886" s="5816" t="s">
        <v>660</v>
      </c>
      <c r="E886" s="5817">
        <f t="shared" si="267"/>
        <v>15450</v>
      </c>
      <c r="F886" s="5690">
        <v>15809</v>
      </c>
      <c r="G886" s="5691">
        <v>15581.4</v>
      </c>
      <c r="H886" s="5678">
        <f t="shared" si="264"/>
        <v>0.98560313745334938</v>
      </c>
      <c r="I886" s="1881">
        <f t="shared" si="250"/>
        <v>15450</v>
      </c>
      <c r="J886" s="5818"/>
      <c r="K886" s="5818"/>
      <c r="L886" s="5818"/>
      <c r="M886" s="5818"/>
      <c r="N886" s="5818"/>
      <c r="O886" s="5818"/>
      <c r="P886" s="5664"/>
      <c r="Q886" s="5819"/>
      <c r="R886" s="5819"/>
      <c r="S886" s="5819"/>
      <c r="T886" s="5666"/>
      <c r="U886" s="5819"/>
      <c r="V886" s="5819"/>
      <c r="W886" s="5819"/>
      <c r="X886" s="5819"/>
      <c r="Y886" s="5819"/>
      <c r="Z886" s="5819"/>
      <c r="AA886" s="5819"/>
      <c r="AB886" s="5819"/>
      <c r="AC886" s="5819"/>
      <c r="AD886" s="5819"/>
      <c r="AE886" s="5820">
        <v>15450</v>
      </c>
    </row>
    <row r="887" spans="1:31" ht="17.100000000000001" customHeight="1">
      <c r="A887" s="2913"/>
      <c r="B887" s="1955"/>
      <c r="C887" s="5821" t="s">
        <v>376</v>
      </c>
      <c r="D887" s="5822" t="s">
        <v>661</v>
      </c>
      <c r="E887" s="5823">
        <f t="shared" si="267"/>
        <v>551307</v>
      </c>
      <c r="F887" s="5690">
        <v>664260</v>
      </c>
      <c r="G887" s="5691">
        <v>647376.4</v>
      </c>
      <c r="H887" s="5678">
        <f t="shared" si="264"/>
        <v>0.97458284406708218</v>
      </c>
      <c r="I887" s="1881">
        <f t="shared" si="250"/>
        <v>551307</v>
      </c>
      <c r="J887" s="5824"/>
      <c r="K887" s="5824"/>
      <c r="L887" s="5824"/>
      <c r="M887" s="5824"/>
      <c r="N887" s="5824"/>
      <c r="O887" s="5824"/>
      <c r="P887" s="5664"/>
      <c r="Q887" s="5825"/>
      <c r="R887" s="5825"/>
      <c r="S887" s="5825"/>
      <c r="T887" s="5666"/>
      <c r="U887" s="5825"/>
      <c r="V887" s="5825"/>
      <c r="W887" s="5825"/>
      <c r="X887" s="5825"/>
      <c r="Y887" s="5825"/>
      <c r="Z887" s="5825"/>
      <c r="AA887" s="5825"/>
      <c r="AB887" s="5825"/>
      <c r="AC887" s="5825"/>
      <c r="AD887" s="5825"/>
      <c r="AE887" s="5826">
        <v>551307</v>
      </c>
    </row>
    <row r="888" spans="1:31" ht="16.5" customHeight="1">
      <c r="A888" s="2913"/>
      <c r="B888" s="1955"/>
      <c r="C888" s="5827" t="s">
        <v>606</v>
      </c>
      <c r="D888" s="5828" t="s">
        <v>662</v>
      </c>
      <c r="E888" s="5829">
        <f t="shared" si="267"/>
        <v>23780</v>
      </c>
      <c r="F888" s="5690">
        <v>17998</v>
      </c>
      <c r="G888" s="5691">
        <v>17418.349999999999</v>
      </c>
      <c r="H888" s="5678">
        <f t="shared" si="264"/>
        <v>0.9677936437381931</v>
      </c>
      <c r="I888" s="1881">
        <f t="shared" si="250"/>
        <v>23780</v>
      </c>
      <c r="J888" s="5830"/>
      <c r="K888" s="5830"/>
      <c r="L888" s="5830"/>
      <c r="M888" s="5830"/>
      <c r="N888" s="5830"/>
      <c r="O888" s="5830"/>
      <c r="P888" s="5664"/>
      <c r="Q888" s="5831"/>
      <c r="R888" s="5831"/>
      <c r="S888" s="5831"/>
      <c r="T888" s="5666"/>
      <c r="U888" s="5831"/>
      <c r="V888" s="5831"/>
      <c r="W888" s="5831"/>
      <c r="X888" s="5831"/>
      <c r="Y888" s="5831"/>
      <c r="Z888" s="5831"/>
      <c r="AA888" s="5831"/>
      <c r="AB888" s="5831"/>
      <c r="AC888" s="5831"/>
      <c r="AD888" s="5831"/>
      <c r="AE888" s="5832">
        <v>23780</v>
      </c>
    </row>
    <row r="889" spans="1:31" ht="16.5" customHeight="1">
      <c r="A889" s="2913"/>
      <c r="B889" s="1955"/>
      <c r="C889" s="5833" t="s">
        <v>598</v>
      </c>
      <c r="D889" s="5834" t="s">
        <v>663</v>
      </c>
      <c r="E889" s="5835">
        <f t="shared" si="267"/>
        <v>1080</v>
      </c>
      <c r="F889" s="5690">
        <v>110</v>
      </c>
      <c r="G889" s="5691">
        <v>110</v>
      </c>
      <c r="H889" s="5678">
        <f t="shared" si="264"/>
        <v>1</v>
      </c>
      <c r="I889" s="1881">
        <f t="shared" si="250"/>
        <v>1080</v>
      </c>
      <c r="J889" s="5836"/>
      <c r="K889" s="5836"/>
      <c r="L889" s="5836"/>
      <c r="M889" s="5836"/>
      <c r="N889" s="5836"/>
      <c r="O889" s="5836"/>
      <c r="P889" s="5664"/>
      <c r="Q889" s="5837"/>
      <c r="R889" s="5837"/>
      <c r="S889" s="5837"/>
      <c r="T889" s="5666"/>
      <c r="U889" s="5837"/>
      <c r="V889" s="5837"/>
      <c r="W889" s="5837"/>
      <c r="X889" s="5837"/>
      <c r="Y889" s="5837"/>
      <c r="Z889" s="5837"/>
      <c r="AA889" s="5837"/>
      <c r="AB889" s="5837"/>
      <c r="AC889" s="5837"/>
      <c r="AD889" s="5837"/>
      <c r="AE889" s="5838">
        <v>1080</v>
      </c>
    </row>
    <row r="890" spans="1:31" ht="27.75" customHeight="1">
      <c r="A890" s="2913"/>
      <c r="B890" s="1955"/>
      <c r="C890" s="5839" t="s">
        <v>664</v>
      </c>
      <c r="D890" s="5840" t="s">
        <v>665</v>
      </c>
      <c r="E890" s="5841">
        <f t="shared" si="267"/>
        <v>2400</v>
      </c>
      <c r="F890" s="5690">
        <v>2400</v>
      </c>
      <c r="G890" s="5691">
        <v>2400</v>
      </c>
      <c r="H890" s="5678">
        <f t="shared" si="264"/>
        <v>1</v>
      </c>
      <c r="I890" s="1881">
        <f t="shared" si="250"/>
        <v>2400</v>
      </c>
      <c r="J890" s="5842"/>
      <c r="K890" s="5842"/>
      <c r="L890" s="5842"/>
      <c r="M890" s="5842"/>
      <c r="N890" s="5842"/>
      <c r="O890" s="5842"/>
      <c r="P890" s="5664"/>
      <c r="Q890" s="5843"/>
      <c r="R890" s="5843"/>
      <c r="S890" s="5843"/>
      <c r="T890" s="5666"/>
      <c r="U890" s="5843"/>
      <c r="V890" s="5843"/>
      <c r="W890" s="5843"/>
      <c r="X890" s="5843"/>
      <c r="Y890" s="5843"/>
      <c r="Z890" s="5843"/>
      <c r="AA890" s="5843"/>
      <c r="AB890" s="5843"/>
      <c r="AC890" s="5843"/>
      <c r="AD890" s="5843"/>
      <c r="AE890" s="5844">
        <v>2400</v>
      </c>
    </row>
    <row r="891" spans="1:31" ht="17.100000000000001" customHeight="1">
      <c r="A891" s="2916"/>
      <c r="B891" s="1955"/>
      <c r="C891" s="5845" t="s">
        <v>599</v>
      </c>
      <c r="D891" s="5846" t="s">
        <v>666</v>
      </c>
      <c r="E891" s="5847">
        <f t="shared" si="267"/>
        <v>17720</v>
      </c>
      <c r="F891" s="5690">
        <v>16167</v>
      </c>
      <c r="G891" s="5691">
        <v>14797.82</v>
      </c>
      <c r="H891" s="5678">
        <f t="shared" si="264"/>
        <v>0.91531019978969508</v>
      </c>
      <c r="I891" s="1881">
        <f t="shared" si="250"/>
        <v>17720</v>
      </c>
      <c r="J891" s="5848"/>
      <c r="K891" s="5848"/>
      <c r="L891" s="5848"/>
      <c r="M891" s="5848"/>
      <c r="N891" s="5848"/>
      <c r="O891" s="5848"/>
      <c r="P891" s="5664"/>
      <c r="Q891" s="5849"/>
      <c r="R891" s="5849"/>
      <c r="S891" s="5849"/>
      <c r="T891" s="5666"/>
      <c r="U891" s="5849"/>
      <c r="V891" s="5849"/>
      <c r="W891" s="5849"/>
      <c r="X891" s="5849"/>
      <c r="Y891" s="5849"/>
      <c r="Z891" s="5849"/>
      <c r="AA891" s="5849"/>
      <c r="AB891" s="5849"/>
      <c r="AC891" s="5849"/>
      <c r="AD891" s="5849"/>
      <c r="AE891" s="5850">
        <v>17720</v>
      </c>
    </row>
    <row r="892" spans="1:31" ht="17.100000000000001" customHeight="1">
      <c r="A892" s="2913"/>
      <c r="B892" s="1955"/>
      <c r="C892" s="3669" t="s">
        <v>607</v>
      </c>
      <c r="D892" s="3670" t="s">
        <v>669</v>
      </c>
      <c r="E892" s="5847">
        <f t="shared" si="267"/>
        <v>28040</v>
      </c>
      <c r="F892" s="5690">
        <v>24544</v>
      </c>
      <c r="G892" s="5691">
        <v>24008.81</v>
      </c>
      <c r="H892" s="5678">
        <f t="shared" si="264"/>
        <v>0.97819467079530642</v>
      </c>
      <c r="I892" s="1881">
        <f t="shared" si="250"/>
        <v>28040</v>
      </c>
      <c r="J892" s="5848"/>
      <c r="K892" s="5848"/>
      <c r="L892" s="5848"/>
      <c r="M892" s="5848"/>
      <c r="N892" s="5848"/>
      <c r="O892" s="5848"/>
      <c r="P892" s="5664"/>
      <c r="Q892" s="5849"/>
      <c r="R892" s="5849"/>
      <c r="S892" s="5849"/>
      <c r="T892" s="5666"/>
      <c r="U892" s="5849"/>
      <c r="V892" s="5849"/>
      <c r="W892" s="5849"/>
      <c r="X892" s="5849"/>
      <c r="Y892" s="5849"/>
      <c r="Z892" s="5849"/>
      <c r="AA892" s="5849"/>
      <c r="AB892" s="5849"/>
      <c r="AC892" s="5849"/>
      <c r="AD892" s="5849"/>
      <c r="AE892" s="5850">
        <v>28040</v>
      </c>
    </row>
    <row r="893" spans="1:31" ht="17.100000000000001" customHeight="1">
      <c r="A893" s="2913"/>
      <c r="B893" s="1955"/>
      <c r="C893" s="5851" t="s">
        <v>608</v>
      </c>
      <c r="D893" s="5852" t="s">
        <v>670</v>
      </c>
      <c r="E893" s="5853">
        <f t="shared" si="267"/>
        <v>645695</v>
      </c>
      <c r="F893" s="5690">
        <v>774636</v>
      </c>
      <c r="G893" s="5691">
        <v>766544.08</v>
      </c>
      <c r="H893" s="5678">
        <f t="shared" si="264"/>
        <v>0.98955390660903952</v>
      </c>
      <c r="I893" s="1881">
        <f t="shared" si="250"/>
        <v>645695</v>
      </c>
      <c r="J893" s="5854"/>
      <c r="K893" s="5854"/>
      <c r="L893" s="5854"/>
      <c r="M893" s="5854"/>
      <c r="N893" s="5854"/>
      <c r="O893" s="5854"/>
      <c r="P893" s="5664"/>
      <c r="Q893" s="5855"/>
      <c r="R893" s="5855"/>
      <c r="S893" s="5855"/>
      <c r="T893" s="5666"/>
      <c r="U893" s="5855"/>
      <c r="V893" s="5855"/>
      <c r="W893" s="5855"/>
      <c r="X893" s="5855"/>
      <c r="Y893" s="5855"/>
      <c r="Z893" s="5855"/>
      <c r="AA893" s="5855"/>
      <c r="AB893" s="5855"/>
      <c r="AC893" s="5855"/>
      <c r="AD893" s="5855"/>
      <c r="AE893" s="5856">
        <v>645695</v>
      </c>
    </row>
    <row r="894" spans="1:31" ht="17.100000000000001" customHeight="1">
      <c r="A894" s="2913"/>
      <c r="B894" s="1955"/>
      <c r="C894" s="5857" t="s">
        <v>610</v>
      </c>
      <c r="D894" s="5858" t="s">
        <v>904</v>
      </c>
      <c r="E894" s="5859">
        <f t="shared" si="267"/>
        <v>17058</v>
      </c>
      <c r="F894" s="5690">
        <v>16758</v>
      </c>
      <c r="G894" s="5691">
        <v>14364.4</v>
      </c>
      <c r="H894" s="5678">
        <f t="shared" si="264"/>
        <v>0.85716672633965862</v>
      </c>
      <c r="I894" s="1881">
        <f t="shared" si="250"/>
        <v>17058</v>
      </c>
      <c r="J894" s="5860"/>
      <c r="K894" s="5860"/>
      <c r="L894" s="5860"/>
      <c r="M894" s="5860"/>
      <c r="N894" s="5860"/>
      <c r="O894" s="5860"/>
      <c r="P894" s="5664"/>
      <c r="Q894" s="5861"/>
      <c r="R894" s="5861"/>
      <c r="S894" s="5861"/>
      <c r="T894" s="5666"/>
      <c r="U894" s="5861"/>
      <c r="V894" s="5861"/>
      <c r="W894" s="5861"/>
      <c r="X894" s="5861"/>
      <c r="Y894" s="5861"/>
      <c r="Z894" s="5861"/>
      <c r="AA894" s="5861"/>
      <c r="AB894" s="5861"/>
      <c r="AC894" s="5861"/>
      <c r="AD894" s="5861"/>
      <c r="AE894" s="5862">
        <v>17058</v>
      </c>
    </row>
    <row r="895" spans="1:31" ht="18.75" customHeight="1" thickBot="1">
      <c r="A895" s="3452"/>
      <c r="B895" s="2114"/>
      <c r="C895" s="5863" t="s">
        <v>409</v>
      </c>
      <c r="D895" s="5864" t="s">
        <v>676</v>
      </c>
      <c r="E895" s="5865">
        <f t="shared" si="267"/>
        <v>14532</v>
      </c>
      <c r="F895" s="5866">
        <v>20834</v>
      </c>
      <c r="G895" s="5867">
        <v>19646.87</v>
      </c>
      <c r="H895" s="5868">
        <f t="shared" si="264"/>
        <v>0.94301958337333203</v>
      </c>
      <c r="I895" s="1881">
        <f t="shared" si="250"/>
        <v>14532</v>
      </c>
      <c r="J895" s="5869"/>
      <c r="K895" s="5869"/>
      <c r="L895" s="5869"/>
      <c r="M895" s="5869"/>
      <c r="N895" s="5869"/>
      <c r="O895" s="5869"/>
      <c r="P895" s="5664"/>
      <c r="Q895" s="5870"/>
      <c r="R895" s="5870"/>
      <c r="S895" s="5870"/>
      <c r="T895" s="5666"/>
      <c r="U895" s="5870"/>
      <c r="V895" s="5870"/>
      <c r="W895" s="5870"/>
      <c r="X895" s="5870"/>
      <c r="Y895" s="5870"/>
      <c r="Z895" s="5870"/>
      <c r="AA895" s="5870"/>
      <c r="AB895" s="5870"/>
      <c r="AC895" s="5870"/>
      <c r="AD895" s="5870"/>
      <c r="AE895" s="5871">
        <v>14532</v>
      </c>
    </row>
    <row r="896" spans="1:31" ht="16.5" customHeight="1">
      <c r="A896" s="2913"/>
      <c r="B896" s="2916"/>
      <c r="C896" s="10906" t="s">
        <v>847</v>
      </c>
      <c r="D896" s="10906"/>
      <c r="E896" s="2233">
        <f t="shared" ref="E896:G896" si="268">SUM(E897:E898)</f>
        <v>50880</v>
      </c>
      <c r="F896" s="2233">
        <f t="shared" si="268"/>
        <v>818864</v>
      </c>
      <c r="G896" s="2445">
        <f t="shared" si="268"/>
        <v>813993.03</v>
      </c>
      <c r="H896" s="3250">
        <f t="shared" si="264"/>
        <v>0.99405155190605521</v>
      </c>
      <c r="I896" s="1881">
        <f t="shared" si="250"/>
        <v>0</v>
      </c>
      <c r="J896" s="5869"/>
      <c r="K896" s="5869"/>
      <c r="L896" s="5869"/>
      <c r="M896" s="5869"/>
      <c r="N896" s="5869"/>
      <c r="O896" s="5869"/>
      <c r="P896" s="5664"/>
      <c r="Q896" s="5870"/>
      <c r="R896" s="5870"/>
      <c r="S896" s="5870"/>
      <c r="T896" s="5666"/>
      <c r="U896" s="5870"/>
      <c r="V896" s="5870"/>
      <c r="W896" s="5870"/>
      <c r="X896" s="5870"/>
      <c r="Y896" s="5870"/>
      <c r="Z896" s="5870"/>
      <c r="AA896" s="5870"/>
      <c r="AB896" s="5870"/>
      <c r="AC896" s="5870"/>
      <c r="AD896" s="5870"/>
      <c r="AE896" s="5871"/>
    </row>
    <row r="897" spans="1:41" ht="16.5" customHeight="1">
      <c r="A897" s="2913"/>
      <c r="B897" s="2916"/>
      <c r="C897" s="5872" t="s">
        <v>591</v>
      </c>
      <c r="D897" s="5873" t="s">
        <v>678</v>
      </c>
      <c r="E897" s="5874">
        <f>I897</f>
        <v>50880</v>
      </c>
      <c r="F897" s="5690">
        <v>48864</v>
      </c>
      <c r="G897" s="5691">
        <v>43993.03</v>
      </c>
      <c r="H897" s="5678">
        <f t="shared" si="264"/>
        <v>0.90031577439423705</v>
      </c>
      <c r="I897" s="1881">
        <f t="shared" si="250"/>
        <v>50880</v>
      </c>
      <c r="J897" s="5875"/>
      <c r="K897" s="5875"/>
      <c r="L897" s="5875"/>
      <c r="M897" s="5875"/>
      <c r="N897" s="5875"/>
      <c r="O897" s="5875"/>
      <c r="P897" s="5664"/>
      <c r="Q897" s="5876"/>
      <c r="R897" s="5876"/>
      <c r="S897" s="5876"/>
      <c r="T897" s="5666"/>
      <c r="U897" s="5876"/>
      <c r="V897" s="5876"/>
      <c r="W897" s="5876"/>
      <c r="X897" s="5876"/>
      <c r="Y897" s="5876"/>
      <c r="Z897" s="5876"/>
      <c r="AA897" s="5876"/>
      <c r="AB897" s="5876"/>
      <c r="AC897" s="5876"/>
      <c r="AD897" s="5876"/>
      <c r="AE897" s="5877">
        <v>50880</v>
      </c>
      <c r="AF897" s="5877"/>
      <c r="AG897" s="5876"/>
      <c r="AH897" s="5876"/>
      <c r="AI897" s="5666"/>
      <c r="AJ897" s="5878"/>
      <c r="AK897" s="5878"/>
      <c r="AL897" s="5878"/>
      <c r="AM897" s="5878"/>
      <c r="AN897" s="5879"/>
      <c r="AO897" s="5879"/>
    </row>
    <row r="898" spans="1:41" ht="16.5" customHeight="1">
      <c r="A898" s="2913"/>
      <c r="B898" s="2916"/>
      <c r="C898" s="5880" t="s">
        <v>905</v>
      </c>
      <c r="D898" s="5881" t="s">
        <v>906</v>
      </c>
      <c r="E898" s="5874">
        <f>I898</f>
        <v>0</v>
      </c>
      <c r="F898" s="5690">
        <v>770000</v>
      </c>
      <c r="G898" s="5691">
        <v>770000</v>
      </c>
      <c r="H898" s="5678">
        <f t="shared" si="264"/>
        <v>1</v>
      </c>
      <c r="I898" s="1881">
        <f t="shared" si="250"/>
        <v>0</v>
      </c>
      <c r="J898" s="5875"/>
      <c r="K898" s="5875"/>
      <c r="L898" s="5875"/>
      <c r="M898" s="5875"/>
      <c r="N898" s="5875"/>
      <c r="O898" s="5875"/>
      <c r="P898" s="5664"/>
      <c r="Q898" s="5876"/>
      <c r="R898" s="5876"/>
      <c r="S898" s="5876"/>
      <c r="T898" s="5666"/>
      <c r="U898" s="5876"/>
      <c r="V898" s="5876"/>
      <c r="W898" s="5876"/>
      <c r="X898" s="5876"/>
      <c r="Y898" s="5876"/>
      <c r="Z898" s="5876"/>
      <c r="AA898" s="5876"/>
      <c r="AB898" s="5876"/>
      <c r="AC898" s="5876"/>
      <c r="AD898" s="5876"/>
      <c r="AE898" s="5877"/>
      <c r="AF898" s="5877"/>
      <c r="AG898" s="5876"/>
      <c r="AH898" s="5876"/>
      <c r="AI898" s="5666"/>
      <c r="AJ898" s="5878"/>
      <c r="AK898" s="5878"/>
      <c r="AL898" s="5878"/>
      <c r="AM898" s="5878"/>
      <c r="AN898" s="5879"/>
      <c r="AO898" s="5879"/>
    </row>
    <row r="899" spans="1:41" ht="21.75" customHeight="1">
      <c r="A899" s="2913"/>
      <c r="B899" s="2916"/>
      <c r="C899" s="5882"/>
      <c r="D899" s="5883"/>
      <c r="E899" s="5874"/>
      <c r="F899" s="5690"/>
      <c r="G899" s="5691"/>
      <c r="H899" s="5678"/>
      <c r="I899" s="1881">
        <f t="shared" si="250"/>
        <v>0</v>
      </c>
      <c r="J899" s="5875"/>
      <c r="K899" s="5875"/>
      <c r="L899" s="5875"/>
      <c r="M899" s="5875"/>
      <c r="N899" s="5875"/>
      <c r="O899" s="5875"/>
      <c r="P899" s="5664"/>
      <c r="Q899" s="5876"/>
      <c r="R899" s="5876"/>
      <c r="S899" s="5876"/>
      <c r="T899" s="5666"/>
      <c r="U899" s="5876"/>
      <c r="V899" s="5876"/>
      <c r="W899" s="5876"/>
      <c r="X899" s="5876"/>
      <c r="Y899" s="5876"/>
      <c r="Z899" s="5876"/>
      <c r="AA899" s="5876"/>
      <c r="AB899" s="5876"/>
      <c r="AC899" s="5876"/>
      <c r="AD899" s="5876"/>
      <c r="AE899" s="5877"/>
      <c r="AF899" s="5877"/>
      <c r="AG899" s="5876"/>
      <c r="AH899" s="5876"/>
      <c r="AI899" s="5666"/>
      <c r="AJ899" s="5878"/>
      <c r="AK899" s="5878"/>
      <c r="AL899" s="5878"/>
      <c r="AM899" s="5878"/>
      <c r="AN899" s="5879"/>
      <c r="AO899" s="5879"/>
    </row>
    <row r="900" spans="1:41" ht="16.5" customHeight="1">
      <c r="A900" s="2913"/>
      <c r="B900" s="2916"/>
      <c r="C900" s="11107" t="s">
        <v>683</v>
      </c>
      <c r="D900" s="11108"/>
      <c r="E900" s="5884">
        <f>SUM(E901:E916)</f>
        <v>0</v>
      </c>
      <c r="F900" s="5884">
        <f t="shared" ref="F900" si="269">SUM(F901:F916)</f>
        <v>3436630</v>
      </c>
      <c r="G900" s="5885">
        <f>SUM(G901:G916)</f>
        <v>892405.1</v>
      </c>
      <c r="H900" s="5678">
        <f t="shared" si="264"/>
        <v>0.25967447761324319</v>
      </c>
      <c r="I900" s="1881">
        <f t="shared" si="250"/>
        <v>0</v>
      </c>
      <c r="J900" s="5875"/>
      <c r="K900" s="5875"/>
      <c r="L900" s="5875"/>
      <c r="M900" s="5875"/>
      <c r="N900" s="5875"/>
      <c r="O900" s="5875"/>
      <c r="P900" s="5664"/>
      <c r="Q900" s="5876"/>
      <c r="R900" s="5876"/>
      <c r="S900" s="5876"/>
      <c r="T900" s="5666"/>
      <c r="U900" s="5876"/>
      <c r="V900" s="5876"/>
      <c r="W900" s="5876"/>
      <c r="X900" s="5876"/>
      <c r="Y900" s="5876"/>
      <c r="Z900" s="5876"/>
      <c r="AA900" s="5876"/>
      <c r="AB900" s="5876"/>
      <c r="AC900" s="5876"/>
      <c r="AD900" s="5876"/>
      <c r="AE900" s="5877"/>
      <c r="AF900" s="5877"/>
      <c r="AG900" s="5876"/>
      <c r="AH900" s="5876"/>
      <c r="AI900" s="5666"/>
      <c r="AJ900" s="5878"/>
      <c r="AK900" s="5878"/>
      <c r="AL900" s="5878"/>
      <c r="AM900" s="5878"/>
      <c r="AN900" s="5879"/>
      <c r="AO900" s="5879"/>
    </row>
    <row r="901" spans="1:41" ht="16.5" customHeight="1">
      <c r="A901" s="2913"/>
      <c r="B901" s="2916"/>
      <c r="C901" s="5886" t="s">
        <v>730</v>
      </c>
      <c r="D901" s="5603" t="s">
        <v>648</v>
      </c>
      <c r="E901" s="5887">
        <v>0</v>
      </c>
      <c r="F901" s="5690">
        <v>310500</v>
      </c>
      <c r="G901" s="5691">
        <v>202797.8</v>
      </c>
      <c r="H901" s="5678">
        <f t="shared" si="264"/>
        <v>0.65313301127214163</v>
      </c>
      <c r="I901" s="1881">
        <f t="shared" si="250"/>
        <v>0</v>
      </c>
      <c r="J901" s="5888"/>
      <c r="K901" s="5888"/>
      <c r="L901" s="5888"/>
      <c r="M901" s="5888"/>
      <c r="N901" s="5888"/>
      <c r="O901" s="5888"/>
      <c r="P901" s="5664"/>
      <c r="Q901" s="5889"/>
      <c r="R901" s="5889"/>
      <c r="S901" s="5889"/>
      <c r="T901" s="5666"/>
      <c r="U901" s="5889"/>
      <c r="V901" s="5889"/>
      <c r="W901" s="5889"/>
      <c r="X901" s="5889"/>
      <c r="Y901" s="5889"/>
      <c r="Z901" s="5889"/>
      <c r="AA901" s="5889"/>
      <c r="AB901" s="5889"/>
      <c r="AC901" s="5889"/>
      <c r="AD901" s="5889"/>
      <c r="AE901" s="5890"/>
      <c r="AF901" s="5890"/>
      <c r="AG901" s="5889"/>
      <c r="AH901" s="5889"/>
      <c r="AI901" s="5666"/>
      <c r="AJ901" s="5891"/>
      <c r="AK901" s="5891"/>
      <c r="AL901" s="5891"/>
      <c r="AM901" s="5891"/>
      <c r="AN901" s="5892"/>
      <c r="AO901" s="5892"/>
    </row>
    <row r="902" spans="1:41" ht="16.5" customHeight="1">
      <c r="A902" s="2913"/>
      <c r="B902" s="2916"/>
      <c r="C902" s="5893" t="s">
        <v>731</v>
      </c>
      <c r="D902" s="5894" t="s">
        <v>650</v>
      </c>
      <c r="E902" s="5895">
        <v>0</v>
      </c>
      <c r="F902" s="5690">
        <v>70216</v>
      </c>
      <c r="G902" s="5691">
        <v>38423.599999999999</v>
      </c>
      <c r="H902" s="5678">
        <f t="shared" si="264"/>
        <v>0.54722000683604877</v>
      </c>
      <c r="I902" s="1881">
        <f t="shared" si="250"/>
        <v>0</v>
      </c>
      <c r="J902" s="5896"/>
      <c r="K902" s="5896"/>
      <c r="L902" s="5896"/>
      <c r="M902" s="5896"/>
      <c r="N902" s="5896"/>
      <c r="O902" s="5896"/>
      <c r="P902" s="5664"/>
      <c r="Q902" s="5897"/>
      <c r="R902" s="5897"/>
      <c r="S902" s="5897"/>
      <c r="T902" s="5666"/>
      <c r="U902" s="5897"/>
      <c r="V902" s="5897"/>
      <c r="W902" s="5897"/>
      <c r="X902" s="5897"/>
      <c r="Y902" s="5897"/>
      <c r="Z902" s="5897"/>
      <c r="AA902" s="5897"/>
      <c r="AB902" s="5897"/>
      <c r="AC902" s="5897"/>
      <c r="AD902" s="5897"/>
      <c r="AE902" s="5898"/>
      <c r="AF902" s="5898"/>
      <c r="AG902" s="5897"/>
      <c r="AH902" s="5897"/>
      <c r="AI902" s="5666"/>
      <c r="AJ902" s="5899"/>
      <c r="AK902" s="5899"/>
      <c r="AL902" s="5899"/>
      <c r="AM902" s="5899"/>
      <c r="AN902" s="5900"/>
      <c r="AO902" s="5900"/>
    </row>
    <row r="903" spans="1:41" ht="27" customHeight="1">
      <c r="A903" s="2913"/>
      <c r="B903" s="2916"/>
      <c r="C903" s="5901" t="s">
        <v>732</v>
      </c>
      <c r="D903" s="5902" t="s">
        <v>733</v>
      </c>
      <c r="E903" s="5903">
        <v>0</v>
      </c>
      <c r="F903" s="5690">
        <v>10062</v>
      </c>
      <c r="G903" s="5691">
        <v>2277.2800000000002</v>
      </c>
      <c r="H903" s="5678">
        <f t="shared" si="264"/>
        <v>0.22632478632478634</v>
      </c>
      <c r="I903" s="1881">
        <f t="shared" ref="I903:I971" si="270">SUM(J903:AM903)</f>
        <v>0</v>
      </c>
      <c r="J903" s="5904"/>
      <c r="K903" s="5904"/>
      <c r="L903" s="5904"/>
      <c r="M903" s="5904"/>
      <c r="N903" s="5904"/>
      <c r="O903" s="5904"/>
      <c r="P903" s="5664"/>
      <c r="Q903" s="5905"/>
      <c r="R903" s="5905"/>
      <c r="S903" s="5905"/>
      <c r="T903" s="5666"/>
      <c r="U903" s="5905"/>
      <c r="V903" s="5905"/>
      <c r="W903" s="5905"/>
      <c r="X903" s="5905"/>
      <c r="Y903" s="5905"/>
      <c r="Z903" s="5905"/>
      <c r="AA903" s="5905"/>
      <c r="AB903" s="5905"/>
      <c r="AC903" s="5905"/>
      <c r="AD903" s="5905"/>
      <c r="AE903" s="5906"/>
      <c r="AF903" s="5906"/>
      <c r="AG903" s="5905"/>
      <c r="AH903" s="5905"/>
      <c r="AI903" s="5666"/>
      <c r="AJ903" s="5907"/>
      <c r="AK903" s="5907"/>
      <c r="AL903" s="5907"/>
      <c r="AM903" s="5907"/>
      <c r="AN903" s="5908"/>
      <c r="AO903" s="5908"/>
    </row>
    <row r="904" spans="1:41" ht="27" customHeight="1">
      <c r="A904" s="2913"/>
      <c r="B904" s="2916"/>
      <c r="C904" s="5909" t="s">
        <v>734</v>
      </c>
      <c r="D904" s="5910" t="s">
        <v>656</v>
      </c>
      <c r="E904" s="5911">
        <v>0</v>
      </c>
      <c r="F904" s="5690">
        <v>234349</v>
      </c>
      <c r="G904" s="5691">
        <v>191001.11</v>
      </c>
      <c r="H904" s="5678">
        <f t="shared" si="264"/>
        <v>0.81502848315973175</v>
      </c>
      <c r="I904" s="1881">
        <f t="shared" si="270"/>
        <v>0</v>
      </c>
      <c r="J904" s="5912"/>
      <c r="K904" s="5912"/>
      <c r="L904" s="5912"/>
      <c r="M904" s="5912"/>
      <c r="N904" s="5912"/>
      <c r="O904" s="5912"/>
      <c r="P904" s="5664"/>
      <c r="Q904" s="5913"/>
      <c r="R904" s="5913"/>
      <c r="S904" s="5913"/>
      <c r="T904" s="5666"/>
      <c r="U904" s="5913"/>
      <c r="V904" s="5913"/>
      <c r="W904" s="5913"/>
      <c r="X904" s="5913"/>
      <c r="Y904" s="5913"/>
      <c r="Z904" s="5913"/>
      <c r="AA904" s="5913"/>
      <c r="AB904" s="5913"/>
      <c r="AC904" s="5913"/>
      <c r="AD904" s="5913"/>
      <c r="AE904" s="5914"/>
      <c r="AF904" s="5914"/>
      <c r="AG904" s="5913"/>
      <c r="AH904" s="5913"/>
      <c r="AI904" s="5666"/>
      <c r="AJ904" s="5915"/>
      <c r="AK904" s="5915"/>
      <c r="AL904" s="5915"/>
      <c r="AM904" s="5915"/>
      <c r="AN904" s="5916"/>
      <c r="AO904" s="5916"/>
    </row>
    <row r="905" spans="1:41" ht="27" customHeight="1">
      <c r="A905" s="2913"/>
      <c r="B905" s="2916"/>
      <c r="C905" s="5917" t="s">
        <v>698</v>
      </c>
      <c r="D905" s="5918" t="s">
        <v>656</v>
      </c>
      <c r="E905" s="5919">
        <v>0</v>
      </c>
      <c r="F905" s="5690">
        <v>53900</v>
      </c>
      <c r="G905" s="5691">
        <v>35298.99</v>
      </c>
      <c r="H905" s="5678">
        <f t="shared" si="264"/>
        <v>0.65489777365491653</v>
      </c>
      <c r="I905" s="1881">
        <f t="shared" si="270"/>
        <v>0</v>
      </c>
      <c r="J905" s="5920"/>
      <c r="K905" s="5920"/>
      <c r="L905" s="5920"/>
      <c r="M905" s="5920"/>
      <c r="N905" s="5920"/>
      <c r="O905" s="5920"/>
      <c r="P905" s="5664"/>
      <c r="Q905" s="5921"/>
      <c r="R905" s="5921"/>
      <c r="S905" s="5921"/>
      <c r="T905" s="5666"/>
      <c r="U905" s="5921"/>
      <c r="V905" s="5921"/>
      <c r="W905" s="5921"/>
      <c r="X905" s="5921"/>
      <c r="Y905" s="5921"/>
      <c r="Z905" s="5921"/>
      <c r="AA905" s="5921"/>
      <c r="AB905" s="5921"/>
      <c r="AC905" s="5921"/>
      <c r="AD905" s="5921"/>
      <c r="AE905" s="5922"/>
      <c r="AF905" s="5922"/>
      <c r="AG905" s="5921"/>
      <c r="AH905" s="5921"/>
      <c r="AI905" s="5666"/>
      <c r="AJ905" s="5923"/>
      <c r="AK905" s="5923"/>
      <c r="AL905" s="5923"/>
      <c r="AM905" s="5923"/>
      <c r="AN905" s="5924"/>
      <c r="AO905" s="5924"/>
    </row>
    <row r="906" spans="1:41" ht="34.5" customHeight="1">
      <c r="A906" s="2913"/>
      <c r="B906" s="2916"/>
      <c r="C906" s="5925" t="s">
        <v>907</v>
      </c>
      <c r="D906" s="5926" t="s">
        <v>733</v>
      </c>
      <c r="E906" s="5927">
        <v>0</v>
      </c>
      <c r="F906" s="5690">
        <v>1401244</v>
      </c>
      <c r="G906" s="5691">
        <v>20199.66</v>
      </c>
      <c r="H906" s="5678">
        <f t="shared" si="264"/>
        <v>1.4415519352803651E-2</v>
      </c>
      <c r="I906" s="1881">
        <f t="shared" si="270"/>
        <v>0</v>
      </c>
      <c r="J906" s="5928"/>
      <c r="K906" s="5928"/>
      <c r="L906" s="5928"/>
      <c r="M906" s="5928"/>
      <c r="N906" s="5928"/>
      <c r="O906" s="5928"/>
      <c r="P906" s="5664"/>
      <c r="Q906" s="5929"/>
      <c r="R906" s="5929"/>
      <c r="S906" s="5929"/>
      <c r="T906" s="5666"/>
      <c r="U906" s="5929"/>
      <c r="V906" s="5929"/>
      <c r="W906" s="5929"/>
      <c r="X906" s="5929"/>
      <c r="Y906" s="5929"/>
      <c r="Z906" s="5929"/>
      <c r="AA906" s="5929"/>
      <c r="AB906" s="5929"/>
      <c r="AC906" s="5929"/>
      <c r="AD906" s="5929"/>
      <c r="AE906" s="5930"/>
      <c r="AF906" s="5930"/>
      <c r="AG906" s="5929"/>
      <c r="AH906" s="5929"/>
      <c r="AI906" s="5666"/>
      <c r="AJ906" s="5931"/>
      <c r="AK906" s="5931"/>
      <c r="AL906" s="5931"/>
      <c r="AM906" s="5931"/>
      <c r="AN906" s="5932"/>
      <c r="AO906" s="5932"/>
    </row>
    <row r="907" spans="1:41" ht="25.5">
      <c r="A907" s="2913"/>
      <c r="B907" s="2916"/>
      <c r="C907" s="5933" t="s">
        <v>908</v>
      </c>
      <c r="D907" s="5934" t="s">
        <v>733</v>
      </c>
      <c r="E907" s="5935">
        <v>0</v>
      </c>
      <c r="F907" s="5690">
        <v>248617</v>
      </c>
      <c r="G907" s="5691">
        <v>4026.35</v>
      </c>
      <c r="H907" s="5678">
        <f t="shared" si="264"/>
        <v>1.619499068848872E-2</v>
      </c>
      <c r="I907" s="1881">
        <f t="shared" si="270"/>
        <v>0</v>
      </c>
      <c r="J907" s="5936"/>
      <c r="K907" s="5936"/>
      <c r="L907" s="5936"/>
      <c r="M907" s="5936"/>
      <c r="N907" s="5936"/>
      <c r="O907" s="5936"/>
      <c r="P907" s="5664"/>
      <c r="Q907" s="5937"/>
      <c r="R907" s="5937"/>
      <c r="S907" s="5937"/>
      <c r="T907" s="5666"/>
      <c r="U907" s="5937"/>
      <c r="V907" s="5937"/>
      <c r="W907" s="5937"/>
      <c r="X907" s="5937"/>
      <c r="Y907" s="5937"/>
      <c r="Z907" s="5937"/>
      <c r="AA907" s="5937"/>
      <c r="AB907" s="5937"/>
      <c r="AC907" s="5937"/>
      <c r="AD907" s="5937"/>
      <c r="AE907" s="5938"/>
      <c r="AF907" s="5938"/>
      <c r="AG907" s="5937"/>
      <c r="AH907" s="5937"/>
      <c r="AI907" s="5666"/>
      <c r="AJ907" s="5939"/>
      <c r="AK907" s="5939"/>
      <c r="AL907" s="5939"/>
      <c r="AM907" s="5939"/>
      <c r="AN907" s="5940"/>
      <c r="AO907" s="5940"/>
    </row>
    <row r="908" spans="1:41" ht="23.25" customHeight="1">
      <c r="A908" s="2913"/>
      <c r="B908" s="2916"/>
      <c r="C908" s="5941" t="s">
        <v>735</v>
      </c>
      <c r="D908" s="5942" t="s">
        <v>658</v>
      </c>
      <c r="E908" s="5943">
        <v>0</v>
      </c>
      <c r="F908" s="5690">
        <v>33000</v>
      </c>
      <c r="G908" s="5691">
        <v>0</v>
      </c>
      <c r="H908" s="5678">
        <f t="shared" si="264"/>
        <v>0</v>
      </c>
      <c r="J908" s="5944"/>
      <c r="K908" s="5944"/>
      <c r="L908" s="5944"/>
      <c r="M908" s="5944"/>
      <c r="N908" s="5944"/>
      <c r="O908" s="5944"/>
      <c r="P908" s="5664"/>
      <c r="Q908" s="5945"/>
      <c r="R908" s="5945"/>
      <c r="S908" s="5945"/>
      <c r="T908" s="5666"/>
      <c r="U908" s="5945"/>
      <c r="V908" s="5945"/>
      <c r="W908" s="5945"/>
      <c r="X908" s="5945"/>
      <c r="Y908" s="5945"/>
      <c r="Z908" s="5945"/>
      <c r="AA908" s="5945"/>
      <c r="AB908" s="5945"/>
      <c r="AC908" s="5945"/>
      <c r="AD908" s="5945"/>
      <c r="AE908" s="5946"/>
      <c r="AF908" s="5946"/>
      <c r="AG908" s="5945"/>
      <c r="AH908" s="5945"/>
      <c r="AI908" s="5666"/>
      <c r="AJ908" s="5947"/>
      <c r="AK908" s="5947"/>
      <c r="AL908" s="5947"/>
      <c r="AM908" s="5947"/>
      <c r="AN908" s="5948"/>
      <c r="AO908" s="5948"/>
    </row>
    <row r="909" spans="1:41" ht="24" customHeight="1">
      <c r="A909" s="2913"/>
      <c r="B909" s="2916"/>
      <c r="C909" s="5949" t="s">
        <v>832</v>
      </c>
      <c r="D909" s="5950" t="s">
        <v>658</v>
      </c>
      <c r="E909" s="5951">
        <v>0</v>
      </c>
      <c r="F909" s="5690">
        <v>7590</v>
      </c>
      <c r="G909" s="5691">
        <v>0</v>
      </c>
      <c r="H909" s="5678">
        <f t="shared" si="264"/>
        <v>0</v>
      </c>
      <c r="J909" s="5952"/>
      <c r="K909" s="5952"/>
      <c r="L909" s="5952"/>
      <c r="M909" s="5952"/>
      <c r="N909" s="5952"/>
      <c r="O909" s="5952"/>
      <c r="P909" s="5664"/>
      <c r="Q909" s="5953"/>
      <c r="R909" s="5953"/>
      <c r="S909" s="5953"/>
      <c r="T909" s="5666"/>
      <c r="U909" s="5953"/>
      <c r="V909" s="5953"/>
      <c r="W909" s="5953"/>
      <c r="X909" s="5953"/>
      <c r="Y909" s="5953"/>
      <c r="Z909" s="5953"/>
      <c r="AA909" s="5953"/>
      <c r="AB909" s="5953"/>
      <c r="AC909" s="5953"/>
      <c r="AD909" s="5953"/>
      <c r="AE909" s="5954"/>
      <c r="AF909" s="5954"/>
      <c r="AG909" s="5953"/>
      <c r="AH909" s="5953"/>
      <c r="AI909" s="5666"/>
      <c r="AJ909" s="5955"/>
      <c r="AK909" s="5955"/>
      <c r="AL909" s="5955"/>
      <c r="AM909" s="5955"/>
      <c r="AN909" s="5956"/>
      <c r="AO909" s="5956"/>
    </row>
    <row r="910" spans="1:41" ht="24" customHeight="1">
      <c r="A910" s="2913"/>
      <c r="B910" s="2916"/>
      <c r="C910" s="5957" t="s">
        <v>736</v>
      </c>
      <c r="D910" s="5958" t="s">
        <v>659</v>
      </c>
      <c r="E910" s="5959">
        <v>0</v>
      </c>
      <c r="F910" s="5690">
        <v>123382</v>
      </c>
      <c r="G910" s="5691">
        <v>0</v>
      </c>
      <c r="H910" s="5678">
        <f t="shared" si="264"/>
        <v>0</v>
      </c>
      <c r="J910" s="5960"/>
      <c r="K910" s="5960"/>
      <c r="L910" s="5960"/>
      <c r="M910" s="5960"/>
      <c r="N910" s="5960"/>
      <c r="O910" s="5960"/>
      <c r="P910" s="5664"/>
      <c r="Q910" s="5961"/>
      <c r="R910" s="5961"/>
      <c r="S910" s="5961"/>
      <c r="T910" s="5666"/>
      <c r="U910" s="5961"/>
      <c r="V910" s="5961"/>
      <c r="W910" s="5961"/>
      <c r="X910" s="5961"/>
      <c r="Y910" s="5961"/>
      <c r="Z910" s="5961"/>
      <c r="AA910" s="5961"/>
      <c r="AB910" s="5961"/>
      <c r="AC910" s="5961"/>
      <c r="AD910" s="5961"/>
      <c r="AE910" s="5962"/>
      <c r="AF910" s="5962"/>
      <c r="AG910" s="5961"/>
      <c r="AH910" s="5961"/>
      <c r="AI910" s="5666"/>
      <c r="AJ910" s="5963"/>
      <c r="AK910" s="5963"/>
      <c r="AL910" s="5963"/>
      <c r="AM910" s="5963"/>
      <c r="AN910" s="5964"/>
      <c r="AO910" s="5964"/>
    </row>
    <row r="911" spans="1:41" ht="24" customHeight="1">
      <c r="A911" s="2913"/>
      <c r="B911" s="2916"/>
      <c r="C911" s="5965" t="s">
        <v>700</v>
      </c>
      <c r="D911" s="5966" t="s">
        <v>659</v>
      </c>
      <c r="E911" s="5967">
        <v>0</v>
      </c>
      <c r="F911" s="5690">
        <v>21773</v>
      </c>
      <c r="G911" s="5691">
        <v>0</v>
      </c>
      <c r="H911" s="5678">
        <f t="shared" si="264"/>
        <v>0</v>
      </c>
      <c r="J911" s="5968"/>
      <c r="K911" s="5968"/>
      <c r="L911" s="5968"/>
      <c r="M911" s="5968"/>
      <c r="N911" s="5968"/>
      <c r="O911" s="5968"/>
      <c r="P911" s="5664"/>
      <c r="Q911" s="5969"/>
      <c r="R911" s="5969"/>
      <c r="S911" s="5969"/>
      <c r="T911" s="5666"/>
      <c r="U911" s="5969"/>
      <c r="V911" s="5969"/>
      <c r="W911" s="5969"/>
      <c r="X911" s="5969"/>
      <c r="Y911" s="5969"/>
      <c r="Z911" s="5969"/>
      <c r="AA911" s="5969"/>
      <c r="AB911" s="5969"/>
      <c r="AC911" s="5969"/>
      <c r="AD911" s="5969"/>
      <c r="AE911" s="5970"/>
      <c r="AF911" s="5970"/>
      <c r="AG911" s="5969"/>
      <c r="AH911" s="5969"/>
      <c r="AI911" s="5666"/>
      <c r="AJ911" s="5971"/>
      <c r="AK911" s="5971"/>
      <c r="AL911" s="5971"/>
      <c r="AM911" s="5971"/>
      <c r="AN911" s="5972"/>
      <c r="AO911" s="5972"/>
    </row>
    <row r="912" spans="1:41" ht="16.5" customHeight="1">
      <c r="A912" s="2913"/>
      <c r="B912" s="2916"/>
      <c r="C912" s="5973" t="s">
        <v>737</v>
      </c>
      <c r="D912" s="5974" t="s">
        <v>661</v>
      </c>
      <c r="E912" s="5975">
        <v>0</v>
      </c>
      <c r="F912" s="5690">
        <v>411561</v>
      </c>
      <c r="G912" s="5691">
        <v>218579.17</v>
      </c>
      <c r="H912" s="5678">
        <f t="shared" si="264"/>
        <v>0.53109786884568755</v>
      </c>
      <c r="I912" s="1881">
        <f t="shared" si="270"/>
        <v>0</v>
      </c>
      <c r="J912" s="5976"/>
      <c r="K912" s="5976"/>
      <c r="L912" s="5976"/>
      <c r="M912" s="5976"/>
      <c r="N912" s="5976"/>
      <c r="O912" s="5976"/>
      <c r="P912" s="5664"/>
      <c r="Q912" s="5977"/>
      <c r="R912" s="5977"/>
      <c r="S912" s="5977"/>
      <c r="T912" s="5666"/>
      <c r="U912" s="5977"/>
      <c r="V912" s="5977"/>
      <c r="W912" s="5977"/>
      <c r="X912" s="5977"/>
      <c r="Y912" s="5977"/>
      <c r="Z912" s="5977"/>
      <c r="AA912" s="5977"/>
      <c r="AB912" s="5977"/>
      <c r="AC912" s="5977"/>
      <c r="AD912" s="5977"/>
      <c r="AE912" s="5978"/>
      <c r="AF912" s="5978"/>
      <c r="AG912" s="5977"/>
      <c r="AH912" s="5977"/>
      <c r="AI912" s="5666"/>
      <c r="AJ912" s="5979"/>
      <c r="AK912" s="5979"/>
      <c r="AL912" s="5979"/>
      <c r="AM912" s="5979"/>
      <c r="AN912" s="5980"/>
      <c r="AO912" s="5980"/>
    </row>
    <row r="913" spans="1:41" ht="16.5" customHeight="1">
      <c r="A913" s="2913"/>
      <c r="B913" s="2916"/>
      <c r="C913" s="5981" t="s">
        <v>702</v>
      </c>
      <c r="D913" s="5982" t="s">
        <v>661</v>
      </c>
      <c r="E913" s="5983">
        <v>0</v>
      </c>
      <c r="F913" s="5690">
        <v>94477</v>
      </c>
      <c r="G913" s="5691">
        <v>45275.21</v>
      </c>
      <c r="H913" s="5678">
        <f t="shared" si="264"/>
        <v>0.47921938672904518</v>
      </c>
      <c r="I913" s="1881">
        <f t="shared" si="270"/>
        <v>0</v>
      </c>
      <c r="J913" s="5984"/>
      <c r="K913" s="5984"/>
      <c r="L913" s="5984"/>
      <c r="M913" s="5984"/>
      <c r="N913" s="5984"/>
      <c r="O913" s="5984"/>
      <c r="P913" s="5664"/>
      <c r="Q913" s="5985"/>
      <c r="R913" s="5985"/>
      <c r="S913" s="5985"/>
      <c r="T913" s="5666"/>
      <c r="U913" s="5985"/>
      <c r="V913" s="5985"/>
      <c r="W913" s="5985"/>
      <c r="X913" s="5985"/>
      <c r="Y913" s="5985"/>
      <c r="Z913" s="5985"/>
      <c r="AA913" s="5985"/>
      <c r="AB913" s="5985"/>
      <c r="AC913" s="5985"/>
      <c r="AD913" s="5985"/>
      <c r="AE913" s="5986"/>
      <c r="AF913" s="5986"/>
      <c r="AG913" s="5985"/>
      <c r="AH913" s="5985"/>
      <c r="AI913" s="5666"/>
      <c r="AJ913" s="5987"/>
      <c r="AK913" s="5987"/>
      <c r="AL913" s="5987"/>
      <c r="AM913" s="5987"/>
      <c r="AN913" s="5988"/>
      <c r="AO913" s="5988"/>
    </row>
    <row r="914" spans="1:41" ht="32.25" customHeight="1">
      <c r="A914" s="2913"/>
      <c r="B914" s="2916"/>
      <c r="C914" s="5989" t="s">
        <v>909</v>
      </c>
      <c r="D914" s="3670" t="s">
        <v>910</v>
      </c>
      <c r="E914" s="5990">
        <v>0</v>
      </c>
      <c r="F914" s="5690">
        <v>268589</v>
      </c>
      <c r="G914" s="5691">
        <v>95730.82</v>
      </c>
      <c r="H914" s="5678">
        <f t="shared" si="264"/>
        <v>0.35642122350505795</v>
      </c>
      <c r="J914" s="5991"/>
      <c r="K914" s="5991"/>
      <c r="L914" s="5991"/>
      <c r="M914" s="5991"/>
      <c r="N914" s="5991"/>
      <c r="O914" s="5991"/>
      <c r="P914" s="5664"/>
      <c r="Q914" s="5992"/>
      <c r="R914" s="5992"/>
      <c r="S914" s="5992"/>
      <c r="T914" s="5666"/>
      <c r="U914" s="5992"/>
      <c r="V914" s="5992"/>
      <c r="W914" s="5992"/>
      <c r="X914" s="5992"/>
      <c r="Y914" s="5992"/>
      <c r="Z914" s="5992"/>
      <c r="AA914" s="5992"/>
      <c r="AB914" s="5992"/>
      <c r="AC914" s="5992"/>
      <c r="AD914" s="5992"/>
      <c r="AE914" s="5993"/>
      <c r="AF914" s="5993"/>
      <c r="AG914" s="5992"/>
      <c r="AH914" s="5992"/>
      <c r="AI914" s="5666"/>
      <c r="AJ914" s="5994"/>
      <c r="AK914" s="5994"/>
      <c r="AL914" s="5994"/>
      <c r="AM914" s="5994"/>
      <c r="AN914" s="5995"/>
      <c r="AO914" s="5995"/>
    </row>
    <row r="915" spans="1:41" ht="32.25" customHeight="1">
      <c r="A915" s="2913"/>
      <c r="B915" s="2916"/>
      <c r="C915" s="5996" t="s">
        <v>911</v>
      </c>
      <c r="D915" s="3670" t="s">
        <v>910</v>
      </c>
      <c r="E915" s="5997">
        <v>0</v>
      </c>
      <c r="F915" s="5690">
        <v>47398</v>
      </c>
      <c r="G915" s="5691">
        <v>16893.669999999998</v>
      </c>
      <c r="H915" s="5678">
        <f t="shared" si="264"/>
        <v>0.35642157896957671</v>
      </c>
      <c r="J915" s="5998"/>
      <c r="K915" s="5998"/>
      <c r="L915" s="5998"/>
      <c r="M915" s="5998"/>
      <c r="N915" s="5998"/>
      <c r="O915" s="5998"/>
      <c r="P915" s="5664"/>
      <c r="Q915" s="5999"/>
      <c r="R915" s="5999"/>
      <c r="S915" s="5999"/>
      <c r="T915" s="5666"/>
      <c r="U915" s="5999"/>
      <c r="V915" s="5999"/>
      <c r="W915" s="5999"/>
      <c r="X915" s="5999"/>
      <c r="Y915" s="5999"/>
      <c r="Z915" s="5999"/>
      <c r="AA915" s="5999"/>
      <c r="AB915" s="5999"/>
      <c r="AC915" s="5999"/>
      <c r="AD915" s="5999"/>
      <c r="AE915" s="6000"/>
      <c r="AF915" s="6000"/>
      <c r="AG915" s="5999"/>
      <c r="AH915" s="5999"/>
      <c r="AI915" s="5666"/>
      <c r="AJ915" s="6001"/>
      <c r="AK915" s="6001"/>
      <c r="AL915" s="6001"/>
      <c r="AM915" s="6001"/>
      <c r="AN915" s="6002"/>
      <c r="AO915" s="6002"/>
    </row>
    <row r="916" spans="1:41" ht="16.5" customHeight="1" thickBot="1">
      <c r="A916" s="3452"/>
      <c r="B916" s="3165"/>
      <c r="C916" s="6003" t="s">
        <v>912</v>
      </c>
      <c r="D916" s="6004" t="s">
        <v>896</v>
      </c>
      <c r="E916" s="6005">
        <v>0</v>
      </c>
      <c r="F916" s="6006">
        <v>99972</v>
      </c>
      <c r="G916" s="6007">
        <v>21901.439999999999</v>
      </c>
      <c r="H916" s="6008">
        <f t="shared" si="264"/>
        <v>0.21907574120753809</v>
      </c>
      <c r="I916" s="1881">
        <f t="shared" si="270"/>
        <v>0</v>
      </c>
      <c r="J916" s="6009"/>
      <c r="K916" s="6009"/>
      <c r="L916" s="6009"/>
      <c r="M916" s="6009"/>
      <c r="N916" s="6009"/>
      <c r="O916" s="6009"/>
      <c r="P916" s="5664"/>
      <c r="Q916" s="6010"/>
      <c r="R916" s="6010"/>
      <c r="S916" s="6010"/>
      <c r="T916" s="5666"/>
      <c r="U916" s="6010"/>
      <c r="V916" s="6010"/>
      <c r="W916" s="6010"/>
      <c r="X916" s="6010"/>
      <c r="Y916" s="6010"/>
      <c r="Z916" s="6010"/>
      <c r="AA916" s="6010"/>
      <c r="AB916" s="6010"/>
      <c r="AC916" s="6010"/>
      <c r="AD916" s="6010"/>
      <c r="AE916" s="6011"/>
      <c r="AF916" s="6011"/>
      <c r="AG916" s="6010"/>
      <c r="AH916" s="6010"/>
      <c r="AI916" s="5666"/>
      <c r="AJ916" s="6012"/>
      <c r="AK916" s="6012"/>
      <c r="AL916" s="6012"/>
      <c r="AM916" s="6012"/>
      <c r="AN916" s="6013"/>
      <c r="AO916" s="6013"/>
    </row>
    <row r="917" spans="1:41" s="1928" customFormat="1" ht="16.5" customHeight="1">
      <c r="A917" s="1929"/>
      <c r="B917" s="1955"/>
      <c r="C917" s="10863" t="s">
        <v>679</v>
      </c>
      <c r="D917" s="10863"/>
      <c r="E917" s="2220">
        <f t="shared" ref="E917:G917" si="271">SUM(E918)</f>
        <v>6330145</v>
      </c>
      <c r="F917" s="2220">
        <f t="shared" si="271"/>
        <v>8263193</v>
      </c>
      <c r="G917" s="2221">
        <f t="shared" si="271"/>
        <v>8042132.3199999994</v>
      </c>
      <c r="H917" s="3813">
        <f t="shared" si="264"/>
        <v>0.9732475472858978</v>
      </c>
      <c r="I917" s="1881">
        <f t="shared" si="270"/>
        <v>0</v>
      </c>
      <c r="J917" s="6009"/>
      <c r="K917" s="6009"/>
      <c r="L917" s="6009"/>
      <c r="M917" s="6009"/>
      <c r="N917" s="6009"/>
      <c r="O917" s="6009"/>
      <c r="P917" s="5664"/>
      <c r="Q917" s="6010"/>
      <c r="R917" s="6010"/>
      <c r="S917" s="6010"/>
      <c r="T917" s="5666"/>
      <c r="U917" s="6010"/>
      <c r="V917" s="6010"/>
      <c r="W917" s="6010"/>
      <c r="X917" s="6010"/>
      <c r="Y917" s="6010"/>
      <c r="Z917" s="6010"/>
      <c r="AA917" s="6010"/>
      <c r="AB917" s="6010"/>
      <c r="AC917" s="6010"/>
      <c r="AD917" s="6010"/>
      <c r="AE917" s="6011"/>
      <c r="AF917" s="6011"/>
      <c r="AG917" s="6010"/>
      <c r="AH917" s="6010"/>
      <c r="AI917" s="5666"/>
      <c r="AJ917" s="6012"/>
      <c r="AK917" s="6012"/>
      <c r="AL917" s="6012"/>
      <c r="AM917" s="6012"/>
      <c r="AN917" s="6012"/>
      <c r="AO917" s="6012"/>
    </row>
    <row r="918" spans="1:41" s="1928" customFormat="1" ht="16.5" customHeight="1">
      <c r="A918" s="1929"/>
      <c r="B918" s="1955"/>
      <c r="C918" s="11109" t="s">
        <v>680</v>
      </c>
      <c r="D918" s="11110"/>
      <c r="E918" s="6014">
        <f>SUM(E919:E924)</f>
        <v>6330145</v>
      </c>
      <c r="F918" s="6014">
        <f t="shared" ref="F918:G918" si="272">SUM(F919:F924)</f>
        <v>8263193</v>
      </c>
      <c r="G918" s="6015">
        <f t="shared" si="272"/>
        <v>8042132.3199999994</v>
      </c>
      <c r="H918" s="5678">
        <f t="shared" si="264"/>
        <v>0.9732475472858978</v>
      </c>
      <c r="I918" s="1881">
        <f t="shared" si="270"/>
        <v>0</v>
      </c>
      <c r="J918" s="6016"/>
      <c r="K918" s="6016"/>
      <c r="L918" s="6016"/>
      <c r="M918" s="6016"/>
      <c r="N918" s="6016"/>
      <c r="O918" s="6016"/>
      <c r="P918" s="5664"/>
      <c r="Q918" s="6017"/>
      <c r="R918" s="6017"/>
      <c r="S918" s="6017"/>
      <c r="T918" s="5666"/>
      <c r="U918" s="6017"/>
      <c r="V918" s="6017"/>
      <c r="W918" s="6017"/>
      <c r="X918" s="6017"/>
      <c r="Y918" s="6017"/>
      <c r="Z918" s="6017"/>
      <c r="AA918" s="6017"/>
      <c r="AB918" s="6017"/>
      <c r="AC918" s="6017"/>
      <c r="AD918" s="6017"/>
      <c r="AE918" s="6018"/>
      <c r="AF918" s="6018"/>
      <c r="AG918" s="6017"/>
      <c r="AH918" s="6017"/>
      <c r="AI918" s="5666"/>
      <c r="AJ918" s="6019"/>
      <c r="AK918" s="6019"/>
      <c r="AL918" s="6019"/>
      <c r="AM918" s="6019"/>
      <c r="AN918" s="6019"/>
      <c r="AO918" s="6019"/>
    </row>
    <row r="919" spans="1:41" s="1928" customFormat="1" ht="16.5" customHeight="1">
      <c r="A919" s="1929"/>
      <c r="B919" s="1955"/>
      <c r="C919" s="6020" t="s">
        <v>245</v>
      </c>
      <c r="D919" s="6021" t="s">
        <v>761</v>
      </c>
      <c r="E919" s="6022">
        <f>I919</f>
        <v>5900000</v>
      </c>
      <c r="F919" s="5690">
        <v>5657383</v>
      </c>
      <c r="G919" s="5691">
        <v>5657382.7199999997</v>
      </c>
      <c r="H919" s="5678">
        <f t="shared" si="264"/>
        <v>0.9999999505071514</v>
      </c>
      <c r="I919" s="1881">
        <f t="shared" si="270"/>
        <v>5900000</v>
      </c>
      <c r="J919" s="6023"/>
      <c r="K919" s="6023"/>
      <c r="L919" s="6023"/>
      <c r="M919" s="6023"/>
      <c r="N919" s="6023"/>
      <c r="O919" s="6023"/>
      <c r="P919" s="5664"/>
      <c r="Q919" s="6024"/>
      <c r="R919" s="6024"/>
      <c r="S919" s="6024"/>
      <c r="T919" s="5666"/>
      <c r="U919" s="6024"/>
      <c r="V919" s="6024"/>
      <c r="W919" s="6024"/>
      <c r="X919" s="6024"/>
      <c r="Y919" s="6024"/>
      <c r="Z919" s="6024"/>
      <c r="AA919" s="6024"/>
      <c r="AB919" s="6024"/>
      <c r="AC919" s="6024"/>
      <c r="AD919" s="6024"/>
      <c r="AE919" s="6025">
        <v>5900000</v>
      </c>
      <c r="AF919" s="6025"/>
      <c r="AG919" s="6024"/>
      <c r="AH919" s="6024"/>
      <c r="AI919" s="5666"/>
      <c r="AJ919" s="6026"/>
      <c r="AK919" s="6026"/>
      <c r="AL919" s="6026"/>
      <c r="AM919" s="6026"/>
      <c r="AN919" s="6026"/>
      <c r="AO919" s="6026"/>
    </row>
    <row r="920" spans="1:41" s="1928" customFormat="1" ht="16.5" customHeight="1">
      <c r="A920" s="1929"/>
      <c r="B920" s="1955"/>
      <c r="C920" s="6027" t="s">
        <v>772</v>
      </c>
      <c r="D920" s="6028" t="s">
        <v>761</v>
      </c>
      <c r="E920" s="6029">
        <v>0</v>
      </c>
      <c r="F920" s="5690">
        <v>917307</v>
      </c>
      <c r="G920" s="5691">
        <v>914879.82</v>
      </c>
      <c r="H920" s="5678">
        <f t="shared" si="264"/>
        <v>0.99735401561309345</v>
      </c>
      <c r="I920" s="1881"/>
      <c r="J920" s="6030"/>
      <c r="K920" s="6030"/>
      <c r="L920" s="6030"/>
      <c r="M920" s="6030"/>
      <c r="N920" s="6030"/>
      <c r="O920" s="6030"/>
      <c r="P920" s="5664"/>
      <c r="Q920" s="6031"/>
      <c r="R920" s="6031"/>
      <c r="S920" s="6031"/>
      <c r="T920" s="5666"/>
      <c r="U920" s="6031"/>
      <c r="V920" s="6031"/>
      <c r="W920" s="6031"/>
      <c r="X920" s="6031"/>
      <c r="Y920" s="6031"/>
      <c r="Z920" s="6031"/>
      <c r="AA920" s="6031"/>
      <c r="AB920" s="6031"/>
      <c r="AC920" s="6031"/>
      <c r="AD920" s="6031"/>
      <c r="AE920" s="6032"/>
      <c r="AF920" s="6032"/>
      <c r="AG920" s="6031"/>
      <c r="AH920" s="6031"/>
      <c r="AI920" s="5666"/>
      <c r="AJ920" s="6033"/>
      <c r="AK920" s="6033"/>
      <c r="AL920" s="6033"/>
      <c r="AM920" s="6033"/>
      <c r="AN920" s="6033"/>
      <c r="AO920" s="6033"/>
    </row>
    <row r="921" spans="1:41" s="1928" customFormat="1" ht="16.5" customHeight="1">
      <c r="A921" s="1929"/>
      <c r="B921" s="1955"/>
      <c r="C921" s="6034" t="s">
        <v>774</v>
      </c>
      <c r="D921" s="6035" t="s">
        <v>761</v>
      </c>
      <c r="E921" s="6036">
        <v>0</v>
      </c>
      <c r="F921" s="5690">
        <v>662962</v>
      </c>
      <c r="G921" s="5691">
        <v>662402.98</v>
      </c>
      <c r="H921" s="5678">
        <f t="shared" si="264"/>
        <v>0.9991567842500777</v>
      </c>
      <c r="I921" s="1881"/>
      <c r="J921" s="6037"/>
      <c r="K921" s="6037"/>
      <c r="L921" s="6037"/>
      <c r="M921" s="6037"/>
      <c r="N921" s="6037"/>
      <c r="O921" s="6037"/>
      <c r="P921" s="5664"/>
      <c r="Q921" s="6038"/>
      <c r="R921" s="6038"/>
      <c r="S921" s="6038"/>
      <c r="T921" s="5666"/>
      <c r="U921" s="6038"/>
      <c r="V921" s="6038"/>
      <c r="W921" s="6038"/>
      <c r="X921" s="6038"/>
      <c r="Y921" s="6038"/>
      <c r="Z921" s="6038"/>
      <c r="AA921" s="6038"/>
      <c r="AB921" s="6038"/>
      <c r="AC921" s="6038"/>
      <c r="AD921" s="6038"/>
      <c r="AE921" s="6039"/>
      <c r="AF921" s="6039"/>
      <c r="AG921" s="6038"/>
      <c r="AH921" s="6038"/>
      <c r="AI921" s="5666"/>
      <c r="AJ921" s="6040"/>
      <c r="AK921" s="6040"/>
      <c r="AL921" s="6040"/>
      <c r="AM921" s="6040"/>
      <c r="AN921" s="6040"/>
      <c r="AO921" s="6040"/>
    </row>
    <row r="922" spans="1:41" s="1928" customFormat="1" ht="16.5" customHeight="1">
      <c r="A922" s="1955"/>
      <c r="B922" s="1955"/>
      <c r="C922" s="6041" t="s">
        <v>377</v>
      </c>
      <c r="D922" s="5603" t="s">
        <v>681</v>
      </c>
      <c r="E922" s="6042">
        <f>I922</f>
        <v>430145</v>
      </c>
      <c r="F922" s="6042">
        <v>430145</v>
      </c>
      <c r="G922" s="5691">
        <v>411427.7</v>
      </c>
      <c r="H922" s="5678">
        <f t="shared" si="264"/>
        <v>0.95648606865126884</v>
      </c>
      <c r="I922" s="1881">
        <f t="shared" si="270"/>
        <v>430145</v>
      </c>
      <c r="J922" s="6043"/>
      <c r="K922" s="6043"/>
      <c r="L922" s="6043"/>
      <c r="M922" s="6043"/>
      <c r="N922" s="6043"/>
      <c r="O922" s="6043"/>
      <c r="P922" s="5664"/>
      <c r="Q922" s="6044"/>
      <c r="R922" s="6044"/>
      <c r="S922" s="6044"/>
      <c r="T922" s="5666"/>
      <c r="U922" s="6044"/>
      <c r="V922" s="6044"/>
      <c r="W922" s="6044"/>
      <c r="X922" s="6044"/>
      <c r="Y922" s="6044"/>
      <c r="Z922" s="6044"/>
      <c r="AA922" s="6044"/>
      <c r="AB922" s="6044"/>
      <c r="AC922" s="6044"/>
      <c r="AD922" s="6044"/>
      <c r="AE922" s="6045">
        <v>430145</v>
      </c>
      <c r="AF922" s="6045"/>
      <c r="AG922" s="6044"/>
      <c r="AH922" s="6044"/>
      <c r="AI922" s="5666"/>
      <c r="AJ922" s="6046"/>
      <c r="AK922" s="6046"/>
      <c r="AL922" s="6046"/>
      <c r="AM922" s="6046"/>
      <c r="AN922" s="6046"/>
      <c r="AO922" s="6046"/>
    </row>
    <row r="923" spans="1:41" s="1928" customFormat="1" ht="16.5" customHeight="1">
      <c r="A923" s="1929"/>
      <c r="B923" s="1955"/>
      <c r="C923" s="6047" t="s">
        <v>747</v>
      </c>
      <c r="D923" s="5603" t="s">
        <v>681</v>
      </c>
      <c r="E923" s="2233">
        <v>0</v>
      </c>
      <c r="F923" s="6048">
        <v>484062</v>
      </c>
      <c r="G923" s="5691">
        <v>325441.42</v>
      </c>
      <c r="H923" s="5678">
        <f t="shared" si="264"/>
        <v>0.67231350529477629</v>
      </c>
      <c r="I923" s="1881"/>
      <c r="J923" s="6049"/>
      <c r="K923" s="6049"/>
      <c r="L923" s="6049"/>
      <c r="M923" s="6049"/>
      <c r="N923" s="6049"/>
      <c r="O923" s="6049"/>
      <c r="P923" s="5664"/>
      <c r="Q923" s="6050"/>
      <c r="R923" s="6050"/>
      <c r="S923" s="6050"/>
      <c r="T923" s="5666"/>
      <c r="U923" s="6050"/>
      <c r="V923" s="6050"/>
      <c r="W923" s="6050"/>
      <c r="X923" s="6050"/>
      <c r="Y923" s="6050"/>
      <c r="Z923" s="6050"/>
      <c r="AA923" s="6050"/>
      <c r="AB923" s="6050"/>
      <c r="AC923" s="6050"/>
      <c r="AD923" s="6050"/>
      <c r="AE923" s="6051"/>
      <c r="AF923" s="6051"/>
      <c r="AG923" s="6050"/>
      <c r="AH923" s="6050"/>
      <c r="AI923" s="5666"/>
      <c r="AJ923" s="6052"/>
      <c r="AK923" s="6052"/>
      <c r="AL923" s="6052"/>
      <c r="AM923" s="6052"/>
      <c r="AN923" s="6052"/>
      <c r="AO923" s="6052"/>
    </row>
    <row r="924" spans="1:41" s="1928" customFormat="1" ht="16.5" customHeight="1">
      <c r="A924" s="1929"/>
      <c r="B924" s="1955"/>
      <c r="C924" s="6053" t="s">
        <v>759</v>
      </c>
      <c r="D924" s="5603" t="s">
        <v>681</v>
      </c>
      <c r="E924" s="2233">
        <v>0</v>
      </c>
      <c r="F924" s="2281">
        <v>111334</v>
      </c>
      <c r="G924" s="2282">
        <v>70597.679999999993</v>
      </c>
      <c r="H924" s="5678">
        <f t="shared" si="264"/>
        <v>0.63410710115508284</v>
      </c>
      <c r="I924" s="1881">
        <f t="shared" si="270"/>
        <v>0</v>
      </c>
      <c r="J924" s="6049"/>
      <c r="K924" s="6049"/>
      <c r="L924" s="6049"/>
      <c r="M924" s="6049"/>
      <c r="N924" s="6049"/>
      <c r="O924" s="6049"/>
      <c r="P924" s="5664"/>
      <c r="Q924" s="6050"/>
      <c r="R924" s="6050"/>
      <c r="S924" s="6050"/>
      <c r="T924" s="5666"/>
      <c r="U924" s="6050"/>
      <c r="V924" s="6050"/>
      <c r="W924" s="6050"/>
      <c r="X924" s="6050"/>
      <c r="Y924" s="6050"/>
      <c r="Z924" s="6050"/>
      <c r="AA924" s="6050"/>
      <c r="AB924" s="6050"/>
      <c r="AC924" s="6050"/>
      <c r="AD924" s="6050"/>
      <c r="AE924" s="6051"/>
      <c r="AF924" s="6051"/>
      <c r="AG924" s="6050"/>
      <c r="AH924" s="6050"/>
      <c r="AI924" s="5666"/>
      <c r="AJ924" s="6052"/>
      <c r="AK924" s="6052"/>
      <c r="AL924" s="6052"/>
      <c r="AM924" s="6052"/>
      <c r="AN924" s="6052"/>
      <c r="AO924" s="6052"/>
    </row>
    <row r="925" spans="1:41" s="1928" customFormat="1" ht="18.75" customHeight="1">
      <c r="A925" s="5269"/>
      <c r="B925" s="5279"/>
      <c r="C925" s="1929"/>
      <c r="D925" s="3767"/>
      <c r="E925" s="6048"/>
      <c r="F925" s="5690"/>
      <c r="G925" s="5691"/>
      <c r="H925" s="5678"/>
      <c r="I925" s="1881">
        <f t="shared" si="270"/>
        <v>0</v>
      </c>
      <c r="J925" s="6049"/>
      <c r="K925" s="6049"/>
      <c r="L925" s="6049"/>
      <c r="M925" s="6049"/>
      <c r="N925" s="6049"/>
      <c r="O925" s="6049"/>
      <c r="P925" s="5664"/>
      <c r="Q925" s="6050"/>
      <c r="R925" s="6050"/>
      <c r="S925" s="6050"/>
      <c r="T925" s="5666"/>
      <c r="U925" s="6050"/>
      <c r="V925" s="6050"/>
      <c r="W925" s="6050"/>
      <c r="X925" s="6050"/>
      <c r="Y925" s="6050"/>
      <c r="Z925" s="6050"/>
      <c r="AA925" s="6050"/>
      <c r="AB925" s="6050"/>
      <c r="AC925" s="6050"/>
      <c r="AD925" s="6050"/>
      <c r="AE925" s="6051"/>
      <c r="AF925" s="6051"/>
      <c r="AG925" s="6050"/>
      <c r="AH925" s="6050"/>
      <c r="AI925" s="5666"/>
      <c r="AJ925" s="6052"/>
      <c r="AK925" s="6052"/>
      <c r="AL925" s="6052"/>
      <c r="AM925" s="6052"/>
      <c r="AN925" s="6052"/>
      <c r="AO925" s="6052"/>
    </row>
    <row r="926" spans="1:41" s="1928" customFormat="1" ht="21" customHeight="1">
      <c r="A926" s="5269"/>
      <c r="B926" s="5279"/>
      <c r="C926" s="11111" t="s">
        <v>752</v>
      </c>
      <c r="D926" s="11112"/>
      <c r="E926" s="6054">
        <f>SUM(E927:E930)</f>
        <v>0</v>
      </c>
      <c r="F926" s="6054">
        <f>SUM(F927:F930)</f>
        <v>2175665</v>
      </c>
      <c r="G926" s="6055">
        <f>SUM(G927:G930)</f>
        <v>1973321.8999999997</v>
      </c>
      <c r="H926" s="6056">
        <f>G926/F926</f>
        <v>0.90699712501694874</v>
      </c>
      <c r="I926" s="1881">
        <f t="shared" si="270"/>
        <v>0</v>
      </c>
      <c r="J926" s="6049"/>
      <c r="K926" s="6049"/>
      <c r="L926" s="6049"/>
      <c r="M926" s="6049"/>
      <c r="N926" s="6049"/>
      <c r="O926" s="6049"/>
      <c r="P926" s="5664"/>
      <c r="Q926" s="6050"/>
      <c r="R926" s="6050"/>
      <c r="S926" s="6050"/>
      <c r="T926" s="5666"/>
      <c r="U926" s="6050"/>
      <c r="V926" s="6050"/>
      <c r="W926" s="6050"/>
      <c r="X926" s="6050"/>
      <c r="Y926" s="6050"/>
      <c r="Z926" s="6050"/>
      <c r="AA926" s="6050"/>
      <c r="AB926" s="6050"/>
      <c r="AC926" s="6050"/>
      <c r="AD926" s="6050"/>
      <c r="AE926" s="6051"/>
      <c r="AF926" s="6051"/>
      <c r="AG926" s="6050"/>
      <c r="AH926" s="6050"/>
      <c r="AI926" s="5666"/>
      <c r="AJ926" s="6052"/>
      <c r="AK926" s="6052"/>
      <c r="AL926" s="6052"/>
      <c r="AM926" s="6052"/>
      <c r="AN926" s="6052"/>
      <c r="AO926" s="6052"/>
    </row>
    <row r="927" spans="1:41" s="1928" customFormat="1" ht="16.5" customHeight="1">
      <c r="A927" s="1929"/>
      <c r="B927" s="1955"/>
      <c r="C927" s="6057" t="s">
        <v>772</v>
      </c>
      <c r="D927" s="6058" t="s">
        <v>761</v>
      </c>
      <c r="E927" s="6059">
        <v>0</v>
      </c>
      <c r="F927" s="6060">
        <v>917307</v>
      </c>
      <c r="G927" s="6061">
        <v>914879.82</v>
      </c>
      <c r="H927" s="6056">
        <f t="shared" ref="H927:H930" si="273">G927/F927</f>
        <v>0.99735401561309345</v>
      </c>
      <c r="I927" s="1881"/>
      <c r="J927" s="6062"/>
      <c r="K927" s="6062"/>
      <c r="L927" s="6062"/>
      <c r="M927" s="6062"/>
      <c r="N927" s="6062"/>
      <c r="O927" s="6062"/>
      <c r="P927" s="5664"/>
      <c r="Q927" s="6063"/>
      <c r="R927" s="6063"/>
      <c r="S927" s="6063"/>
      <c r="T927" s="5666"/>
      <c r="U927" s="6063"/>
      <c r="V927" s="6063"/>
      <c r="W927" s="6063"/>
      <c r="X927" s="6063"/>
      <c r="Y927" s="6063"/>
      <c r="Z927" s="6063"/>
      <c r="AA927" s="6063"/>
      <c r="AB927" s="6063"/>
      <c r="AC927" s="6063"/>
      <c r="AD927" s="6063"/>
      <c r="AE927" s="6064"/>
      <c r="AF927" s="6064"/>
      <c r="AG927" s="6063"/>
      <c r="AH927" s="6063"/>
      <c r="AI927" s="5666"/>
      <c r="AJ927" s="6065"/>
      <c r="AK927" s="6065"/>
      <c r="AL927" s="6065"/>
      <c r="AM927" s="6065"/>
      <c r="AN927" s="6065"/>
      <c r="AO927" s="6065"/>
    </row>
    <row r="928" spans="1:41" s="1928" customFormat="1" ht="16.5" customHeight="1">
      <c r="A928" s="1929"/>
      <c r="B928" s="1955"/>
      <c r="C928" s="6066" t="s">
        <v>774</v>
      </c>
      <c r="D928" s="6067" t="s">
        <v>761</v>
      </c>
      <c r="E928" s="6068">
        <v>0</v>
      </c>
      <c r="F928" s="6060">
        <v>662962</v>
      </c>
      <c r="G928" s="6061">
        <v>662402.98</v>
      </c>
      <c r="H928" s="6056">
        <f t="shared" si="273"/>
        <v>0.9991567842500777</v>
      </c>
      <c r="I928" s="1881"/>
      <c r="J928" s="6069"/>
      <c r="K928" s="6069"/>
      <c r="L928" s="6069"/>
      <c r="M928" s="6069"/>
      <c r="N928" s="6069"/>
      <c r="O928" s="6069"/>
      <c r="P928" s="5664"/>
      <c r="Q928" s="6070"/>
      <c r="R928" s="6070"/>
      <c r="S928" s="6070"/>
      <c r="T928" s="5666"/>
      <c r="U928" s="6070"/>
      <c r="V928" s="6070"/>
      <c r="W928" s="6070"/>
      <c r="X928" s="6070"/>
      <c r="Y928" s="6070"/>
      <c r="Z928" s="6070"/>
      <c r="AA928" s="6070"/>
      <c r="AB928" s="6070"/>
      <c r="AC928" s="6070"/>
      <c r="AD928" s="6070"/>
      <c r="AE928" s="6071"/>
      <c r="AF928" s="6071"/>
      <c r="AG928" s="6070"/>
      <c r="AH928" s="6070"/>
      <c r="AI928" s="5666"/>
      <c r="AJ928" s="6072"/>
      <c r="AK928" s="6072"/>
      <c r="AL928" s="6072"/>
      <c r="AM928" s="6072"/>
      <c r="AN928" s="6072"/>
      <c r="AO928" s="6072"/>
    </row>
    <row r="929" spans="1:41" s="1928" customFormat="1" ht="16.5" customHeight="1">
      <c r="A929" s="1929"/>
      <c r="B929" s="1955"/>
      <c r="C929" s="6073" t="s">
        <v>747</v>
      </c>
      <c r="D929" s="3163" t="s">
        <v>681</v>
      </c>
      <c r="E929" s="6074">
        <v>0</v>
      </c>
      <c r="F929" s="6060">
        <v>484062</v>
      </c>
      <c r="G929" s="6061">
        <v>325441.42</v>
      </c>
      <c r="H929" s="6056">
        <f t="shared" si="273"/>
        <v>0.67231350529477629</v>
      </c>
      <c r="I929" s="1881"/>
      <c r="J929" s="6069"/>
      <c r="K929" s="6069"/>
      <c r="L929" s="6069"/>
      <c r="M929" s="6069"/>
      <c r="N929" s="6069"/>
      <c r="O929" s="6069"/>
      <c r="P929" s="5664"/>
      <c r="Q929" s="6070"/>
      <c r="R929" s="6070"/>
      <c r="S929" s="6070"/>
      <c r="T929" s="5666"/>
      <c r="U929" s="6070"/>
      <c r="V929" s="6070"/>
      <c r="W929" s="6070"/>
      <c r="X929" s="6070"/>
      <c r="Y929" s="6070"/>
      <c r="Z929" s="6070"/>
      <c r="AA929" s="6070"/>
      <c r="AB929" s="6070"/>
      <c r="AC929" s="6070"/>
      <c r="AD929" s="6070"/>
      <c r="AE929" s="6071"/>
      <c r="AF929" s="6071"/>
      <c r="AG929" s="6070"/>
      <c r="AH929" s="6070"/>
      <c r="AI929" s="5666"/>
      <c r="AJ929" s="6072"/>
      <c r="AK929" s="6072"/>
      <c r="AL929" s="6072"/>
      <c r="AM929" s="6072"/>
      <c r="AN929" s="6072"/>
      <c r="AO929" s="6072"/>
    </row>
    <row r="930" spans="1:41" s="1928" customFormat="1" ht="16.5" customHeight="1" thickBot="1">
      <c r="A930" s="1929"/>
      <c r="B930" s="1955"/>
      <c r="C930" s="6073" t="s">
        <v>759</v>
      </c>
      <c r="D930" s="3163" t="s">
        <v>681</v>
      </c>
      <c r="E930" s="6074">
        <v>0</v>
      </c>
      <c r="F930" s="6060">
        <v>111334</v>
      </c>
      <c r="G930" s="6061">
        <v>70597.679999999993</v>
      </c>
      <c r="H930" s="6056">
        <f t="shared" si="273"/>
        <v>0.63410710115508284</v>
      </c>
      <c r="I930" s="1881">
        <f t="shared" ref="I930" si="274">SUM(J930:AM930)</f>
        <v>0</v>
      </c>
      <c r="J930" s="6069"/>
      <c r="K930" s="6069"/>
      <c r="L930" s="6069"/>
      <c r="M930" s="6069"/>
      <c r="N930" s="6069"/>
      <c r="O930" s="6069"/>
      <c r="P930" s="5664"/>
      <c r="Q930" s="6070"/>
      <c r="R930" s="6070"/>
      <c r="S930" s="6070"/>
      <c r="T930" s="5666"/>
      <c r="U930" s="6070"/>
      <c r="V930" s="6070"/>
      <c r="W930" s="6070"/>
      <c r="X930" s="6070"/>
      <c r="Y930" s="6070"/>
      <c r="Z930" s="6070"/>
      <c r="AA930" s="6070"/>
      <c r="AB930" s="6070"/>
      <c r="AC930" s="6070"/>
      <c r="AD930" s="6070"/>
      <c r="AE930" s="6071"/>
      <c r="AF930" s="6071"/>
      <c r="AG930" s="6070"/>
      <c r="AH930" s="6070"/>
      <c r="AI930" s="5666"/>
      <c r="AJ930" s="6072"/>
      <c r="AK930" s="6072"/>
      <c r="AL930" s="6072"/>
      <c r="AM930" s="6072"/>
      <c r="AN930" s="6072"/>
      <c r="AO930" s="6072"/>
    </row>
    <row r="931" spans="1:41" ht="17.100000000000001" customHeight="1" thickBot="1">
      <c r="A931" s="2913"/>
      <c r="B931" s="2214" t="s">
        <v>913</v>
      </c>
      <c r="C931" s="3476"/>
      <c r="D931" s="2216" t="s">
        <v>163</v>
      </c>
      <c r="E931" s="2217">
        <f>SUM(E932,E996)</f>
        <v>36801069</v>
      </c>
      <c r="F931" s="2217">
        <f>SUM(F932,F996)</f>
        <v>31208652</v>
      </c>
      <c r="G931" s="2218">
        <f>SUM(G932,G996)</f>
        <v>26831761.219999999</v>
      </c>
      <c r="H931" s="1935">
        <f>G931/F931</f>
        <v>0.85975393041647552</v>
      </c>
      <c r="I931" s="1881">
        <f t="shared" si="270"/>
        <v>0</v>
      </c>
      <c r="J931" s="6069"/>
      <c r="K931" s="6069"/>
      <c r="L931" s="6069"/>
      <c r="M931" s="6069"/>
      <c r="N931" s="6069"/>
      <c r="O931" s="6069"/>
      <c r="P931" s="5664"/>
      <c r="Q931" s="6070"/>
      <c r="R931" s="6070"/>
      <c r="S931" s="6070"/>
      <c r="T931" s="5666"/>
      <c r="U931" s="6070"/>
      <c r="V931" s="6070"/>
      <c r="W931" s="6070"/>
      <c r="X931" s="6070"/>
      <c r="Y931" s="6070"/>
      <c r="Z931" s="6070"/>
      <c r="AA931" s="6070"/>
      <c r="AB931" s="6070"/>
      <c r="AC931" s="6070"/>
      <c r="AD931" s="6070"/>
      <c r="AE931" s="6071"/>
      <c r="AF931" s="6071"/>
      <c r="AG931" s="6070"/>
      <c r="AH931" s="6070"/>
      <c r="AI931" s="5666"/>
      <c r="AJ931" s="6072"/>
      <c r="AK931" s="6072"/>
      <c r="AL931" s="6072"/>
      <c r="AM931" s="6072"/>
      <c r="AN931" s="6075"/>
      <c r="AO931" s="6075"/>
    </row>
    <row r="932" spans="1:41" ht="17.100000000000001" customHeight="1">
      <c r="A932" s="2913"/>
      <c r="B932" s="1955"/>
      <c r="C932" s="10860" t="s">
        <v>645</v>
      </c>
      <c r="D932" s="10860"/>
      <c r="E932" s="2220">
        <f>SUM(E933,E960,E963)</f>
        <v>36801069</v>
      </c>
      <c r="F932" s="2220">
        <f>SUM(F933,F960,F963)</f>
        <v>31155932</v>
      </c>
      <c r="G932" s="2221">
        <f>SUM(G933,G960,G963)</f>
        <v>26779471.25</v>
      </c>
      <c r="H932" s="2354">
        <f>G932/F932</f>
        <v>0.85953041783503703</v>
      </c>
      <c r="I932" s="1881">
        <f t="shared" si="270"/>
        <v>0</v>
      </c>
      <c r="J932" s="6069"/>
      <c r="K932" s="6069"/>
      <c r="L932" s="6069"/>
      <c r="M932" s="6069"/>
      <c r="N932" s="6069"/>
      <c r="O932" s="6069"/>
      <c r="P932" s="5664"/>
      <c r="Q932" s="6070"/>
      <c r="R932" s="6070"/>
      <c r="S932" s="6070"/>
      <c r="T932" s="5666"/>
      <c r="U932" s="6070"/>
      <c r="V932" s="6070"/>
      <c r="W932" s="6070"/>
      <c r="X932" s="6070"/>
      <c r="Y932" s="6070"/>
      <c r="Z932" s="6070"/>
      <c r="AA932" s="6070"/>
      <c r="AB932" s="6070"/>
      <c r="AC932" s="6070"/>
      <c r="AD932" s="6070"/>
      <c r="AE932" s="6071"/>
      <c r="AF932" s="6071"/>
      <c r="AG932" s="6070"/>
      <c r="AH932" s="6070"/>
      <c r="AI932" s="5666"/>
      <c r="AJ932" s="6072"/>
      <c r="AK932" s="6072"/>
      <c r="AL932" s="6072"/>
      <c r="AM932" s="6072"/>
      <c r="AN932" s="6075"/>
      <c r="AO932" s="6075"/>
    </row>
    <row r="933" spans="1:41" ht="17.100000000000001" customHeight="1">
      <c r="A933" s="2913"/>
      <c r="B933" s="2916"/>
      <c r="C933" s="11113" t="s">
        <v>646</v>
      </c>
      <c r="D933" s="11113"/>
      <c r="E933" s="6076">
        <f t="shared" ref="E933:G933" si="275">SUM(E934,E944)</f>
        <v>19790374</v>
      </c>
      <c r="F933" s="6076">
        <f t="shared" si="275"/>
        <v>24472114</v>
      </c>
      <c r="G933" s="6077">
        <f t="shared" si="275"/>
        <v>24197373.449999999</v>
      </c>
      <c r="H933" s="2247">
        <f t="shared" ref="H933:H996" si="276">G933/F933</f>
        <v>0.98877332174899146</v>
      </c>
      <c r="I933" s="1881">
        <f t="shared" si="270"/>
        <v>0</v>
      </c>
      <c r="J933" s="6078"/>
      <c r="K933" s="6078"/>
      <c r="L933" s="6078"/>
      <c r="M933" s="6078"/>
      <c r="N933" s="6078"/>
      <c r="O933" s="6078"/>
      <c r="P933" s="5664"/>
      <c r="Q933" s="6079"/>
      <c r="R933" s="6079"/>
      <c r="S933" s="6079"/>
      <c r="T933" s="5666"/>
      <c r="U933" s="6079"/>
      <c r="V933" s="6079"/>
      <c r="W933" s="6079"/>
      <c r="X933" s="6079"/>
      <c r="Y933" s="6079"/>
      <c r="Z933" s="6079"/>
      <c r="AA933" s="6079"/>
      <c r="AB933" s="6079"/>
      <c r="AC933" s="6079"/>
      <c r="AD933" s="6079"/>
      <c r="AE933" s="6080"/>
      <c r="AF933" s="6080"/>
      <c r="AG933" s="6079"/>
      <c r="AH933" s="6079"/>
      <c r="AI933" s="5666"/>
      <c r="AJ933" s="6081"/>
      <c r="AK933" s="6081"/>
      <c r="AL933" s="6081"/>
      <c r="AM933" s="6081"/>
      <c r="AN933" s="6082"/>
      <c r="AO933" s="6082"/>
    </row>
    <row r="934" spans="1:41" ht="17.100000000000001" customHeight="1">
      <c r="A934" s="2913"/>
      <c r="B934" s="2916"/>
      <c r="C934" s="11101" t="s">
        <v>647</v>
      </c>
      <c r="D934" s="11101"/>
      <c r="E934" s="6083">
        <f t="shared" ref="E934:G934" si="277">SUM(E935:E942)</f>
        <v>18089974</v>
      </c>
      <c r="F934" s="6083">
        <f t="shared" si="277"/>
        <v>22338913</v>
      </c>
      <c r="G934" s="6084">
        <f t="shared" si="277"/>
        <v>22195204.169999998</v>
      </c>
      <c r="H934" s="2247">
        <f t="shared" si="276"/>
        <v>0.99356688349160038</v>
      </c>
      <c r="I934" s="1881">
        <f t="shared" si="270"/>
        <v>0</v>
      </c>
      <c r="J934" s="6085"/>
      <c r="K934" s="6085"/>
      <c r="L934" s="6085"/>
      <c r="M934" s="6085"/>
      <c r="N934" s="6085"/>
      <c r="O934" s="6085"/>
      <c r="P934" s="5664"/>
      <c r="Q934" s="6086"/>
      <c r="R934" s="6086"/>
      <c r="S934" s="6086"/>
      <c r="T934" s="5666"/>
      <c r="U934" s="6086"/>
      <c r="V934" s="6086"/>
      <c r="W934" s="6086"/>
      <c r="X934" s="6086"/>
      <c r="Y934" s="6086"/>
      <c r="Z934" s="6086"/>
      <c r="AA934" s="6086"/>
      <c r="AB934" s="6086"/>
      <c r="AC934" s="6086"/>
      <c r="AD934" s="6086"/>
      <c r="AE934" s="6087"/>
      <c r="AF934" s="6087"/>
      <c r="AG934" s="6086"/>
      <c r="AH934" s="6086"/>
      <c r="AI934" s="5666"/>
      <c r="AJ934" s="6088"/>
      <c r="AK934" s="6088"/>
      <c r="AL934" s="6088"/>
      <c r="AM934" s="6088"/>
      <c r="AN934" s="6089"/>
      <c r="AO934" s="6089"/>
    </row>
    <row r="935" spans="1:41" ht="17.100000000000001" customHeight="1">
      <c r="A935" s="2913"/>
      <c r="B935" s="2916"/>
      <c r="C935" s="6090" t="s">
        <v>406</v>
      </c>
      <c r="D935" s="6091" t="s">
        <v>648</v>
      </c>
      <c r="E935" s="6092">
        <f>I935</f>
        <v>9788246</v>
      </c>
      <c r="F935" s="5690">
        <v>10475796</v>
      </c>
      <c r="G935" s="5691">
        <v>10474498.98</v>
      </c>
      <c r="H935" s="2247">
        <f t="shared" si="276"/>
        <v>0.99987618888340324</v>
      </c>
      <c r="I935" s="1881">
        <f t="shared" si="270"/>
        <v>9788246</v>
      </c>
      <c r="J935" s="6093"/>
      <c r="K935" s="6093"/>
      <c r="L935" s="6093"/>
      <c r="M935" s="6093"/>
      <c r="N935" s="6093"/>
      <c r="O935" s="6093"/>
      <c r="P935" s="5664"/>
      <c r="Q935" s="6094"/>
      <c r="R935" s="6094"/>
      <c r="S935" s="6094"/>
      <c r="T935" s="5666"/>
      <c r="U935" s="6094"/>
      <c r="V935" s="6094"/>
      <c r="W935" s="6094"/>
      <c r="X935" s="6094"/>
      <c r="Y935" s="6094"/>
      <c r="Z935" s="6094"/>
      <c r="AA935" s="6094"/>
      <c r="AB935" s="6094"/>
      <c r="AC935" s="6094"/>
      <c r="AD935" s="6094"/>
      <c r="AE935" s="6095">
        <v>9788246</v>
      </c>
      <c r="AF935" s="6095"/>
      <c r="AG935" s="6094"/>
      <c r="AH935" s="6094"/>
      <c r="AI935" s="5666"/>
      <c r="AJ935" s="6096"/>
      <c r="AK935" s="6096"/>
      <c r="AL935" s="6096"/>
      <c r="AM935" s="6096"/>
      <c r="AN935" s="6097"/>
      <c r="AO935" s="6097"/>
    </row>
    <row r="936" spans="1:41" ht="17.100000000000001" customHeight="1">
      <c r="A936" s="2913"/>
      <c r="B936" s="2916"/>
      <c r="C936" s="6098" t="s">
        <v>602</v>
      </c>
      <c r="D936" s="6099" t="s">
        <v>649</v>
      </c>
      <c r="E936" s="6100">
        <f t="shared" ref="E936:E942" si="278">I936</f>
        <v>816306</v>
      </c>
      <c r="F936" s="6100">
        <v>713186</v>
      </c>
      <c r="G936" s="6101">
        <v>713185.03</v>
      </c>
      <c r="H936" s="2247">
        <f t="shared" si="276"/>
        <v>0.99999863990599935</v>
      </c>
      <c r="I936" s="1881">
        <f t="shared" si="270"/>
        <v>816306</v>
      </c>
      <c r="J936" s="6102"/>
      <c r="K936" s="6102"/>
      <c r="L936" s="6102"/>
      <c r="M936" s="6102"/>
      <c r="N936" s="6102"/>
      <c r="O936" s="6102"/>
      <c r="P936" s="5664"/>
      <c r="Q936" s="6103"/>
      <c r="R936" s="6103"/>
      <c r="S936" s="6103"/>
      <c r="T936" s="5666"/>
      <c r="U936" s="6103"/>
      <c r="V936" s="6103"/>
      <c r="W936" s="6103"/>
      <c r="X936" s="6103"/>
      <c r="Y936" s="6103"/>
      <c r="Z936" s="6103"/>
      <c r="AA936" s="6103"/>
      <c r="AB936" s="6103"/>
      <c r="AC936" s="6103"/>
      <c r="AD936" s="6103"/>
      <c r="AE936" s="6104">
        <v>816306</v>
      </c>
      <c r="AF936" s="6104"/>
      <c r="AG936" s="6103"/>
      <c r="AH936" s="6103"/>
      <c r="AI936" s="5666"/>
      <c r="AJ936" s="6105"/>
      <c r="AK936" s="6105"/>
      <c r="AL936" s="6105"/>
      <c r="AM936" s="6105"/>
      <c r="AN936" s="6106"/>
      <c r="AO936" s="6106"/>
    </row>
    <row r="937" spans="1:41" ht="17.100000000000001" customHeight="1">
      <c r="A937" s="2913"/>
      <c r="B937" s="2916"/>
      <c r="C937" s="3669" t="s">
        <v>407</v>
      </c>
      <c r="D937" s="3670" t="s">
        <v>650</v>
      </c>
      <c r="E937" s="2233">
        <f t="shared" si="278"/>
        <v>2510146</v>
      </c>
      <c r="F937" s="2245">
        <v>3093806</v>
      </c>
      <c r="G937" s="2246">
        <v>3035776.44</v>
      </c>
      <c r="H937" s="2247">
        <f t="shared" si="276"/>
        <v>0.98124331002008525</v>
      </c>
      <c r="I937" s="1881">
        <f t="shared" si="270"/>
        <v>2510146</v>
      </c>
      <c r="J937" s="6102"/>
      <c r="K937" s="6102"/>
      <c r="L937" s="6102"/>
      <c r="M937" s="6102"/>
      <c r="N937" s="6102"/>
      <c r="O937" s="6102"/>
      <c r="P937" s="5664"/>
      <c r="Q937" s="6103"/>
      <c r="R937" s="6103"/>
      <c r="S937" s="6103"/>
      <c r="T937" s="5666"/>
      <c r="U937" s="6103"/>
      <c r="V937" s="6103"/>
      <c r="W937" s="6103"/>
      <c r="X937" s="6103"/>
      <c r="Y937" s="6103"/>
      <c r="Z937" s="6103"/>
      <c r="AA937" s="6103"/>
      <c r="AB937" s="6103"/>
      <c r="AC937" s="6103"/>
      <c r="AD937" s="6103"/>
      <c r="AE937" s="6104">
        <v>2510146</v>
      </c>
      <c r="AF937" s="6104"/>
      <c r="AG937" s="6103"/>
      <c r="AH937" s="6103"/>
      <c r="AI937" s="5666"/>
      <c r="AJ937" s="6105"/>
      <c r="AK937" s="6105"/>
      <c r="AL937" s="6105"/>
      <c r="AM937" s="6105"/>
      <c r="AN937" s="6106"/>
      <c r="AO937" s="6106"/>
    </row>
    <row r="938" spans="1:41" ht="17.100000000000001" customHeight="1">
      <c r="A938" s="2913"/>
      <c r="B938" s="2916"/>
      <c r="C938" s="6107" t="s">
        <v>408</v>
      </c>
      <c r="D938" s="6108" t="s">
        <v>651</v>
      </c>
      <c r="E938" s="6109">
        <f t="shared" si="278"/>
        <v>356893</v>
      </c>
      <c r="F938" s="5690">
        <v>299326</v>
      </c>
      <c r="G938" s="5691">
        <v>280349.2</v>
      </c>
      <c r="H938" s="2247">
        <f t="shared" si="276"/>
        <v>0.93660156484902757</v>
      </c>
      <c r="I938" s="1881">
        <f t="shared" si="270"/>
        <v>356893</v>
      </c>
      <c r="J938" s="6110"/>
      <c r="K938" s="6110"/>
      <c r="L938" s="6110"/>
      <c r="M938" s="6110"/>
      <c r="N938" s="6110"/>
      <c r="O938" s="6110"/>
      <c r="P938" s="5664"/>
      <c r="Q938" s="6111"/>
      <c r="R938" s="6111"/>
      <c r="S938" s="6111"/>
      <c r="T938" s="5666"/>
      <c r="U938" s="6111"/>
      <c r="V938" s="6111"/>
      <c r="W938" s="6111"/>
      <c r="X938" s="6111"/>
      <c r="Y938" s="6111"/>
      <c r="Z938" s="6111"/>
      <c r="AA938" s="6111"/>
      <c r="AB938" s="6111"/>
      <c r="AC938" s="6111"/>
      <c r="AD938" s="6111"/>
      <c r="AE938" s="6112">
        <v>356893</v>
      </c>
      <c r="AF938" s="6112"/>
      <c r="AG938" s="6111"/>
      <c r="AH938" s="6111"/>
      <c r="AI938" s="5666"/>
      <c r="AJ938" s="6113"/>
      <c r="AK938" s="6113"/>
      <c r="AL938" s="6113"/>
      <c r="AM938" s="6113"/>
      <c r="AN938" s="6114"/>
      <c r="AO938" s="6114"/>
    </row>
    <row r="939" spans="1:41" ht="16.5" customHeight="1">
      <c r="A939" s="2913"/>
      <c r="B939" s="2916"/>
      <c r="C939" s="3669" t="s">
        <v>595</v>
      </c>
      <c r="D939" s="6115" t="s">
        <v>652</v>
      </c>
      <c r="E939" s="6109">
        <f t="shared" si="278"/>
        <v>14600</v>
      </c>
      <c r="F939" s="5690">
        <v>19600</v>
      </c>
      <c r="G939" s="5691">
        <v>17600</v>
      </c>
      <c r="H939" s="2247">
        <f t="shared" si="276"/>
        <v>0.89795918367346939</v>
      </c>
      <c r="I939" s="1881">
        <f t="shared" si="270"/>
        <v>14600</v>
      </c>
      <c r="J939" s="6110"/>
      <c r="K939" s="6110"/>
      <c r="L939" s="6110"/>
      <c r="M939" s="6110"/>
      <c r="N939" s="6110"/>
      <c r="O939" s="6110"/>
      <c r="P939" s="5664"/>
      <c r="Q939" s="6111"/>
      <c r="R939" s="6111"/>
      <c r="S939" s="6111"/>
      <c r="T939" s="5666"/>
      <c r="U939" s="6111"/>
      <c r="V939" s="6111"/>
      <c r="W939" s="6111"/>
      <c r="X939" s="6111"/>
      <c r="Y939" s="6111"/>
      <c r="Z939" s="6111"/>
      <c r="AA939" s="6111"/>
      <c r="AB939" s="6111"/>
      <c r="AC939" s="6111"/>
      <c r="AD939" s="6111"/>
      <c r="AE939" s="6112">
        <v>14600</v>
      </c>
      <c r="AF939" s="6112"/>
      <c r="AG939" s="6111"/>
      <c r="AH939" s="6111"/>
      <c r="AI939" s="5666"/>
      <c r="AJ939" s="6113"/>
      <c r="AK939" s="6113"/>
      <c r="AL939" s="6113"/>
      <c r="AM939" s="6113"/>
      <c r="AN939" s="6114"/>
      <c r="AO939" s="6114"/>
    </row>
    <row r="940" spans="1:41" ht="17.100000000000001" customHeight="1">
      <c r="A940" s="2913"/>
      <c r="B940" s="2916"/>
      <c r="C940" s="5602" t="s">
        <v>593</v>
      </c>
      <c r="D940" s="6116" t="s">
        <v>653</v>
      </c>
      <c r="E940" s="6109">
        <f t="shared" si="278"/>
        <v>55955</v>
      </c>
      <c r="F940" s="5690">
        <v>102515</v>
      </c>
      <c r="G940" s="5691">
        <v>94994.45</v>
      </c>
      <c r="H940" s="2247">
        <f t="shared" si="276"/>
        <v>0.9266395161683656</v>
      </c>
      <c r="I940" s="1881">
        <f t="shared" si="270"/>
        <v>55955</v>
      </c>
      <c r="J940" s="6110"/>
      <c r="K940" s="6110"/>
      <c r="L940" s="6110"/>
      <c r="M940" s="6110"/>
      <c r="N940" s="6110"/>
      <c r="O940" s="6110"/>
      <c r="P940" s="5664"/>
      <c r="Q940" s="6111"/>
      <c r="R940" s="6111"/>
      <c r="S940" s="6111"/>
      <c r="T940" s="5666"/>
      <c r="U940" s="6111"/>
      <c r="V940" s="6111"/>
      <c r="W940" s="6111"/>
      <c r="X940" s="6111"/>
      <c r="Y940" s="6111"/>
      <c r="Z940" s="6111"/>
      <c r="AA940" s="6111"/>
      <c r="AB940" s="6111"/>
      <c r="AC940" s="6111"/>
      <c r="AD940" s="6111"/>
      <c r="AE940" s="6112">
        <v>55955</v>
      </c>
      <c r="AF940" s="6112"/>
      <c r="AG940" s="6111"/>
      <c r="AH940" s="6111"/>
      <c r="AI940" s="5666"/>
      <c r="AJ940" s="6113"/>
      <c r="AK940" s="6113"/>
      <c r="AL940" s="6113"/>
      <c r="AM940" s="6113"/>
      <c r="AN940" s="6114"/>
      <c r="AO940" s="6114"/>
    </row>
    <row r="941" spans="1:41" ht="17.100000000000001" customHeight="1">
      <c r="A941" s="2913"/>
      <c r="B941" s="2916"/>
      <c r="C941" s="5609" t="s">
        <v>895</v>
      </c>
      <c r="D941" s="5603" t="s">
        <v>896</v>
      </c>
      <c r="E941" s="2233">
        <f t="shared" si="278"/>
        <v>4175043</v>
      </c>
      <c r="F941" s="2245">
        <v>7200806</v>
      </c>
      <c r="G941" s="2246">
        <v>7148356.54</v>
      </c>
      <c r="H941" s="2247">
        <f t="shared" si="276"/>
        <v>0.99271616816228625</v>
      </c>
      <c r="I941" s="1881">
        <f t="shared" si="270"/>
        <v>4175043</v>
      </c>
      <c r="J941" s="6110"/>
      <c r="K941" s="6110"/>
      <c r="L941" s="6110"/>
      <c r="M941" s="6110"/>
      <c r="N941" s="6110"/>
      <c r="O941" s="6110"/>
      <c r="P941" s="5664"/>
      <c r="Q941" s="6111"/>
      <c r="R941" s="6111"/>
      <c r="S941" s="6111"/>
      <c r="T941" s="5666"/>
      <c r="U941" s="6111"/>
      <c r="V941" s="6111"/>
      <c r="W941" s="6111"/>
      <c r="X941" s="6111"/>
      <c r="Y941" s="6111"/>
      <c r="Z941" s="6111"/>
      <c r="AA941" s="6111"/>
      <c r="AB941" s="6111"/>
      <c r="AC941" s="6111"/>
      <c r="AD941" s="6111"/>
      <c r="AE941" s="6112">
        <v>4175043</v>
      </c>
      <c r="AF941" s="6112"/>
      <c r="AG941" s="6111"/>
      <c r="AH941" s="6111"/>
      <c r="AI941" s="5666"/>
      <c r="AJ941" s="6113"/>
      <c r="AK941" s="6113"/>
      <c r="AL941" s="6113"/>
      <c r="AM941" s="6113"/>
      <c r="AN941" s="6114"/>
      <c r="AO941" s="6114"/>
    </row>
    <row r="942" spans="1:41" ht="17.100000000000001" customHeight="1">
      <c r="A942" s="2916"/>
      <c r="B942" s="2916"/>
      <c r="C942" s="5007" t="s">
        <v>897</v>
      </c>
      <c r="D942" s="3670" t="s">
        <v>898</v>
      </c>
      <c r="E942" s="6109">
        <f t="shared" si="278"/>
        <v>372785</v>
      </c>
      <c r="F942" s="5690">
        <v>433878</v>
      </c>
      <c r="G942" s="5691">
        <v>430443.53</v>
      </c>
      <c r="H942" s="2247">
        <f t="shared" si="276"/>
        <v>0.99208424948948792</v>
      </c>
      <c r="I942" s="1881">
        <f t="shared" si="270"/>
        <v>372785</v>
      </c>
      <c r="J942" s="6110"/>
      <c r="K942" s="6110"/>
      <c r="L942" s="6110"/>
      <c r="M942" s="6110"/>
      <c r="N942" s="6110"/>
      <c r="O942" s="6110"/>
      <c r="P942" s="5664"/>
      <c r="Q942" s="6111"/>
      <c r="R942" s="6111"/>
      <c r="S942" s="6111"/>
      <c r="T942" s="5666"/>
      <c r="U942" s="6111"/>
      <c r="V942" s="6111"/>
      <c r="W942" s="6111"/>
      <c r="X942" s="6111"/>
      <c r="Y942" s="6111"/>
      <c r="Z942" s="6111"/>
      <c r="AA942" s="6111"/>
      <c r="AB942" s="6111"/>
      <c r="AC942" s="6111"/>
      <c r="AD942" s="6111"/>
      <c r="AE942" s="6112">
        <v>372785</v>
      </c>
      <c r="AF942" s="6112"/>
      <c r="AG942" s="6111"/>
      <c r="AH942" s="6111"/>
      <c r="AI942" s="5666"/>
      <c r="AJ942" s="6113"/>
      <c r="AK942" s="6113"/>
      <c r="AL942" s="6113"/>
      <c r="AM942" s="6113"/>
      <c r="AN942" s="6114"/>
      <c r="AO942" s="6114"/>
    </row>
    <row r="943" spans="1:41" ht="17.100000000000001" customHeight="1">
      <c r="A943" s="2913"/>
      <c r="B943" s="2916"/>
      <c r="C943" s="4997"/>
      <c r="D943" s="5585"/>
      <c r="E943" s="6109"/>
      <c r="F943" s="5690"/>
      <c r="G943" s="5691"/>
      <c r="H943" s="2247"/>
      <c r="I943" s="1881">
        <f t="shared" si="270"/>
        <v>0</v>
      </c>
      <c r="J943" s="6110"/>
      <c r="K943" s="6110"/>
      <c r="L943" s="6110"/>
      <c r="M943" s="6110"/>
      <c r="N943" s="6110"/>
      <c r="O943" s="6110"/>
      <c r="P943" s="5664"/>
      <c r="Q943" s="6111"/>
      <c r="R943" s="6111"/>
      <c r="S943" s="6111"/>
      <c r="T943" s="5666"/>
      <c r="U943" s="6111"/>
      <c r="V943" s="6111"/>
      <c r="W943" s="6111"/>
      <c r="X943" s="6111"/>
      <c r="Y943" s="6111"/>
      <c r="Z943" s="6111"/>
      <c r="AA943" s="6111"/>
      <c r="AB943" s="6111"/>
      <c r="AC943" s="6111"/>
      <c r="AD943" s="6111"/>
      <c r="AE943" s="6112"/>
      <c r="AF943" s="6112"/>
      <c r="AG943" s="6111"/>
      <c r="AH943" s="6111"/>
      <c r="AI943" s="5666"/>
      <c r="AJ943" s="6113"/>
      <c r="AK943" s="6113"/>
      <c r="AL943" s="6113"/>
      <c r="AM943" s="6113"/>
      <c r="AN943" s="6114"/>
      <c r="AO943" s="6114"/>
    </row>
    <row r="944" spans="1:41" ht="17.100000000000001" customHeight="1">
      <c r="A944" s="2916"/>
      <c r="B944" s="2916"/>
      <c r="C944" s="10957" t="s">
        <v>654</v>
      </c>
      <c r="D944" s="10957"/>
      <c r="E944" s="2401">
        <f>SUM(E945:E958)</f>
        <v>1700400</v>
      </c>
      <c r="F944" s="2401">
        <f>SUM(F945:F958)</f>
        <v>2133201</v>
      </c>
      <c r="G944" s="2402">
        <f>SUM(G945:G958)</f>
        <v>2002169.2800000003</v>
      </c>
      <c r="H944" s="2247">
        <f t="shared" si="276"/>
        <v>0.93857507098487214</v>
      </c>
      <c r="I944" s="1881">
        <f t="shared" si="270"/>
        <v>0</v>
      </c>
      <c r="J944" s="6110"/>
      <c r="K944" s="6110"/>
      <c r="L944" s="6110"/>
      <c r="M944" s="6110"/>
      <c r="N944" s="6110"/>
      <c r="O944" s="6110"/>
      <c r="P944" s="5664"/>
      <c r="Q944" s="6111"/>
      <c r="R944" s="6111"/>
      <c r="S944" s="6111"/>
      <c r="T944" s="5666"/>
      <c r="U944" s="6111"/>
      <c r="V944" s="6111"/>
      <c r="W944" s="6111"/>
      <c r="X944" s="6111"/>
      <c r="Y944" s="6111"/>
      <c r="Z944" s="6111"/>
      <c r="AA944" s="6111"/>
      <c r="AB944" s="6111"/>
      <c r="AC944" s="6111"/>
      <c r="AD944" s="6111"/>
      <c r="AE944" s="6112"/>
      <c r="AF944" s="6112"/>
      <c r="AG944" s="6111"/>
      <c r="AH944" s="6111"/>
      <c r="AI944" s="5666"/>
      <c r="AJ944" s="6113"/>
      <c r="AK944" s="6113"/>
      <c r="AL944" s="6113"/>
      <c r="AM944" s="6113"/>
      <c r="AN944" s="6114"/>
      <c r="AO944" s="6114"/>
    </row>
    <row r="945" spans="1:41" ht="17.100000000000001" customHeight="1">
      <c r="A945" s="2913"/>
      <c r="B945" s="2916"/>
      <c r="C945" s="6117" t="s">
        <v>603</v>
      </c>
      <c r="D945" s="6118" t="s">
        <v>655</v>
      </c>
      <c r="E945" s="6119">
        <f>I945</f>
        <v>6507</v>
      </c>
      <c r="F945" s="5690">
        <v>19307</v>
      </c>
      <c r="G945" s="5691">
        <v>18672</v>
      </c>
      <c r="H945" s="2247">
        <f t="shared" si="276"/>
        <v>0.96711037447557879</v>
      </c>
      <c r="I945" s="1881">
        <f t="shared" si="270"/>
        <v>6507</v>
      </c>
      <c r="J945" s="6120"/>
      <c r="K945" s="6120"/>
      <c r="L945" s="6120"/>
      <c r="M945" s="6120"/>
      <c r="N945" s="6120"/>
      <c r="O945" s="6120"/>
      <c r="P945" s="5664"/>
      <c r="Q945" s="6121"/>
      <c r="R945" s="6121"/>
      <c r="S945" s="6121"/>
      <c r="T945" s="5666"/>
      <c r="U945" s="6121"/>
      <c r="V945" s="6121"/>
      <c r="W945" s="6121"/>
      <c r="X945" s="6121"/>
      <c r="Y945" s="6121"/>
      <c r="Z945" s="6121"/>
      <c r="AA945" s="6121"/>
      <c r="AB945" s="6121"/>
      <c r="AC945" s="6121"/>
      <c r="AD945" s="6121"/>
      <c r="AE945" s="6122">
        <v>6507</v>
      </c>
      <c r="AF945" s="6122"/>
      <c r="AG945" s="6121"/>
      <c r="AH945" s="6121"/>
      <c r="AI945" s="5666"/>
      <c r="AJ945" s="6123"/>
      <c r="AK945" s="6123"/>
      <c r="AL945" s="6123"/>
      <c r="AM945" s="6123"/>
      <c r="AN945" s="6124"/>
      <c r="AO945" s="6124"/>
    </row>
    <row r="946" spans="1:41" ht="16.5" customHeight="1">
      <c r="A946" s="2913"/>
      <c r="B946" s="2916"/>
      <c r="C946" s="6125" t="s">
        <v>375</v>
      </c>
      <c r="D946" s="6126" t="s">
        <v>656</v>
      </c>
      <c r="E946" s="6127">
        <f t="shared" ref="E946:E958" si="279">I946</f>
        <v>292100</v>
      </c>
      <c r="F946" s="5690">
        <v>308360</v>
      </c>
      <c r="G946" s="5691">
        <v>307013.56</v>
      </c>
      <c r="H946" s="2247">
        <f t="shared" si="276"/>
        <v>0.99563354520690106</v>
      </c>
      <c r="I946" s="1881">
        <f t="shared" si="270"/>
        <v>292100</v>
      </c>
      <c r="J946" s="6128"/>
      <c r="K946" s="6128"/>
      <c r="L946" s="6128"/>
      <c r="M946" s="6128"/>
      <c r="N946" s="6128"/>
      <c r="O946" s="6128"/>
      <c r="P946" s="5664"/>
      <c r="Q946" s="6129"/>
      <c r="R946" s="6129"/>
      <c r="S946" s="6129"/>
      <c r="T946" s="5666"/>
      <c r="U946" s="6129"/>
      <c r="V946" s="6129"/>
      <c r="W946" s="6129"/>
      <c r="X946" s="6129"/>
      <c r="Y946" s="6129"/>
      <c r="Z946" s="6129"/>
      <c r="AA946" s="6129"/>
      <c r="AB946" s="6129"/>
      <c r="AC946" s="6129"/>
      <c r="AD946" s="6129"/>
      <c r="AE946" s="6130">
        <v>292100</v>
      </c>
      <c r="AF946" s="6130"/>
      <c r="AG946" s="6129"/>
      <c r="AH946" s="6129"/>
      <c r="AI946" s="5666"/>
      <c r="AJ946" s="6131"/>
      <c r="AK946" s="6131"/>
      <c r="AL946" s="6131"/>
      <c r="AM946" s="6131"/>
      <c r="AN946" s="6132"/>
      <c r="AO946" s="6132"/>
    </row>
    <row r="947" spans="1:41" ht="16.5" customHeight="1" thickBot="1">
      <c r="A947" s="3452"/>
      <c r="B947" s="3165"/>
      <c r="C947" s="6133" t="s">
        <v>597</v>
      </c>
      <c r="D947" s="6134" t="s">
        <v>657</v>
      </c>
      <c r="E947" s="6135">
        <f t="shared" si="279"/>
        <v>15000</v>
      </c>
      <c r="F947" s="6136">
        <v>15000</v>
      </c>
      <c r="G947" s="6137">
        <v>14895.98</v>
      </c>
      <c r="H947" s="3240">
        <f t="shared" si="276"/>
        <v>0.99306533333333336</v>
      </c>
      <c r="I947" s="1881">
        <f t="shared" si="270"/>
        <v>15000</v>
      </c>
      <c r="J947" s="6138"/>
      <c r="K947" s="6138"/>
      <c r="L947" s="6138"/>
      <c r="M947" s="6138"/>
      <c r="N947" s="6138"/>
      <c r="O947" s="6138"/>
      <c r="P947" s="5664"/>
      <c r="Q947" s="6139"/>
      <c r="R947" s="6139"/>
      <c r="S947" s="6139"/>
      <c r="T947" s="5666"/>
      <c r="U947" s="6139"/>
      <c r="V947" s="6139"/>
      <c r="W947" s="6139"/>
      <c r="X947" s="6139"/>
      <c r="Y947" s="6139"/>
      <c r="Z947" s="6139"/>
      <c r="AA947" s="6139"/>
      <c r="AB947" s="6139"/>
      <c r="AC947" s="6139"/>
      <c r="AD947" s="6139"/>
      <c r="AE947" s="6140">
        <v>15000</v>
      </c>
      <c r="AF947" s="6140"/>
      <c r="AG947" s="6139"/>
      <c r="AH947" s="6139"/>
      <c r="AI947" s="5666"/>
      <c r="AJ947" s="6141"/>
      <c r="AK947" s="6141"/>
      <c r="AL947" s="6141"/>
      <c r="AM947" s="6141"/>
      <c r="AN947" s="6142"/>
      <c r="AO947" s="6142"/>
    </row>
    <row r="948" spans="1:41" ht="17.100000000000001" customHeight="1">
      <c r="A948" s="2913"/>
      <c r="B948" s="2916"/>
      <c r="C948" s="3669" t="s">
        <v>604</v>
      </c>
      <c r="D948" s="3670" t="s">
        <v>658</v>
      </c>
      <c r="E948" s="2233">
        <f t="shared" si="279"/>
        <v>311190</v>
      </c>
      <c r="F948" s="3248">
        <v>273857</v>
      </c>
      <c r="G948" s="3249">
        <v>215401.8</v>
      </c>
      <c r="H948" s="3250">
        <f t="shared" si="276"/>
        <v>0.78654845412021601</v>
      </c>
      <c r="I948" s="1881">
        <f t="shared" si="270"/>
        <v>311190</v>
      </c>
      <c r="J948" s="6138"/>
      <c r="K948" s="6138"/>
      <c r="L948" s="6138"/>
      <c r="M948" s="6138"/>
      <c r="N948" s="6138"/>
      <c r="O948" s="6138"/>
      <c r="P948" s="5664"/>
      <c r="Q948" s="6139"/>
      <c r="R948" s="6139"/>
      <c r="S948" s="6139"/>
      <c r="T948" s="5666"/>
      <c r="U948" s="6139"/>
      <c r="V948" s="6139"/>
      <c r="W948" s="6139"/>
      <c r="X948" s="6139"/>
      <c r="Y948" s="6139"/>
      <c r="Z948" s="6139"/>
      <c r="AA948" s="6139"/>
      <c r="AB948" s="6139"/>
      <c r="AC948" s="6139"/>
      <c r="AD948" s="6139"/>
      <c r="AE948" s="6140">
        <v>311190</v>
      </c>
      <c r="AF948" s="6140"/>
      <c r="AG948" s="6139"/>
      <c r="AH948" s="6139"/>
      <c r="AI948" s="5666"/>
      <c r="AJ948" s="6141"/>
      <c r="AK948" s="6141"/>
      <c r="AL948" s="6141"/>
      <c r="AM948" s="6141"/>
      <c r="AN948" s="6142"/>
      <c r="AO948" s="6142"/>
    </row>
    <row r="949" spans="1:41" ht="17.100000000000001" customHeight="1">
      <c r="A949" s="2913"/>
      <c r="B949" s="2916"/>
      <c r="C949" s="6143" t="s">
        <v>244</v>
      </c>
      <c r="D949" s="6144" t="s">
        <v>659</v>
      </c>
      <c r="E949" s="6145">
        <f t="shared" si="279"/>
        <v>290000</v>
      </c>
      <c r="F949" s="5690">
        <v>248911</v>
      </c>
      <c r="G949" s="5691">
        <v>246890</v>
      </c>
      <c r="H949" s="3250">
        <f t="shared" si="276"/>
        <v>0.99188063203313637</v>
      </c>
      <c r="I949" s="1881">
        <f t="shared" si="270"/>
        <v>290000</v>
      </c>
      <c r="J949" s="6146"/>
      <c r="K949" s="6146"/>
      <c r="L949" s="6146"/>
      <c r="M949" s="6146"/>
      <c r="N949" s="6146"/>
      <c r="O949" s="6146"/>
      <c r="P949" s="5664"/>
      <c r="Q949" s="6147"/>
      <c r="R949" s="6147"/>
      <c r="S949" s="6147"/>
      <c r="T949" s="5666"/>
      <c r="U949" s="6147"/>
      <c r="V949" s="6147"/>
      <c r="W949" s="6147"/>
      <c r="X949" s="6147"/>
      <c r="Y949" s="6147"/>
      <c r="Z949" s="6147"/>
      <c r="AA949" s="6147"/>
      <c r="AB949" s="6147"/>
      <c r="AC949" s="6147"/>
      <c r="AD949" s="6147"/>
      <c r="AE949" s="6148">
        <v>290000</v>
      </c>
      <c r="AF949" s="6148"/>
      <c r="AG949" s="6147"/>
      <c r="AH949" s="6147"/>
      <c r="AI949" s="5666"/>
      <c r="AJ949" s="6149"/>
      <c r="AK949" s="6149"/>
      <c r="AL949" s="6149"/>
      <c r="AM949" s="6149"/>
      <c r="AN949" s="6150"/>
      <c r="AO949" s="6150"/>
    </row>
    <row r="950" spans="1:41" ht="17.100000000000001" customHeight="1">
      <c r="A950" s="2913"/>
      <c r="B950" s="2916"/>
      <c r="C950" s="6151" t="s">
        <v>605</v>
      </c>
      <c r="D950" s="6152" t="s">
        <v>660</v>
      </c>
      <c r="E950" s="6153">
        <f t="shared" si="279"/>
        <v>30000</v>
      </c>
      <c r="F950" s="5690">
        <v>33201</v>
      </c>
      <c r="G950" s="5691">
        <v>19443</v>
      </c>
      <c r="H950" s="3250">
        <f t="shared" si="276"/>
        <v>0.58561489111773746</v>
      </c>
      <c r="I950" s="1881">
        <f t="shared" si="270"/>
        <v>30000</v>
      </c>
      <c r="J950" s="6154"/>
      <c r="K950" s="6154"/>
      <c r="L950" s="6154"/>
      <c r="M950" s="6154"/>
      <c r="N950" s="6154"/>
      <c r="O950" s="6154"/>
      <c r="P950" s="5664"/>
      <c r="Q950" s="6155"/>
      <c r="R950" s="6155"/>
      <c r="S950" s="6155"/>
      <c r="T950" s="5666"/>
      <c r="U950" s="6155"/>
      <c r="V950" s="6155"/>
      <c r="W950" s="6155"/>
      <c r="X950" s="6155"/>
      <c r="Y950" s="6155"/>
      <c r="Z950" s="6155"/>
      <c r="AA950" s="6155"/>
      <c r="AB950" s="6155"/>
      <c r="AC950" s="6155"/>
      <c r="AD950" s="6155"/>
      <c r="AE950" s="6156">
        <v>30000</v>
      </c>
      <c r="AF950" s="6156"/>
      <c r="AG950" s="6155"/>
      <c r="AH950" s="6155"/>
      <c r="AI950" s="5666"/>
      <c r="AJ950" s="6157"/>
      <c r="AK950" s="6157"/>
      <c r="AL950" s="6157"/>
      <c r="AM950" s="6157"/>
      <c r="AN950" s="6158"/>
      <c r="AO950" s="6158"/>
    </row>
    <row r="951" spans="1:41" ht="17.100000000000001" customHeight="1">
      <c r="A951" s="2913"/>
      <c r="B951" s="2916"/>
      <c r="C951" s="6159" t="s">
        <v>376</v>
      </c>
      <c r="D951" s="6160" t="s">
        <v>661</v>
      </c>
      <c r="E951" s="6161">
        <f t="shared" si="279"/>
        <v>216831</v>
      </c>
      <c r="F951" s="5690">
        <v>221621</v>
      </c>
      <c r="G951" s="5691">
        <v>189433.2</v>
      </c>
      <c r="H951" s="3250">
        <f t="shared" si="276"/>
        <v>0.8547619584786641</v>
      </c>
      <c r="I951" s="1881">
        <f t="shared" si="270"/>
        <v>216831</v>
      </c>
      <c r="J951" s="6162"/>
      <c r="K951" s="6162"/>
      <c r="L951" s="6162"/>
      <c r="M951" s="6162"/>
      <c r="N951" s="6162"/>
      <c r="O951" s="6162"/>
      <c r="P951" s="5664"/>
      <c r="Q951" s="6163"/>
      <c r="R951" s="6163"/>
      <c r="S951" s="6163"/>
      <c r="T951" s="5666"/>
      <c r="U951" s="6163"/>
      <c r="V951" s="6163"/>
      <c r="W951" s="6163"/>
      <c r="X951" s="6163"/>
      <c r="Y951" s="6163"/>
      <c r="Z951" s="6163"/>
      <c r="AA951" s="6163"/>
      <c r="AB951" s="6163"/>
      <c r="AC951" s="6163"/>
      <c r="AD951" s="6163"/>
      <c r="AE951" s="6164">
        <v>216831</v>
      </c>
      <c r="AF951" s="6164"/>
      <c r="AG951" s="6163"/>
      <c r="AH951" s="6163"/>
      <c r="AI951" s="5666"/>
      <c r="AJ951" s="6165"/>
      <c r="AK951" s="6165"/>
      <c r="AL951" s="6165"/>
      <c r="AM951" s="6165"/>
      <c r="AN951" s="6166"/>
      <c r="AO951" s="6166"/>
    </row>
    <row r="952" spans="1:41" ht="17.100000000000001" customHeight="1">
      <c r="A952" s="2913"/>
      <c r="B952" s="2916"/>
      <c r="C952" s="6167" t="s">
        <v>606</v>
      </c>
      <c r="D952" s="6168" t="s">
        <v>662</v>
      </c>
      <c r="E952" s="6169">
        <f t="shared" si="279"/>
        <v>0</v>
      </c>
      <c r="F952" s="5690">
        <v>2850</v>
      </c>
      <c r="G952" s="5691">
        <v>2587.3000000000002</v>
      </c>
      <c r="H952" s="3250">
        <f t="shared" si="276"/>
        <v>0.90782456140350887</v>
      </c>
      <c r="I952" s="1881">
        <f t="shared" si="270"/>
        <v>0</v>
      </c>
      <c r="J952" s="6170"/>
      <c r="K952" s="6170"/>
      <c r="L952" s="6170"/>
      <c r="M952" s="6170"/>
      <c r="N952" s="6170"/>
      <c r="O952" s="6170"/>
      <c r="P952" s="5664"/>
      <c r="Q952" s="6171"/>
      <c r="R952" s="6171"/>
      <c r="S952" s="6171"/>
      <c r="T952" s="5666"/>
      <c r="U952" s="6171"/>
      <c r="V952" s="6171"/>
      <c r="W952" s="6171"/>
      <c r="X952" s="6171"/>
      <c r="Y952" s="6171"/>
      <c r="Z952" s="6171"/>
      <c r="AA952" s="6171"/>
      <c r="AB952" s="6171"/>
      <c r="AC952" s="6171"/>
      <c r="AD952" s="6171"/>
      <c r="AE952" s="6172"/>
      <c r="AF952" s="6172"/>
      <c r="AG952" s="6171"/>
      <c r="AH952" s="6171"/>
      <c r="AI952" s="5666"/>
      <c r="AJ952" s="6173"/>
      <c r="AK952" s="6173"/>
      <c r="AL952" s="6173"/>
      <c r="AM952" s="6173"/>
      <c r="AN952" s="6174"/>
      <c r="AO952" s="6174"/>
    </row>
    <row r="953" spans="1:41" ht="27.75" customHeight="1">
      <c r="A953" s="2913"/>
      <c r="B953" s="2916"/>
      <c r="C953" s="6175" t="s">
        <v>664</v>
      </c>
      <c r="D953" s="6176" t="s">
        <v>665</v>
      </c>
      <c r="E953" s="6177">
        <f t="shared" si="279"/>
        <v>71463</v>
      </c>
      <c r="F953" s="5690">
        <v>85673</v>
      </c>
      <c r="G953" s="5691">
        <v>81497.740000000005</v>
      </c>
      <c r="H953" s="3250">
        <f t="shared" si="276"/>
        <v>0.95126515938510392</v>
      </c>
      <c r="I953" s="1881">
        <f t="shared" si="270"/>
        <v>71463</v>
      </c>
      <c r="J953" s="6178"/>
      <c r="K953" s="6178"/>
      <c r="L953" s="6178"/>
      <c r="M953" s="6178"/>
      <c r="N953" s="6178"/>
      <c r="O953" s="6178"/>
      <c r="P953" s="5664"/>
      <c r="Q953" s="6179"/>
      <c r="R953" s="6179"/>
      <c r="S953" s="6179"/>
      <c r="T953" s="5666"/>
      <c r="U953" s="6179"/>
      <c r="V953" s="6179"/>
      <c r="W953" s="6179"/>
      <c r="X953" s="6179"/>
      <c r="Y953" s="6179"/>
      <c r="Z953" s="6179"/>
      <c r="AA953" s="6179"/>
      <c r="AB953" s="6179"/>
      <c r="AC953" s="6179"/>
      <c r="AD953" s="6179"/>
      <c r="AE953" s="6180">
        <v>71463</v>
      </c>
      <c r="AF953" s="6180"/>
      <c r="AG953" s="6179"/>
      <c r="AH953" s="6179"/>
      <c r="AI953" s="5666"/>
      <c r="AJ953" s="6181"/>
      <c r="AK953" s="6181"/>
      <c r="AL953" s="6181"/>
      <c r="AM953" s="6181"/>
      <c r="AN953" s="6182"/>
      <c r="AO953" s="6182"/>
    </row>
    <row r="954" spans="1:41" ht="17.100000000000001" customHeight="1">
      <c r="A954" s="2913"/>
      <c r="B954" s="2916"/>
      <c r="C954" s="6183" t="s">
        <v>599</v>
      </c>
      <c r="D954" s="6184" t="s">
        <v>666</v>
      </c>
      <c r="E954" s="6185">
        <f t="shared" si="279"/>
        <v>35202</v>
      </c>
      <c r="F954" s="5690">
        <v>40102</v>
      </c>
      <c r="G954" s="5691">
        <v>35736.31</v>
      </c>
      <c r="H954" s="3250">
        <f t="shared" si="276"/>
        <v>0.89113535484514483</v>
      </c>
      <c r="I954" s="1881">
        <f t="shared" si="270"/>
        <v>35202</v>
      </c>
      <c r="J954" s="6186"/>
      <c r="K954" s="6186"/>
      <c r="L954" s="6186"/>
      <c r="M954" s="6186"/>
      <c r="N954" s="6186"/>
      <c r="O954" s="6186"/>
      <c r="P954" s="5664"/>
      <c r="Q954" s="6187"/>
      <c r="R954" s="6187"/>
      <c r="S954" s="6187"/>
      <c r="T954" s="5666"/>
      <c r="U954" s="6187"/>
      <c r="V954" s="6187"/>
      <c r="W954" s="6187"/>
      <c r="X954" s="6187"/>
      <c r="Y954" s="6187"/>
      <c r="Z954" s="6187"/>
      <c r="AA954" s="6187"/>
      <c r="AB954" s="6187"/>
      <c r="AC954" s="6187"/>
      <c r="AD954" s="6187"/>
      <c r="AE954" s="6188">
        <v>35202</v>
      </c>
      <c r="AF954" s="6188"/>
      <c r="AG954" s="6187"/>
      <c r="AH954" s="6187"/>
      <c r="AI954" s="5666"/>
      <c r="AJ954" s="6189"/>
      <c r="AK954" s="6189"/>
      <c r="AL954" s="6189"/>
      <c r="AM954" s="6189"/>
      <c r="AN954" s="6190"/>
      <c r="AO954" s="6190"/>
    </row>
    <row r="955" spans="1:41" ht="17.100000000000001" customHeight="1">
      <c r="A955" s="2913"/>
      <c r="B955" s="2916"/>
      <c r="C955" s="6191" t="s">
        <v>608</v>
      </c>
      <c r="D955" s="6192" t="s">
        <v>670</v>
      </c>
      <c r="E955" s="6193">
        <f t="shared" si="279"/>
        <v>412877</v>
      </c>
      <c r="F955" s="5690">
        <v>684334</v>
      </c>
      <c r="G955" s="5691">
        <v>684333.5</v>
      </c>
      <c r="H955" s="3250">
        <f t="shared" si="276"/>
        <v>0.99999926936262118</v>
      </c>
      <c r="I955" s="1881">
        <f t="shared" si="270"/>
        <v>412877</v>
      </c>
      <c r="J955" s="6194"/>
      <c r="K955" s="6194"/>
      <c r="L955" s="6194"/>
      <c r="M955" s="6194"/>
      <c r="N955" s="6194"/>
      <c r="O955" s="6194"/>
      <c r="P955" s="5664"/>
      <c r="Q955" s="6195"/>
      <c r="R955" s="6195"/>
      <c r="S955" s="6195"/>
      <c r="T955" s="5666"/>
      <c r="U955" s="6195"/>
      <c r="V955" s="6195"/>
      <c r="W955" s="6195"/>
      <c r="X955" s="6195"/>
      <c r="Y955" s="6195"/>
      <c r="Z955" s="6195"/>
      <c r="AA955" s="6195"/>
      <c r="AB955" s="6195"/>
      <c r="AC955" s="6195"/>
      <c r="AD955" s="6195"/>
      <c r="AE955" s="6196">
        <v>412877</v>
      </c>
      <c r="AF955" s="6196"/>
      <c r="AG955" s="6195"/>
      <c r="AH955" s="6195"/>
      <c r="AI955" s="5666"/>
      <c r="AJ955" s="6197"/>
      <c r="AK955" s="6197"/>
      <c r="AL955" s="6197"/>
      <c r="AM955" s="6197"/>
      <c r="AN955" s="6198"/>
      <c r="AO955" s="6198"/>
    </row>
    <row r="956" spans="1:41" ht="17.100000000000001" customHeight="1">
      <c r="A956" s="2913"/>
      <c r="B956" s="2916"/>
      <c r="C956" s="6199" t="s">
        <v>673</v>
      </c>
      <c r="D956" s="6200" t="s">
        <v>674</v>
      </c>
      <c r="E956" s="6201">
        <f t="shared" si="279"/>
        <v>200</v>
      </c>
      <c r="F956" s="5690">
        <v>200</v>
      </c>
      <c r="G956" s="5691">
        <v>78.790000000000006</v>
      </c>
      <c r="H956" s="3250">
        <f t="shared" si="276"/>
        <v>0.39395000000000002</v>
      </c>
      <c r="I956" s="1881">
        <f t="shared" si="270"/>
        <v>200</v>
      </c>
      <c r="J956" s="6202"/>
      <c r="K956" s="6202"/>
      <c r="L956" s="6202"/>
      <c r="M956" s="6202"/>
      <c r="N956" s="6202"/>
      <c r="O956" s="6202"/>
      <c r="P956" s="5664"/>
      <c r="Q956" s="6203"/>
      <c r="R956" s="6203"/>
      <c r="S956" s="6203"/>
      <c r="T956" s="5666"/>
      <c r="U956" s="6203"/>
      <c r="V956" s="6203"/>
      <c r="W956" s="6203"/>
      <c r="X956" s="6203"/>
      <c r="Y956" s="6203"/>
      <c r="Z956" s="6203"/>
      <c r="AA956" s="6203"/>
      <c r="AB956" s="6203"/>
      <c r="AC956" s="6203"/>
      <c r="AD956" s="6203"/>
      <c r="AE956" s="6204">
        <v>200</v>
      </c>
      <c r="AF956" s="6204"/>
      <c r="AG956" s="6203"/>
      <c r="AH956" s="6203"/>
      <c r="AI956" s="5666"/>
      <c r="AJ956" s="6205"/>
      <c r="AK956" s="6205"/>
      <c r="AL956" s="6205"/>
      <c r="AM956" s="6205"/>
      <c r="AN956" s="6206"/>
      <c r="AO956" s="6206"/>
    </row>
    <row r="957" spans="1:41" ht="17.100000000000001" customHeight="1">
      <c r="A957" s="2913"/>
      <c r="B957" s="2916"/>
      <c r="C957" s="6207" t="s">
        <v>914</v>
      </c>
      <c r="D957" s="6208" t="s">
        <v>915</v>
      </c>
      <c r="E957" s="6209">
        <v>0</v>
      </c>
      <c r="F957" s="5690">
        <v>1155</v>
      </c>
      <c r="G957" s="5691">
        <v>1154.79</v>
      </c>
      <c r="H957" s="3250">
        <f t="shared" si="276"/>
        <v>0.99981818181818183</v>
      </c>
      <c r="J957" s="6210"/>
      <c r="K957" s="6210"/>
      <c r="L957" s="6210"/>
      <c r="M957" s="6210"/>
      <c r="N957" s="6210"/>
      <c r="O957" s="6210"/>
      <c r="P957" s="5664"/>
      <c r="Q957" s="6211"/>
      <c r="R957" s="6211"/>
      <c r="S957" s="6211"/>
      <c r="T957" s="5666"/>
      <c r="U957" s="6211"/>
      <c r="V957" s="6211"/>
      <c r="W957" s="6211"/>
      <c r="X957" s="6211"/>
      <c r="Y957" s="6211"/>
      <c r="Z957" s="6211"/>
      <c r="AA957" s="6211"/>
      <c r="AB957" s="6211"/>
      <c r="AC957" s="6211"/>
      <c r="AD957" s="6211"/>
      <c r="AE957" s="6212"/>
      <c r="AF957" s="6212"/>
      <c r="AG957" s="6211"/>
      <c r="AH957" s="6211"/>
      <c r="AI957" s="5666"/>
      <c r="AJ957" s="6213"/>
      <c r="AK957" s="6213"/>
      <c r="AL957" s="6213"/>
      <c r="AM957" s="6213"/>
      <c r="AN957" s="6214"/>
      <c r="AO957" s="6214"/>
    </row>
    <row r="958" spans="1:41" ht="16.5" customHeight="1">
      <c r="A958" s="2913"/>
      <c r="B958" s="2916"/>
      <c r="C958" s="6215" t="s">
        <v>409</v>
      </c>
      <c r="D958" s="6216" t="s">
        <v>676</v>
      </c>
      <c r="E958" s="6217">
        <f t="shared" si="279"/>
        <v>19030</v>
      </c>
      <c r="F958" s="5690">
        <v>198630</v>
      </c>
      <c r="G958" s="5691">
        <v>185031.31</v>
      </c>
      <c r="H958" s="3250">
        <f t="shared" si="276"/>
        <v>0.93153758243971196</v>
      </c>
      <c r="I958" s="1881">
        <f t="shared" si="270"/>
        <v>19030</v>
      </c>
      <c r="J958" s="6218"/>
      <c r="K958" s="6218"/>
      <c r="L958" s="6218"/>
      <c r="M958" s="6218"/>
      <c r="N958" s="6218"/>
      <c r="O958" s="6218"/>
      <c r="P958" s="5664"/>
      <c r="Q958" s="6219"/>
      <c r="R958" s="6219"/>
      <c r="S958" s="6219"/>
      <c r="T958" s="5666"/>
      <c r="U958" s="6219"/>
      <c r="V958" s="6219"/>
      <c r="W958" s="6219"/>
      <c r="X958" s="6219"/>
      <c r="Y958" s="6219"/>
      <c r="Z958" s="6219"/>
      <c r="AA958" s="6219"/>
      <c r="AB958" s="6219"/>
      <c r="AC958" s="6219"/>
      <c r="AD958" s="6219"/>
      <c r="AE958" s="6220">
        <v>19030</v>
      </c>
      <c r="AF958" s="6220"/>
      <c r="AG958" s="6219"/>
      <c r="AH958" s="6219"/>
      <c r="AI958" s="5666"/>
      <c r="AJ958" s="6221"/>
      <c r="AK958" s="6221"/>
      <c r="AL958" s="6221"/>
      <c r="AM958" s="6221"/>
      <c r="AN958" s="6222"/>
      <c r="AO958" s="6222"/>
    </row>
    <row r="959" spans="1:41" ht="17.100000000000001" customHeight="1">
      <c r="A959" s="2913"/>
      <c r="B959" s="2916"/>
      <c r="C959" s="3154"/>
      <c r="D959" s="3154"/>
      <c r="E959" s="6217"/>
      <c r="F959" s="5690"/>
      <c r="G959" s="5691"/>
      <c r="H959" s="3250"/>
      <c r="I959" s="1881">
        <f t="shared" si="270"/>
        <v>0</v>
      </c>
      <c r="J959" s="6218"/>
      <c r="K959" s="6218"/>
      <c r="L959" s="6218"/>
      <c r="M959" s="6218"/>
      <c r="N959" s="6218"/>
      <c r="O959" s="6218"/>
      <c r="P959" s="5664"/>
      <c r="Q959" s="6219"/>
      <c r="R959" s="6219"/>
      <c r="S959" s="6219"/>
      <c r="T959" s="5666"/>
      <c r="U959" s="6219"/>
      <c r="V959" s="6219"/>
      <c r="W959" s="6219"/>
      <c r="X959" s="6219"/>
      <c r="Y959" s="6219"/>
      <c r="Z959" s="6219"/>
      <c r="AA959" s="6219"/>
      <c r="AB959" s="6219"/>
      <c r="AC959" s="6219"/>
      <c r="AD959" s="6219"/>
      <c r="AE959" s="6220"/>
      <c r="AF959" s="6220"/>
      <c r="AG959" s="6219"/>
      <c r="AH959" s="6219"/>
      <c r="AI959" s="5666"/>
      <c r="AJ959" s="6221"/>
      <c r="AK959" s="6221"/>
      <c r="AL959" s="6221"/>
      <c r="AM959" s="6221"/>
      <c r="AN959" s="6222"/>
      <c r="AO959" s="6222"/>
    </row>
    <row r="960" spans="1:41" ht="17.100000000000001" customHeight="1">
      <c r="A960" s="2913"/>
      <c r="B960" s="2916"/>
      <c r="C960" s="11102" t="s">
        <v>847</v>
      </c>
      <c r="D960" s="11102"/>
      <c r="E960" s="6223">
        <f t="shared" ref="E960:G960" si="280">SUM(E961)</f>
        <v>28875</v>
      </c>
      <c r="F960" s="6223">
        <f t="shared" si="280"/>
        <v>46655</v>
      </c>
      <c r="G960" s="6224">
        <f t="shared" si="280"/>
        <v>46399.39</v>
      </c>
      <c r="H960" s="3250">
        <f t="shared" si="276"/>
        <v>0.9945212731754367</v>
      </c>
      <c r="I960" s="1881">
        <f t="shared" si="270"/>
        <v>0</v>
      </c>
      <c r="J960" s="6218"/>
      <c r="K960" s="6218"/>
      <c r="L960" s="6218"/>
      <c r="M960" s="6218"/>
      <c r="N960" s="6218"/>
      <c r="O960" s="6218"/>
      <c r="P960" s="5664"/>
      <c r="Q960" s="6219"/>
      <c r="R960" s="6219"/>
      <c r="S960" s="6219"/>
      <c r="T960" s="5666"/>
      <c r="U960" s="6219"/>
      <c r="V960" s="6219"/>
      <c r="W960" s="6219"/>
      <c r="X960" s="6219"/>
      <c r="Y960" s="6219"/>
      <c r="Z960" s="6219"/>
      <c r="AA960" s="6219"/>
      <c r="AB960" s="6219"/>
      <c r="AC960" s="6219"/>
      <c r="AD960" s="6219"/>
      <c r="AE960" s="6220"/>
      <c r="AF960" s="6220"/>
      <c r="AG960" s="6219"/>
      <c r="AH960" s="6219"/>
      <c r="AI960" s="5666"/>
      <c r="AJ960" s="6221"/>
      <c r="AK960" s="6221"/>
      <c r="AL960" s="6221"/>
      <c r="AM960" s="6221"/>
      <c r="AN960" s="6222"/>
      <c r="AO960" s="6222"/>
    </row>
    <row r="961" spans="1:34" ht="17.100000000000001" customHeight="1">
      <c r="A961" s="2913"/>
      <c r="B961" s="2916"/>
      <c r="C961" s="6225" t="s">
        <v>591</v>
      </c>
      <c r="D961" s="6226" t="s">
        <v>678</v>
      </c>
      <c r="E961" s="6217">
        <f>I961</f>
        <v>28875</v>
      </c>
      <c r="F961" s="5690">
        <v>46655</v>
      </c>
      <c r="G961" s="5691">
        <v>46399.39</v>
      </c>
      <c r="H961" s="3250">
        <f t="shared" si="276"/>
        <v>0.9945212731754367</v>
      </c>
      <c r="I961" s="1881">
        <f t="shared" si="270"/>
        <v>28875</v>
      </c>
      <c r="J961" s="6218"/>
      <c r="K961" s="6218"/>
      <c r="L961" s="6218"/>
      <c r="M961" s="6218"/>
      <c r="N961" s="6218"/>
      <c r="O961" s="6218"/>
      <c r="P961" s="5664"/>
      <c r="Q961" s="6219"/>
      <c r="R961" s="6219"/>
      <c r="S961" s="6219"/>
      <c r="T961" s="5666"/>
      <c r="U961" s="6219"/>
      <c r="V961" s="6219"/>
      <c r="W961" s="6219"/>
      <c r="X961" s="6219"/>
      <c r="Y961" s="6219"/>
      <c r="Z961" s="6219"/>
      <c r="AA961" s="6219"/>
      <c r="AB961" s="6219"/>
      <c r="AC961" s="6219"/>
      <c r="AD961" s="6219"/>
      <c r="AE961" s="6220">
        <v>28875</v>
      </c>
      <c r="AF961" s="6220"/>
      <c r="AG961" s="6219"/>
      <c r="AH961" s="6219"/>
    </row>
    <row r="962" spans="1:34" ht="15.75" customHeight="1">
      <c r="A962" s="2913"/>
      <c r="B962" s="2916"/>
      <c r="C962" s="6227"/>
      <c r="D962" s="6228"/>
      <c r="E962" s="6217"/>
      <c r="F962" s="6217"/>
      <c r="G962" s="5691"/>
      <c r="H962" s="3250"/>
      <c r="I962" s="1881">
        <f t="shared" si="270"/>
        <v>0</v>
      </c>
      <c r="J962" s="6218"/>
      <c r="K962" s="6218"/>
      <c r="L962" s="6218"/>
      <c r="M962" s="6218"/>
      <c r="N962" s="6218"/>
      <c r="O962" s="6218"/>
      <c r="P962" s="5664"/>
      <c r="Q962" s="6219"/>
      <c r="R962" s="6219"/>
      <c r="S962" s="6219"/>
      <c r="T962" s="5666"/>
      <c r="U962" s="6219"/>
      <c r="V962" s="6219"/>
      <c r="W962" s="6219"/>
      <c r="X962" s="6219"/>
      <c r="Y962" s="6219"/>
      <c r="Z962" s="6219"/>
      <c r="AA962" s="6219"/>
      <c r="AB962" s="6219"/>
      <c r="AC962" s="6219"/>
      <c r="AD962" s="6219"/>
      <c r="AE962" s="6220"/>
      <c r="AF962" s="6220"/>
      <c r="AG962" s="6219"/>
      <c r="AH962" s="6219"/>
    </row>
    <row r="963" spans="1:34" ht="17.25" customHeight="1">
      <c r="A963" s="2913"/>
      <c r="B963" s="2916"/>
      <c r="C963" s="11103" t="s">
        <v>683</v>
      </c>
      <c r="D963" s="11104"/>
      <c r="E963" s="2233">
        <f>SUM(E964:E995)</f>
        <v>16981820</v>
      </c>
      <c r="F963" s="2233">
        <f>SUM(F964:F995)</f>
        <v>6637163</v>
      </c>
      <c r="G963" s="2445">
        <f>SUM(G964:G995)</f>
        <v>2535698.4100000011</v>
      </c>
      <c r="H963" s="3250">
        <f t="shared" si="276"/>
        <v>0.38204552306459871</v>
      </c>
      <c r="I963" s="1881">
        <f t="shared" si="270"/>
        <v>0</v>
      </c>
      <c r="J963" s="6218"/>
      <c r="K963" s="6218"/>
      <c r="L963" s="6218"/>
      <c r="M963" s="6218"/>
      <c r="N963" s="6218"/>
      <c r="O963" s="6218"/>
      <c r="P963" s="5664"/>
      <c r="Q963" s="6219"/>
      <c r="R963" s="6219"/>
      <c r="S963" s="6219"/>
      <c r="T963" s="5666"/>
      <c r="U963" s="6219"/>
      <c r="V963" s="6219"/>
      <c r="W963" s="6219"/>
      <c r="X963" s="6219"/>
      <c r="Y963" s="6219"/>
      <c r="Z963" s="6219"/>
      <c r="AA963" s="6219"/>
      <c r="AB963" s="6219"/>
      <c r="AC963" s="6219"/>
      <c r="AD963" s="6219"/>
      <c r="AE963" s="6220"/>
      <c r="AF963" s="6220"/>
      <c r="AG963" s="6219"/>
      <c r="AH963" s="6219"/>
    </row>
    <row r="964" spans="1:34" ht="67.5" customHeight="1">
      <c r="A964" s="2913"/>
      <c r="B964" s="2916"/>
      <c r="C964" s="6229" t="s">
        <v>725</v>
      </c>
      <c r="D964" s="6230" t="s">
        <v>726</v>
      </c>
      <c r="E964" s="2233">
        <f>I964</f>
        <v>1320463</v>
      </c>
      <c r="F964" s="2245">
        <v>956281</v>
      </c>
      <c r="G964" s="2246">
        <v>680550.67</v>
      </c>
      <c r="H964" s="2247">
        <f t="shared" si="276"/>
        <v>0.71166390422898718</v>
      </c>
      <c r="I964" s="1881">
        <f t="shared" si="270"/>
        <v>1320463</v>
      </c>
      <c r="J964" s="6218"/>
      <c r="K964" s="6218"/>
      <c r="L964" s="6218"/>
      <c r="M964" s="6218"/>
      <c r="N964" s="6218"/>
      <c r="O964" s="6218"/>
      <c r="P964" s="5664"/>
      <c r="Q964" s="6219"/>
      <c r="R964" s="6219"/>
      <c r="S964" s="6219"/>
      <c r="T964" s="5666"/>
      <c r="U964" s="6219"/>
      <c r="V964" s="6219"/>
      <c r="W964" s="6219"/>
      <c r="X964" s="6219"/>
      <c r="Y964" s="6219"/>
      <c r="Z964" s="6219"/>
      <c r="AA964" s="6219"/>
      <c r="AB964" s="6219"/>
      <c r="AC964" s="6219"/>
      <c r="AD964" s="6219"/>
      <c r="AE964" s="6220">
        <v>1320463</v>
      </c>
      <c r="AF964" s="6220"/>
      <c r="AG964" s="6219"/>
      <c r="AH964" s="6219"/>
    </row>
    <row r="965" spans="1:34" ht="72" customHeight="1">
      <c r="A965" s="2913"/>
      <c r="B965" s="2916"/>
      <c r="C965" s="2968" t="s">
        <v>755</v>
      </c>
      <c r="D965" s="6230" t="s">
        <v>726</v>
      </c>
      <c r="E965" s="2233">
        <f t="shared" ref="E965:E967" si="281">I965</f>
        <v>233023</v>
      </c>
      <c r="F965" s="2245">
        <v>168756</v>
      </c>
      <c r="G965" s="2246">
        <v>120097.17</v>
      </c>
      <c r="H965" s="2247">
        <f t="shared" si="276"/>
        <v>0.71166162980871794</v>
      </c>
      <c r="I965" s="1881">
        <f t="shared" si="270"/>
        <v>233023</v>
      </c>
      <c r="J965" s="6218"/>
      <c r="K965" s="6218"/>
      <c r="L965" s="6218"/>
      <c r="M965" s="6218"/>
      <c r="N965" s="6218"/>
      <c r="O965" s="6218"/>
      <c r="P965" s="5664"/>
      <c r="Q965" s="6219"/>
      <c r="R965" s="6219"/>
      <c r="S965" s="6219"/>
      <c r="T965" s="5666"/>
      <c r="U965" s="6219"/>
      <c r="V965" s="6219"/>
      <c r="W965" s="6219"/>
      <c r="X965" s="6219"/>
      <c r="Y965" s="6219"/>
      <c r="Z965" s="6219"/>
      <c r="AA965" s="6219"/>
      <c r="AB965" s="6219"/>
      <c r="AC965" s="6219"/>
      <c r="AD965" s="6219"/>
      <c r="AE965" s="6220">
        <v>233023</v>
      </c>
      <c r="AF965" s="6220"/>
      <c r="AG965" s="6219"/>
      <c r="AH965" s="6219"/>
    </row>
    <row r="966" spans="1:34" ht="54" customHeight="1">
      <c r="A966" s="2913"/>
      <c r="B966" s="2916"/>
      <c r="C966" s="6231" t="s">
        <v>162</v>
      </c>
      <c r="D966" s="6232" t="s">
        <v>727</v>
      </c>
      <c r="E966" s="2233">
        <f t="shared" si="281"/>
        <v>37904</v>
      </c>
      <c r="F966" s="2245">
        <v>3632199</v>
      </c>
      <c r="G966" s="2246">
        <v>188766.35</v>
      </c>
      <c r="H966" s="2247">
        <f t="shared" si="276"/>
        <v>5.1970266496962313E-2</v>
      </c>
      <c r="I966" s="1881">
        <f t="shared" si="270"/>
        <v>37904</v>
      </c>
      <c r="J966" s="6218"/>
      <c r="K966" s="6218"/>
      <c r="L966" s="6218"/>
      <c r="M966" s="6218"/>
      <c r="N966" s="6218"/>
      <c r="O966" s="6218"/>
      <c r="P966" s="6233"/>
      <c r="Q966" s="6219"/>
      <c r="R966" s="6219"/>
      <c r="S966" s="6219"/>
      <c r="T966" s="6234"/>
      <c r="U966" s="6219"/>
      <c r="V966" s="6219"/>
      <c r="W966" s="6219"/>
      <c r="X966" s="6219"/>
      <c r="Y966" s="6219"/>
      <c r="Z966" s="6219"/>
      <c r="AA966" s="6219"/>
      <c r="AB966" s="6219"/>
      <c r="AC966" s="6219"/>
      <c r="AD966" s="6219"/>
      <c r="AE966" s="6220">
        <v>37904</v>
      </c>
      <c r="AF966" s="6220"/>
      <c r="AG966" s="6219"/>
      <c r="AH966" s="6219"/>
    </row>
    <row r="967" spans="1:34" ht="51.75" thickBot="1">
      <c r="A967" s="3452"/>
      <c r="B967" s="3165"/>
      <c r="C967" s="6235" t="s">
        <v>119</v>
      </c>
      <c r="D967" s="6236" t="s">
        <v>727</v>
      </c>
      <c r="E967" s="2258">
        <f t="shared" si="281"/>
        <v>6689</v>
      </c>
      <c r="F967" s="2259">
        <v>6690</v>
      </c>
      <c r="G967" s="2260">
        <v>6527.98</v>
      </c>
      <c r="H967" s="3240">
        <f t="shared" si="276"/>
        <v>0.97578176382660686</v>
      </c>
      <c r="I967" s="1881">
        <f t="shared" si="270"/>
        <v>6689</v>
      </c>
      <c r="J967" s="6218"/>
      <c r="K967" s="6218"/>
      <c r="L967" s="6218"/>
      <c r="M967" s="6218"/>
      <c r="N967" s="6218"/>
      <c r="O967" s="6218"/>
      <c r="P967" s="6233"/>
      <c r="Q967" s="6219"/>
      <c r="R967" s="6219"/>
      <c r="S967" s="6219"/>
      <c r="T967" s="6234"/>
      <c r="U967" s="6219"/>
      <c r="V967" s="6219"/>
      <c r="W967" s="6219"/>
      <c r="X967" s="6219"/>
      <c r="Y967" s="6219"/>
      <c r="Z967" s="6219"/>
      <c r="AA967" s="6219"/>
      <c r="AB967" s="6219"/>
      <c r="AC967" s="6219"/>
      <c r="AD967" s="6219"/>
      <c r="AE967" s="6220">
        <v>6689</v>
      </c>
      <c r="AF967" s="6220"/>
      <c r="AG967" s="6219"/>
      <c r="AH967" s="6219"/>
    </row>
    <row r="968" spans="1:34" ht="17.100000000000001" customHeight="1">
      <c r="A968" s="2913"/>
      <c r="B968" s="2916"/>
      <c r="C968" s="3669" t="s">
        <v>730</v>
      </c>
      <c r="D968" s="3670" t="s">
        <v>648</v>
      </c>
      <c r="E968" s="2233">
        <f>I968</f>
        <v>498422</v>
      </c>
      <c r="F968" s="3248">
        <v>588072</v>
      </c>
      <c r="G968" s="3249">
        <v>565763.32999999996</v>
      </c>
      <c r="H968" s="3250">
        <f t="shared" si="276"/>
        <v>0.96206473016909488</v>
      </c>
      <c r="I968" s="1881">
        <f t="shared" si="270"/>
        <v>498422</v>
      </c>
      <c r="J968" s="6218"/>
      <c r="K968" s="6218"/>
      <c r="L968" s="6218"/>
      <c r="M968" s="6218"/>
      <c r="N968" s="6218"/>
      <c r="O968" s="6218"/>
      <c r="P968" s="6233"/>
      <c r="Q968" s="6219"/>
      <c r="R968" s="6219"/>
      <c r="S968" s="6219"/>
      <c r="T968" s="6234"/>
      <c r="U968" s="6219"/>
      <c r="V968" s="6219"/>
      <c r="W968" s="6219"/>
      <c r="X968" s="6219"/>
      <c r="Y968" s="6219"/>
      <c r="Z968" s="6219"/>
      <c r="AA968" s="6219"/>
      <c r="AB968" s="6219"/>
      <c r="AC968" s="6219"/>
      <c r="AD968" s="6219"/>
      <c r="AE968" s="6220">
        <v>498422</v>
      </c>
      <c r="AF968" s="6220"/>
      <c r="AG968" s="6219"/>
      <c r="AH968" s="6219"/>
    </row>
    <row r="969" spans="1:34" ht="17.100000000000001" customHeight="1">
      <c r="A969" s="2913"/>
      <c r="B969" s="2916"/>
      <c r="C969" s="6237" t="s">
        <v>685</v>
      </c>
      <c r="D969" s="6238" t="s">
        <v>648</v>
      </c>
      <c r="E969" s="6239">
        <f t="shared" ref="E969:E995" si="282">I969</f>
        <v>87957</v>
      </c>
      <c r="F969" s="5690">
        <v>74424</v>
      </c>
      <c r="G969" s="5691">
        <v>74424</v>
      </c>
      <c r="H969" s="3250">
        <f t="shared" si="276"/>
        <v>1</v>
      </c>
      <c r="I969" s="1881">
        <f t="shared" si="270"/>
        <v>87957</v>
      </c>
      <c r="J969" s="6240"/>
      <c r="K969" s="6240"/>
      <c r="L969" s="6240"/>
      <c r="M969" s="6240"/>
      <c r="N969" s="6240"/>
      <c r="O969" s="6240"/>
      <c r="P969" s="5664"/>
      <c r="Q969" s="6241"/>
      <c r="R969" s="6241"/>
      <c r="S969" s="6241"/>
      <c r="T969" s="5666"/>
      <c r="U969" s="6241"/>
      <c r="V969" s="6241"/>
      <c r="W969" s="6241"/>
      <c r="X969" s="6241"/>
      <c r="Y969" s="6241"/>
      <c r="Z969" s="6241"/>
      <c r="AA969" s="6241"/>
      <c r="AB969" s="6241"/>
      <c r="AC969" s="6241"/>
      <c r="AD969" s="6241"/>
      <c r="AE969" s="6242">
        <v>87957</v>
      </c>
      <c r="AF969" s="6242"/>
      <c r="AG969" s="6241"/>
      <c r="AH969" s="6241"/>
    </row>
    <row r="970" spans="1:34" ht="17.100000000000001" customHeight="1">
      <c r="A970" s="2913"/>
      <c r="B970" s="2916"/>
      <c r="C970" s="6243" t="s">
        <v>731</v>
      </c>
      <c r="D970" s="6244" t="s">
        <v>650</v>
      </c>
      <c r="E970" s="6245">
        <f t="shared" si="282"/>
        <v>122152</v>
      </c>
      <c r="F970" s="5690">
        <v>142854</v>
      </c>
      <c r="G970" s="5691">
        <v>123338.05</v>
      </c>
      <c r="H970" s="3250">
        <f t="shared" si="276"/>
        <v>0.86338534447757853</v>
      </c>
      <c r="I970" s="1881">
        <f t="shared" si="270"/>
        <v>122152</v>
      </c>
      <c r="J970" s="6246"/>
      <c r="K970" s="6246"/>
      <c r="L970" s="6246"/>
      <c r="M970" s="6246"/>
      <c r="N970" s="6246"/>
      <c r="O970" s="6246"/>
      <c r="P970" s="5664"/>
      <c r="Q970" s="6247"/>
      <c r="R970" s="6247"/>
      <c r="S970" s="6247"/>
      <c r="T970" s="5666"/>
      <c r="U970" s="6247"/>
      <c r="V970" s="6247"/>
      <c r="W970" s="6247"/>
      <c r="X970" s="6247"/>
      <c r="Y970" s="6247"/>
      <c r="Z970" s="6247"/>
      <c r="AA970" s="6247"/>
      <c r="AB970" s="6247"/>
      <c r="AC970" s="6247"/>
      <c r="AD970" s="6247"/>
      <c r="AE970" s="6248">
        <v>122152</v>
      </c>
      <c r="AF970" s="6248"/>
      <c r="AG970" s="6247"/>
      <c r="AH970" s="6247"/>
    </row>
    <row r="971" spans="1:34" ht="17.100000000000001" customHeight="1">
      <c r="A971" s="2916"/>
      <c r="B971" s="2916"/>
      <c r="C971" s="6249" t="s">
        <v>689</v>
      </c>
      <c r="D971" s="6250" t="s">
        <v>650</v>
      </c>
      <c r="E971" s="6251">
        <f t="shared" si="282"/>
        <v>21556</v>
      </c>
      <c r="F971" s="5690">
        <v>14143</v>
      </c>
      <c r="G971" s="5691">
        <v>13121.86</v>
      </c>
      <c r="H971" s="3250">
        <f t="shared" si="276"/>
        <v>0.92779891112210988</v>
      </c>
      <c r="I971" s="1881">
        <f t="shared" si="270"/>
        <v>21556</v>
      </c>
      <c r="J971" s="6252"/>
      <c r="K971" s="6252"/>
      <c r="L971" s="6252"/>
      <c r="M971" s="6252"/>
      <c r="N971" s="6252"/>
      <c r="O971" s="6252"/>
      <c r="P971" s="5664"/>
      <c r="Q971" s="6253"/>
      <c r="R971" s="6253"/>
      <c r="S971" s="6253"/>
      <c r="T971" s="5666"/>
      <c r="U971" s="6253"/>
      <c r="V971" s="6253"/>
      <c r="W971" s="6253"/>
      <c r="X971" s="6253"/>
      <c r="Y971" s="6253"/>
      <c r="Z971" s="6253"/>
      <c r="AA971" s="6253"/>
      <c r="AB971" s="6253"/>
      <c r="AC971" s="6253"/>
      <c r="AD971" s="6253"/>
      <c r="AE971" s="6254">
        <v>21556</v>
      </c>
      <c r="AF971" s="6254"/>
      <c r="AG971" s="6253"/>
      <c r="AH971" s="6253"/>
    </row>
    <row r="972" spans="1:34" ht="16.5" customHeight="1">
      <c r="A972" s="2916"/>
      <c r="B972" s="2916"/>
      <c r="C972" s="6255" t="s">
        <v>732</v>
      </c>
      <c r="D972" s="6256" t="s">
        <v>651</v>
      </c>
      <c r="E972" s="6251">
        <f t="shared" si="282"/>
        <v>17410</v>
      </c>
      <c r="F972" s="5690">
        <v>20514</v>
      </c>
      <c r="G972" s="5691">
        <v>16125.85</v>
      </c>
      <c r="H972" s="3250">
        <f t="shared" si="276"/>
        <v>0.78608998732572877</v>
      </c>
      <c r="I972" s="1881">
        <f t="shared" ref="I972:I1035" si="283">SUM(J972:AM972)</f>
        <v>17410</v>
      </c>
      <c r="J972" s="6252"/>
      <c r="K972" s="6252"/>
      <c r="L972" s="6252"/>
      <c r="M972" s="6252"/>
      <c r="N972" s="6252"/>
      <c r="O972" s="6252"/>
      <c r="P972" s="5664"/>
      <c r="Q972" s="6253"/>
      <c r="R972" s="6253"/>
      <c r="S972" s="6253"/>
      <c r="T972" s="5666"/>
      <c r="U972" s="6253"/>
      <c r="V972" s="6253"/>
      <c r="W972" s="6253"/>
      <c r="X972" s="6253"/>
      <c r="Y972" s="6253"/>
      <c r="Z972" s="6253"/>
      <c r="AA972" s="6253"/>
      <c r="AB972" s="6253"/>
      <c r="AC972" s="6253"/>
      <c r="AD972" s="6253"/>
      <c r="AE972" s="6254">
        <v>17410</v>
      </c>
      <c r="AF972" s="6254"/>
      <c r="AG972" s="6253"/>
      <c r="AH972" s="6253"/>
    </row>
    <row r="973" spans="1:34" ht="16.5" customHeight="1">
      <c r="A973" s="2916"/>
      <c r="B973" s="2916"/>
      <c r="C973" s="5007" t="s">
        <v>691</v>
      </c>
      <c r="D973" s="3006" t="s">
        <v>651</v>
      </c>
      <c r="E973" s="6251">
        <f t="shared" si="282"/>
        <v>3072</v>
      </c>
      <c r="F973" s="5690">
        <v>2048</v>
      </c>
      <c r="G973" s="5691">
        <v>1735.12</v>
      </c>
      <c r="H973" s="2247">
        <f t="shared" si="276"/>
        <v>0.84722656249999995</v>
      </c>
      <c r="I973" s="1881">
        <f t="shared" si="283"/>
        <v>3072</v>
      </c>
      <c r="J973" s="6252"/>
      <c r="K973" s="6252"/>
      <c r="L973" s="6252"/>
      <c r="M973" s="6252"/>
      <c r="N973" s="6252"/>
      <c r="O973" s="6252"/>
      <c r="P973" s="5664"/>
      <c r="Q973" s="6253"/>
      <c r="R973" s="6253"/>
      <c r="S973" s="6253"/>
      <c r="T973" s="5666"/>
      <c r="U973" s="6253"/>
      <c r="V973" s="6253"/>
      <c r="W973" s="6253"/>
      <c r="X973" s="6253"/>
      <c r="Y973" s="6253"/>
      <c r="Z973" s="6253"/>
      <c r="AA973" s="6253"/>
      <c r="AB973" s="6253"/>
      <c r="AC973" s="6253"/>
      <c r="AD973" s="6253"/>
      <c r="AE973" s="6254">
        <v>3072</v>
      </c>
      <c r="AF973" s="6254"/>
      <c r="AG973" s="6253"/>
      <c r="AH973" s="6253"/>
    </row>
    <row r="974" spans="1:34" ht="17.100000000000001" customHeight="1">
      <c r="A974" s="2916"/>
      <c r="B974" s="2916"/>
      <c r="C974" s="6257" t="s">
        <v>916</v>
      </c>
      <c r="D974" s="6258" t="s">
        <v>652</v>
      </c>
      <c r="E974" s="6259">
        <f t="shared" si="282"/>
        <v>11552</v>
      </c>
      <c r="F974" s="5690">
        <v>38551</v>
      </c>
      <c r="G974" s="5691">
        <v>34446.43</v>
      </c>
      <c r="H974" s="2247">
        <f t="shared" si="276"/>
        <v>0.89352883193691479</v>
      </c>
      <c r="I974" s="1881">
        <f t="shared" si="283"/>
        <v>11552</v>
      </c>
      <c r="J974" s="6260"/>
      <c r="K974" s="6260"/>
      <c r="L974" s="6260"/>
      <c r="M974" s="6260"/>
      <c r="N974" s="6260"/>
      <c r="O974" s="6260"/>
      <c r="P974" s="5664"/>
      <c r="Q974" s="6261"/>
      <c r="R974" s="6261"/>
      <c r="S974" s="6261"/>
      <c r="T974" s="5666"/>
      <c r="U974" s="6261"/>
      <c r="V974" s="6261"/>
      <c r="W974" s="6261"/>
      <c r="X974" s="6261"/>
      <c r="Y974" s="6261"/>
      <c r="Z974" s="6261"/>
      <c r="AA974" s="6261"/>
      <c r="AB974" s="6261"/>
      <c r="AC974" s="6261"/>
      <c r="AD974" s="6261"/>
      <c r="AE974" s="6262">
        <v>11552</v>
      </c>
      <c r="AF974" s="6262"/>
      <c r="AG974" s="6261"/>
      <c r="AH974" s="6261"/>
    </row>
    <row r="975" spans="1:34" ht="17.100000000000001" customHeight="1">
      <c r="A975" s="2916"/>
      <c r="B975" s="2916"/>
      <c r="C975" s="6263" t="s">
        <v>693</v>
      </c>
      <c r="D975" s="6264" t="s">
        <v>652</v>
      </c>
      <c r="E975" s="6265">
        <f t="shared" si="282"/>
        <v>2039</v>
      </c>
      <c r="F975" s="5690">
        <v>6804</v>
      </c>
      <c r="G975" s="5691">
        <v>6077.57</v>
      </c>
      <c r="H975" s="2247">
        <f t="shared" si="276"/>
        <v>0.89323486184597289</v>
      </c>
      <c r="I975" s="1881">
        <f t="shared" si="283"/>
        <v>2039</v>
      </c>
      <c r="J975" s="6266"/>
      <c r="K975" s="6266"/>
      <c r="L975" s="6266"/>
      <c r="M975" s="6266"/>
      <c r="N975" s="6266"/>
      <c r="O975" s="6266"/>
      <c r="P975" s="5664"/>
      <c r="Q975" s="6267"/>
      <c r="R975" s="6267"/>
      <c r="S975" s="6267"/>
      <c r="T975" s="5666"/>
      <c r="U975" s="6267"/>
      <c r="V975" s="6267"/>
      <c r="W975" s="6267"/>
      <c r="X975" s="6267"/>
      <c r="Y975" s="6267"/>
      <c r="Z975" s="6267"/>
      <c r="AA975" s="6267"/>
      <c r="AB975" s="6267"/>
      <c r="AC975" s="6267"/>
      <c r="AD975" s="6267"/>
      <c r="AE975" s="6268">
        <v>2039</v>
      </c>
      <c r="AF975" s="6268"/>
      <c r="AG975" s="6267"/>
      <c r="AH975" s="6267"/>
    </row>
    <row r="976" spans="1:34" ht="17.100000000000001" customHeight="1">
      <c r="A976" s="2916"/>
      <c r="B976" s="2916"/>
      <c r="C976" s="6269" t="s">
        <v>734</v>
      </c>
      <c r="D976" s="6270" t="s">
        <v>656</v>
      </c>
      <c r="E976" s="6271">
        <f t="shared" si="282"/>
        <v>21232</v>
      </c>
      <c r="F976" s="5690">
        <v>10792</v>
      </c>
      <c r="G976" s="5691">
        <v>6925.31</v>
      </c>
      <c r="H976" s="2247">
        <f t="shared" si="276"/>
        <v>0.6417077464788733</v>
      </c>
      <c r="I976" s="1881">
        <f t="shared" si="283"/>
        <v>21232</v>
      </c>
      <c r="J976" s="6272"/>
      <c r="K976" s="6272"/>
      <c r="L976" s="6272"/>
      <c r="M976" s="6272"/>
      <c r="N976" s="6272"/>
      <c r="O976" s="6272"/>
      <c r="P976" s="5664"/>
      <c r="Q976" s="6273"/>
      <c r="R976" s="6273"/>
      <c r="S976" s="6273"/>
      <c r="T976" s="5666"/>
      <c r="U976" s="6273"/>
      <c r="V976" s="6273"/>
      <c r="W976" s="6273"/>
      <c r="X976" s="6273"/>
      <c r="Y976" s="6273"/>
      <c r="Z976" s="6273"/>
      <c r="AA976" s="6273"/>
      <c r="AB976" s="6273"/>
      <c r="AC976" s="6273"/>
      <c r="AD976" s="6273"/>
      <c r="AE976" s="6274">
        <v>21232</v>
      </c>
      <c r="AF976" s="6274"/>
      <c r="AG976" s="6273"/>
      <c r="AH976" s="6273"/>
    </row>
    <row r="977" spans="1:31" ht="17.100000000000001" customHeight="1">
      <c r="A977" s="2916"/>
      <c r="B977" s="2916"/>
      <c r="C977" s="6275" t="s">
        <v>698</v>
      </c>
      <c r="D977" s="6276" t="s">
        <v>656</v>
      </c>
      <c r="E977" s="6277">
        <f t="shared" si="282"/>
        <v>3747</v>
      </c>
      <c r="F977" s="5690">
        <v>404</v>
      </c>
      <c r="G977" s="5691">
        <v>403.44</v>
      </c>
      <c r="H977" s="2247">
        <f t="shared" si="276"/>
        <v>0.99861386138613861</v>
      </c>
      <c r="I977" s="1881">
        <f t="shared" si="283"/>
        <v>3747</v>
      </c>
      <c r="J977" s="6278"/>
      <c r="K977" s="6278"/>
      <c r="L977" s="6278"/>
      <c r="M977" s="6278"/>
      <c r="N977" s="6278"/>
      <c r="O977" s="6278"/>
      <c r="P977" s="5664"/>
      <c r="Q977" s="6279"/>
      <c r="R977" s="6279"/>
      <c r="S977" s="6279"/>
      <c r="T977" s="5666"/>
      <c r="U977" s="6279"/>
      <c r="V977" s="6279"/>
      <c r="W977" s="6279"/>
      <c r="X977" s="6279"/>
      <c r="Y977" s="6279"/>
      <c r="Z977" s="6279"/>
      <c r="AA977" s="6279"/>
      <c r="AB977" s="6279"/>
      <c r="AC977" s="6279"/>
      <c r="AD977" s="6279"/>
      <c r="AE977" s="6280">
        <v>3747</v>
      </c>
    </row>
    <row r="978" spans="1:31" ht="17.100000000000001" customHeight="1">
      <c r="A978" s="2916"/>
      <c r="B978" s="2916"/>
      <c r="C978" s="6281" t="s">
        <v>917</v>
      </c>
      <c r="D978" s="6282" t="s">
        <v>657</v>
      </c>
      <c r="E978" s="6283">
        <f t="shared" si="282"/>
        <v>483480</v>
      </c>
      <c r="F978" s="5690">
        <v>44508</v>
      </c>
      <c r="G978" s="5691">
        <v>32351.15</v>
      </c>
      <c r="H978" s="2247">
        <f t="shared" si="276"/>
        <v>0.7268614631077559</v>
      </c>
      <c r="I978" s="1881">
        <f t="shared" si="283"/>
        <v>483480</v>
      </c>
      <c r="J978" s="6284"/>
      <c r="K978" s="6284"/>
      <c r="L978" s="6284"/>
      <c r="M978" s="6284"/>
      <c r="N978" s="6284"/>
      <c r="O978" s="6284"/>
      <c r="P978" s="5664"/>
      <c r="Q978" s="6285"/>
      <c r="R978" s="6285"/>
      <c r="S978" s="6285"/>
      <c r="T978" s="5666"/>
      <c r="U978" s="6285"/>
      <c r="V978" s="6285"/>
      <c r="W978" s="6285"/>
      <c r="X978" s="6285"/>
      <c r="Y978" s="6285"/>
      <c r="Z978" s="6285"/>
      <c r="AA978" s="6285"/>
      <c r="AB978" s="6285"/>
      <c r="AC978" s="6285"/>
      <c r="AD978" s="6285"/>
      <c r="AE978" s="6286">
        <v>483480</v>
      </c>
    </row>
    <row r="979" spans="1:31" ht="17.100000000000001" customHeight="1">
      <c r="A979" s="2916"/>
      <c r="B979" s="2916"/>
      <c r="C979" s="6287" t="s">
        <v>851</v>
      </c>
      <c r="D979" s="6288" t="s">
        <v>657</v>
      </c>
      <c r="E979" s="6289">
        <f t="shared" si="282"/>
        <v>85320</v>
      </c>
      <c r="F979" s="5690">
        <v>9188</v>
      </c>
      <c r="G979" s="5691">
        <v>3539.56</v>
      </c>
      <c r="H979" s="2247">
        <f t="shared" si="276"/>
        <v>0.38523726599912927</v>
      </c>
      <c r="I979" s="1881">
        <f t="shared" si="283"/>
        <v>85320</v>
      </c>
      <c r="J979" s="6290"/>
      <c r="K979" s="6290"/>
      <c r="L979" s="6290"/>
      <c r="M979" s="6290"/>
      <c r="N979" s="6290"/>
      <c r="O979" s="6290"/>
      <c r="P979" s="5664"/>
      <c r="Q979" s="6291"/>
      <c r="R979" s="6291"/>
      <c r="S979" s="6291"/>
      <c r="T979" s="5666"/>
      <c r="U979" s="6291"/>
      <c r="V979" s="6291"/>
      <c r="W979" s="6291"/>
      <c r="X979" s="6291"/>
      <c r="Y979" s="6291"/>
      <c r="Z979" s="6291"/>
      <c r="AA979" s="6291"/>
      <c r="AB979" s="6291"/>
      <c r="AC979" s="6291"/>
      <c r="AD979" s="6291"/>
      <c r="AE979" s="6292">
        <v>85320</v>
      </c>
    </row>
    <row r="980" spans="1:31" ht="17.100000000000001" customHeight="1">
      <c r="A980" s="2916"/>
      <c r="B980" s="2916"/>
      <c r="C980" s="6293" t="s">
        <v>907</v>
      </c>
      <c r="D980" s="6294" t="s">
        <v>899</v>
      </c>
      <c r="E980" s="6295">
        <f t="shared" si="282"/>
        <v>9513774</v>
      </c>
      <c r="F980" s="5690">
        <v>253954</v>
      </c>
      <c r="G980" s="5691">
        <v>208800</v>
      </c>
      <c r="H980" s="2247">
        <f t="shared" si="276"/>
        <v>0.82219614575868072</v>
      </c>
      <c r="I980" s="1881">
        <f t="shared" si="283"/>
        <v>9513774</v>
      </c>
      <c r="J980" s="6296"/>
      <c r="K980" s="6296"/>
      <c r="L980" s="6296"/>
      <c r="M980" s="6296"/>
      <c r="N980" s="6296"/>
      <c r="O980" s="6296"/>
      <c r="P980" s="5664"/>
      <c r="Q980" s="6297"/>
      <c r="R980" s="6297"/>
      <c r="S980" s="6297"/>
      <c r="T980" s="5666"/>
      <c r="U980" s="6297"/>
      <c r="V980" s="6297"/>
      <c r="W980" s="6297"/>
      <c r="X980" s="6297"/>
      <c r="Y980" s="6297"/>
      <c r="Z980" s="6297"/>
      <c r="AA980" s="6297"/>
      <c r="AB980" s="6297"/>
      <c r="AC980" s="6297"/>
      <c r="AD980" s="6297"/>
      <c r="AE980" s="6298">
        <v>9513774</v>
      </c>
    </row>
    <row r="981" spans="1:31" ht="17.100000000000001" customHeight="1">
      <c r="A981" s="2916"/>
      <c r="B981" s="2916"/>
      <c r="C981" s="6299" t="s">
        <v>908</v>
      </c>
      <c r="D981" s="6300" t="s">
        <v>899</v>
      </c>
      <c r="E981" s="6301">
        <f t="shared" si="282"/>
        <v>1678902</v>
      </c>
      <c r="F981" s="5690">
        <v>58410</v>
      </c>
      <c r="G981" s="5691">
        <v>48024</v>
      </c>
      <c r="H981" s="2247">
        <f t="shared" si="276"/>
        <v>0.82218798151001538</v>
      </c>
      <c r="I981" s="1881">
        <f t="shared" si="283"/>
        <v>1678902</v>
      </c>
      <c r="J981" s="6302"/>
      <c r="K981" s="6302"/>
      <c r="L981" s="6302"/>
      <c r="M981" s="6302"/>
      <c r="N981" s="6302"/>
      <c r="O981" s="6302"/>
      <c r="P981" s="5664"/>
      <c r="Q981" s="6303"/>
      <c r="R981" s="6303"/>
      <c r="S981" s="6303"/>
      <c r="T981" s="5666"/>
      <c r="U981" s="6303"/>
      <c r="V981" s="6303"/>
      <c r="W981" s="6303"/>
      <c r="X981" s="6303"/>
      <c r="Y981" s="6303"/>
      <c r="Z981" s="6303"/>
      <c r="AA981" s="6303"/>
      <c r="AB981" s="6303"/>
      <c r="AC981" s="6303"/>
      <c r="AD981" s="6303"/>
      <c r="AE981" s="6304">
        <v>1678902</v>
      </c>
    </row>
    <row r="982" spans="1:31" ht="17.100000000000001" customHeight="1">
      <c r="A982" s="2916"/>
      <c r="B982" s="2916"/>
      <c r="C982" s="5007" t="s">
        <v>735</v>
      </c>
      <c r="D982" s="3006" t="s">
        <v>658</v>
      </c>
      <c r="E982" s="2233">
        <f t="shared" si="282"/>
        <v>40800</v>
      </c>
      <c r="F982" s="2245">
        <v>30856</v>
      </c>
      <c r="G982" s="2246">
        <v>23615.72</v>
      </c>
      <c r="H982" s="2247">
        <f t="shared" si="276"/>
        <v>0.7653526056520612</v>
      </c>
      <c r="I982" s="1881">
        <f t="shared" si="283"/>
        <v>40800</v>
      </c>
      <c r="J982" s="6302"/>
      <c r="K982" s="6302"/>
      <c r="L982" s="6302"/>
      <c r="M982" s="6302"/>
      <c r="N982" s="6302"/>
      <c r="O982" s="6302"/>
      <c r="P982" s="5664"/>
      <c r="Q982" s="6303"/>
      <c r="R982" s="6303"/>
      <c r="S982" s="6303"/>
      <c r="T982" s="5666"/>
      <c r="U982" s="6303"/>
      <c r="V982" s="6303"/>
      <c r="W982" s="6303"/>
      <c r="X982" s="6303"/>
      <c r="Y982" s="6303"/>
      <c r="Z982" s="6303"/>
      <c r="AA982" s="6303"/>
      <c r="AB982" s="6303"/>
      <c r="AC982" s="6303"/>
      <c r="AD982" s="6303"/>
      <c r="AE982" s="6304">
        <v>40800</v>
      </c>
    </row>
    <row r="983" spans="1:31" ht="17.100000000000001" customHeight="1">
      <c r="A983" s="2913"/>
      <c r="B983" s="2916"/>
      <c r="C983" s="6305" t="s">
        <v>832</v>
      </c>
      <c r="D983" s="6306" t="s">
        <v>658</v>
      </c>
      <c r="E983" s="6307">
        <f t="shared" si="282"/>
        <v>7200</v>
      </c>
      <c r="F983" s="6307">
        <v>3666</v>
      </c>
      <c r="G983" s="5691">
        <v>3277.96</v>
      </c>
      <c r="H983" s="2247">
        <f t="shared" si="276"/>
        <v>0.894151663938898</v>
      </c>
      <c r="I983" s="1881">
        <f t="shared" si="283"/>
        <v>7200</v>
      </c>
      <c r="J983" s="6308"/>
      <c r="K983" s="6308"/>
      <c r="L983" s="6308"/>
      <c r="M983" s="6308"/>
      <c r="N983" s="6308"/>
      <c r="O983" s="6308"/>
      <c r="P983" s="5664"/>
      <c r="Q983" s="6309"/>
      <c r="R983" s="6309"/>
      <c r="S983" s="6309"/>
      <c r="T983" s="5666"/>
      <c r="U983" s="6309"/>
      <c r="V983" s="6309"/>
      <c r="W983" s="6309"/>
      <c r="X983" s="6309"/>
      <c r="Y983" s="6309"/>
      <c r="Z983" s="6309"/>
      <c r="AA983" s="6309"/>
      <c r="AB983" s="6309"/>
      <c r="AC983" s="6309"/>
      <c r="AD983" s="6309"/>
      <c r="AE983" s="6310">
        <v>7200</v>
      </c>
    </row>
    <row r="984" spans="1:31" ht="17.100000000000001" customHeight="1">
      <c r="A984" s="2913"/>
      <c r="B984" s="2916"/>
      <c r="C984" s="6311" t="s">
        <v>737</v>
      </c>
      <c r="D984" s="6312" t="s">
        <v>661</v>
      </c>
      <c r="E984" s="6313">
        <f t="shared" si="282"/>
        <v>1914672</v>
      </c>
      <c r="F984" s="5690">
        <v>168833</v>
      </c>
      <c r="G984" s="5691">
        <v>83457.63</v>
      </c>
      <c r="H984" s="2247">
        <f t="shared" si="276"/>
        <v>0.49432060083040641</v>
      </c>
      <c r="I984" s="1881">
        <f t="shared" si="283"/>
        <v>1914672</v>
      </c>
      <c r="J984" s="6314"/>
      <c r="K984" s="6314"/>
      <c r="L984" s="6314"/>
      <c r="M984" s="6314"/>
      <c r="N984" s="6314"/>
      <c r="O984" s="6314"/>
      <c r="P984" s="5664"/>
      <c r="Q984" s="6315"/>
      <c r="R984" s="6315"/>
      <c r="S984" s="6315"/>
      <c r="T984" s="5666"/>
      <c r="U984" s="6315"/>
      <c r="V984" s="6315"/>
      <c r="W984" s="6315"/>
      <c r="X984" s="6315"/>
      <c r="Y984" s="6315"/>
      <c r="Z984" s="6315"/>
      <c r="AA984" s="6315"/>
      <c r="AB984" s="6315"/>
      <c r="AC984" s="6315"/>
      <c r="AD984" s="6315"/>
      <c r="AE984" s="6316">
        <v>1914672</v>
      </c>
    </row>
    <row r="985" spans="1:31" ht="17.100000000000001" customHeight="1">
      <c r="A985" s="2913"/>
      <c r="B985" s="2913"/>
      <c r="C985" s="6317" t="s">
        <v>702</v>
      </c>
      <c r="D985" s="6318" t="s">
        <v>661</v>
      </c>
      <c r="E985" s="6319">
        <f t="shared" si="282"/>
        <v>337884</v>
      </c>
      <c r="F985" s="5690">
        <v>34271</v>
      </c>
      <c r="G985" s="5691">
        <v>17570.490000000002</v>
      </c>
      <c r="H985" s="2247">
        <f t="shared" si="276"/>
        <v>0.51269265559802757</v>
      </c>
      <c r="I985" s="1881">
        <f t="shared" si="283"/>
        <v>337884</v>
      </c>
      <c r="J985" s="6320"/>
      <c r="K985" s="6320"/>
      <c r="L985" s="6320"/>
      <c r="M985" s="6320"/>
      <c r="N985" s="6320"/>
      <c r="O985" s="6320"/>
      <c r="P985" s="5664"/>
      <c r="Q985" s="6321"/>
      <c r="R985" s="6321"/>
      <c r="S985" s="6321"/>
      <c r="T985" s="5666"/>
      <c r="U985" s="6321"/>
      <c r="V985" s="6321"/>
      <c r="W985" s="6321"/>
      <c r="X985" s="6321"/>
      <c r="Y985" s="6321"/>
      <c r="Z985" s="6321"/>
      <c r="AA985" s="6321"/>
      <c r="AB985" s="6321"/>
      <c r="AC985" s="6321"/>
      <c r="AD985" s="6321"/>
      <c r="AE985" s="6322">
        <v>337884</v>
      </c>
    </row>
    <row r="986" spans="1:31" ht="17.100000000000001" customHeight="1">
      <c r="A986" s="2913"/>
      <c r="B986" s="2913"/>
      <c r="C986" s="6323" t="s">
        <v>738</v>
      </c>
      <c r="D986" s="6324" t="s">
        <v>918</v>
      </c>
      <c r="E986" s="6325">
        <f t="shared" si="282"/>
        <v>2040</v>
      </c>
      <c r="F986" s="5690">
        <v>6437</v>
      </c>
      <c r="G986" s="5691">
        <v>3214.16</v>
      </c>
      <c r="H986" s="2247">
        <f t="shared" si="276"/>
        <v>0.49932577287556312</v>
      </c>
      <c r="I986" s="1881">
        <f t="shared" si="283"/>
        <v>2040</v>
      </c>
      <c r="J986" s="6326"/>
      <c r="K986" s="6326"/>
      <c r="L986" s="6326"/>
      <c r="M986" s="6326"/>
      <c r="N986" s="6326"/>
      <c r="O986" s="6326"/>
      <c r="P986" s="5664"/>
      <c r="Q986" s="6327"/>
      <c r="R986" s="6327"/>
      <c r="S986" s="6327"/>
      <c r="T986" s="5666"/>
      <c r="U986" s="6327"/>
      <c r="V986" s="6327"/>
      <c r="W986" s="6327"/>
      <c r="X986" s="6327"/>
      <c r="Y986" s="6327"/>
      <c r="Z986" s="6327"/>
      <c r="AA986" s="6327"/>
      <c r="AB986" s="6327"/>
      <c r="AC986" s="6327"/>
      <c r="AD986" s="6327"/>
      <c r="AE986" s="6328">
        <v>2040</v>
      </c>
    </row>
    <row r="987" spans="1:31" ht="16.5" customHeight="1">
      <c r="A987" s="2913"/>
      <c r="B987" s="2913"/>
      <c r="C987" s="6329" t="s">
        <v>853</v>
      </c>
      <c r="D987" s="6330" t="s">
        <v>918</v>
      </c>
      <c r="E987" s="6331">
        <f t="shared" si="282"/>
        <v>360</v>
      </c>
      <c r="F987" s="5690">
        <v>543</v>
      </c>
      <c r="G987" s="5691">
        <v>464.72</v>
      </c>
      <c r="H987" s="2247">
        <f t="shared" si="276"/>
        <v>0.85583793738489877</v>
      </c>
      <c r="I987" s="1881">
        <f t="shared" si="283"/>
        <v>360</v>
      </c>
      <c r="J987" s="6332"/>
      <c r="K987" s="6332"/>
      <c r="L987" s="6332"/>
      <c r="M987" s="6332"/>
      <c r="N987" s="6332"/>
      <c r="O987" s="6332"/>
      <c r="P987" s="5664"/>
      <c r="Q987" s="6333"/>
      <c r="R987" s="6333"/>
      <c r="S987" s="6333"/>
      <c r="T987" s="5666"/>
      <c r="U987" s="6333"/>
      <c r="V987" s="6333"/>
      <c r="W987" s="6333"/>
      <c r="X987" s="6333"/>
      <c r="Y987" s="6333"/>
      <c r="Z987" s="6333"/>
      <c r="AA987" s="6333"/>
      <c r="AB987" s="6333"/>
      <c r="AC987" s="6333"/>
      <c r="AD987" s="6333"/>
      <c r="AE987" s="6334">
        <v>360</v>
      </c>
    </row>
    <row r="988" spans="1:31" ht="30" customHeight="1">
      <c r="A988" s="2913"/>
      <c r="B988" s="2913"/>
      <c r="C988" s="6335" t="s">
        <v>739</v>
      </c>
      <c r="D988" s="6336" t="s">
        <v>665</v>
      </c>
      <c r="E988" s="6331">
        <f t="shared" si="282"/>
        <v>69360</v>
      </c>
      <c r="F988" s="6337">
        <v>77183</v>
      </c>
      <c r="G988" s="6338">
        <v>77182.3</v>
      </c>
      <c r="H988" s="2247">
        <f t="shared" si="276"/>
        <v>0.99999093064534939</v>
      </c>
      <c r="I988" s="1881">
        <f t="shared" si="283"/>
        <v>69360</v>
      </c>
      <c r="J988" s="6332"/>
      <c r="K988" s="6332"/>
      <c r="L988" s="6332"/>
      <c r="M988" s="6332"/>
      <c r="N988" s="6332"/>
      <c r="O988" s="6332"/>
      <c r="P988" s="5664"/>
      <c r="Q988" s="6333"/>
      <c r="R988" s="6333"/>
      <c r="S988" s="6333"/>
      <c r="T988" s="6339"/>
      <c r="U988" s="6333"/>
      <c r="V988" s="6333"/>
      <c r="W988" s="6333"/>
      <c r="X988" s="6333"/>
      <c r="Y988" s="6333"/>
      <c r="Z988" s="6333"/>
      <c r="AA988" s="6333"/>
      <c r="AB988" s="6333"/>
      <c r="AC988" s="6333"/>
      <c r="AD988" s="6333"/>
      <c r="AE988" s="6334">
        <v>69360</v>
      </c>
    </row>
    <row r="989" spans="1:31" ht="29.25" customHeight="1">
      <c r="A989" s="2913"/>
      <c r="B989" s="2913"/>
      <c r="C989" s="6340" t="s">
        <v>855</v>
      </c>
      <c r="D989" s="6341" t="s">
        <v>665</v>
      </c>
      <c r="E989" s="6342">
        <f t="shared" si="282"/>
        <v>12240</v>
      </c>
      <c r="F989" s="6337">
        <v>12320</v>
      </c>
      <c r="G989" s="6338">
        <v>12318.74</v>
      </c>
      <c r="H989" s="2247">
        <f t="shared" si="276"/>
        <v>0.9998977272727273</v>
      </c>
      <c r="I989" s="1881">
        <f t="shared" si="283"/>
        <v>12240</v>
      </c>
      <c r="J989" s="6343"/>
      <c r="K989" s="6343"/>
      <c r="L989" s="6343"/>
      <c r="M989" s="6343"/>
      <c r="N989" s="6343"/>
      <c r="O989" s="6343"/>
      <c r="P989" s="5664"/>
      <c r="Q989" s="6344"/>
      <c r="R989" s="6344"/>
      <c r="S989" s="6344"/>
      <c r="T989" s="6339"/>
      <c r="U989" s="6344"/>
      <c r="V989" s="6344"/>
      <c r="W989" s="6344"/>
      <c r="X989" s="6344"/>
      <c r="Y989" s="6344"/>
      <c r="Z989" s="6344"/>
      <c r="AA989" s="6344"/>
      <c r="AB989" s="6344"/>
      <c r="AC989" s="6344"/>
      <c r="AD989" s="6344"/>
      <c r="AE989" s="6345">
        <v>12240</v>
      </c>
    </row>
    <row r="990" spans="1:31" ht="15" customHeight="1">
      <c r="A990" s="2913"/>
      <c r="B990" s="2913"/>
      <c r="C990" s="6346" t="s">
        <v>740</v>
      </c>
      <c r="D990" s="6347" t="s">
        <v>666</v>
      </c>
      <c r="E990" s="6348">
        <f t="shared" si="282"/>
        <v>170000</v>
      </c>
      <c r="F990" s="6337">
        <v>34241</v>
      </c>
      <c r="G990" s="6338">
        <v>6566.97</v>
      </c>
      <c r="H990" s="2247">
        <f t="shared" si="276"/>
        <v>0.19178674688239247</v>
      </c>
      <c r="I990" s="1881">
        <f t="shared" si="283"/>
        <v>170000</v>
      </c>
      <c r="J990" s="6349"/>
      <c r="K990" s="6349"/>
      <c r="L990" s="6349"/>
      <c r="M990" s="6349"/>
      <c r="N990" s="6349"/>
      <c r="O990" s="6349"/>
      <c r="P990" s="5664"/>
      <c r="Q990" s="6350"/>
      <c r="R990" s="6350"/>
      <c r="S990" s="6350"/>
      <c r="T990" s="6339"/>
      <c r="U990" s="6350"/>
      <c r="V990" s="6350"/>
      <c r="W990" s="6350"/>
      <c r="X990" s="6350"/>
      <c r="Y990" s="6350"/>
      <c r="Z990" s="6350"/>
      <c r="AA990" s="6350"/>
      <c r="AB990" s="6350"/>
      <c r="AC990" s="6350"/>
      <c r="AD990" s="6350"/>
      <c r="AE990" s="6351">
        <v>170000</v>
      </c>
    </row>
    <row r="991" spans="1:31" ht="17.100000000000001" customHeight="1">
      <c r="A991" s="2916"/>
      <c r="B991" s="2916"/>
      <c r="C991" s="5007" t="s">
        <v>706</v>
      </c>
      <c r="D991" s="3006" t="s">
        <v>666</v>
      </c>
      <c r="E991" s="6348">
        <f t="shared" si="282"/>
        <v>30000</v>
      </c>
      <c r="F991" s="6337">
        <v>114</v>
      </c>
      <c r="G991" s="6338">
        <v>41.35</v>
      </c>
      <c r="H991" s="2247">
        <f t="shared" si="276"/>
        <v>0.36271929824561405</v>
      </c>
      <c r="I991" s="1881">
        <f t="shared" si="283"/>
        <v>30000</v>
      </c>
      <c r="J991" s="6349"/>
      <c r="K991" s="6349"/>
      <c r="L991" s="6349"/>
      <c r="M991" s="6349"/>
      <c r="N991" s="6349"/>
      <c r="O991" s="6349"/>
      <c r="P991" s="5664"/>
      <c r="Q991" s="6350"/>
      <c r="R991" s="6350"/>
      <c r="S991" s="6350"/>
      <c r="T991" s="6339"/>
      <c r="U991" s="6350"/>
      <c r="V991" s="6350"/>
      <c r="W991" s="6350"/>
      <c r="X991" s="6350"/>
      <c r="Y991" s="6350"/>
      <c r="Z991" s="6350"/>
      <c r="AA991" s="6350"/>
      <c r="AB991" s="6350"/>
      <c r="AC991" s="6350"/>
      <c r="AD991" s="6350"/>
      <c r="AE991" s="6351">
        <v>30000</v>
      </c>
    </row>
    <row r="992" spans="1:31" ht="21" customHeight="1">
      <c r="A992" s="2913"/>
      <c r="B992" s="2913"/>
      <c r="C992" s="6352" t="s">
        <v>746</v>
      </c>
      <c r="D992" s="6353" t="s">
        <v>653</v>
      </c>
      <c r="E992" s="6354">
        <f t="shared" si="282"/>
        <v>10659</v>
      </c>
      <c r="F992" s="5690">
        <v>12520</v>
      </c>
      <c r="G992" s="5691">
        <v>7181.73</v>
      </c>
      <c r="H992" s="2247">
        <f t="shared" si="276"/>
        <v>0.57362060702875395</v>
      </c>
      <c r="I992" s="1881">
        <f t="shared" si="283"/>
        <v>10659</v>
      </c>
      <c r="J992" s="6355"/>
      <c r="K992" s="6355"/>
      <c r="L992" s="6355"/>
      <c r="M992" s="6355"/>
      <c r="N992" s="6355"/>
      <c r="O992" s="6355"/>
      <c r="P992" s="5664"/>
      <c r="Q992" s="6356"/>
      <c r="R992" s="6356"/>
      <c r="S992" s="6356"/>
      <c r="T992" s="5666"/>
      <c r="U992" s="6356"/>
      <c r="V992" s="6356"/>
      <c r="W992" s="6356"/>
      <c r="X992" s="6356"/>
      <c r="Y992" s="6356"/>
      <c r="Z992" s="6356"/>
      <c r="AA992" s="6356"/>
      <c r="AB992" s="6356"/>
      <c r="AC992" s="6356"/>
      <c r="AD992" s="6356"/>
      <c r="AE992" s="6357">
        <v>10659</v>
      </c>
    </row>
    <row r="993" spans="1:31" ht="16.5" customHeight="1">
      <c r="A993" s="2913"/>
      <c r="B993" s="2913"/>
      <c r="C993" s="6358" t="s">
        <v>712</v>
      </c>
      <c r="D993" s="6359" t="s">
        <v>653</v>
      </c>
      <c r="E993" s="6354">
        <f t="shared" si="282"/>
        <v>1879</v>
      </c>
      <c r="F993" s="5690">
        <v>1254</v>
      </c>
      <c r="G993" s="5691">
        <v>752.52</v>
      </c>
      <c r="H993" s="2247">
        <f t="shared" si="276"/>
        <v>0.60009569377990424</v>
      </c>
      <c r="I993" s="1881">
        <f t="shared" si="283"/>
        <v>1879</v>
      </c>
      <c r="J993" s="6355"/>
      <c r="K993" s="6355"/>
      <c r="L993" s="6355"/>
      <c r="M993" s="6355"/>
      <c r="N993" s="6355"/>
      <c r="O993" s="6355"/>
      <c r="P993" s="5664"/>
      <c r="Q993" s="6356"/>
      <c r="R993" s="6356"/>
      <c r="S993" s="6356"/>
      <c r="T993" s="5666"/>
      <c r="U993" s="6356"/>
      <c r="V993" s="6356"/>
      <c r="W993" s="6356"/>
      <c r="X993" s="6356"/>
      <c r="Y993" s="6356"/>
      <c r="Z993" s="6356"/>
      <c r="AA993" s="6356"/>
      <c r="AB993" s="6356"/>
      <c r="AC993" s="6356"/>
      <c r="AD993" s="6356"/>
      <c r="AE993" s="6357">
        <v>1879</v>
      </c>
    </row>
    <row r="994" spans="1:31" ht="16.5" customHeight="1">
      <c r="A994" s="2916"/>
      <c r="B994" s="2916"/>
      <c r="C994" s="3790" t="s">
        <v>912</v>
      </c>
      <c r="D994" s="3670" t="s">
        <v>896</v>
      </c>
      <c r="E994" s="6354">
        <f t="shared" si="282"/>
        <v>200627</v>
      </c>
      <c r="F994" s="5690">
        <v>223633</v>
      </c>
      <c r="G994" s="5691">
        <v>166336.28</v>
      </c>
      <c r="H994" s="2247">
        <f t="shared" si="276"/>
        <v>0.74379130092607082</v>
      </c>
      <c r="I994" s="1881">
        <f t="shared" si="283"/>
        <v>200627</v>
      </c>
      <c r="J994" s="6355"/>
      <c r="K994" s="6355"/>
      <c r="L994" s="6355"/>
      <c r="M994" s="6355"/>
      <c r="N994" s="6355"/>
      <c r="O994" s="6355"/>
      <c r="P994" s="5664"/>
      <c r="Q994" s="6356"/>
      <c r="R994" s="6356"/>
      <c r="S994" s="6356"/>
      <c r="T994" s="5666"/>
      <c r="U994" s="6356"/>
      <c r="V994" s="6356"/>
      <c r="W994" s="6356"/>
      <c r="X994" s="6356"/>
      <c r="Y994" s="6356"/>
      <c r="Z994" s="6356"/>
      <c r="AA994" s="6356"/>
      <c r="AB994" s="6356"/>
      <c r="AC994" s="6356"/>
      <c r="AD994" s="6356"/>
      <c r="AE994" s="6357">
        <v>200627</v>
      </c>
    </row>
    <row r="995" spans="1:31" ht="16.5" customHeight="1" thickBot="1">
      <c r="A995" s="3452"/>
      <c r="B995" s="3165"/>
      <c r="C995" s="6360" t="s">
        <v>919</v>
      </c>
      <c r="D995" s="6361" t="s">
        <v>896</v>
      </c>
      <c r="E995" s="6362">
        <f t="shared" si="282"/>
        <v>35405</v>
      </c>
      <c r="F995" s="6362">
        <v>2700</v>
      </c>
      <c r="G995" s="6363">
        <v>2700</v>
      </c>
      <c r="H995" s="3240">
        <f t="shared" si="276"/>
        <v>1</v>
      </c>
      <c r="I995" s="1881">
        <f t="shared" si="283"/>
        <v>35405</v>
      </c>
      <c r="J995" s="6355"/>
      <c r="K995" s="6355"/>
      <c r="L995" s="6355"/>
      <c r="M995" s="6355"/>
      <c r="N995" s="6355"/>
      <c r="O995" s="6355"/>
      <c r="P995" s="5664"/>
      <c r="Q995" s="6356"/>
      <c r="R995" s="6356"/>
      <c r="S995" s="6356"/>
      <c r="T995" s="5666"/>
      <c r="U995" s="6356"/>
      <c r="V995" s="6356"/>
      <c r="W995" s="6356"/>
      <c r="X995" s="6356"/>
      <c r="Y995" s="6356"/>
      <c r="Z995" s="6356"/>
      <c r="AA995" s="6356"/>
      <c r="AB995" s="6356"/>
      <c r="AC995" s="6356"/>
      <c r="AD995" s="6356"/>
      <c r="AE995" s="6357">
        <v>35405</v>
      </c>
    </row>
    <row r="996" spans="1:31" ht="17.100000000000001" customHeight="1">
      <c r="A996" s="2913"/>
      <c r="B996" s="2913"/>
      <c r="C996" s="11105" t="s">
        <v>679</v>
      </c>
      <c r="D996" s="10864"/>
      <c r="E996" s="6364">
        <f t="shared" ref="E996:G997" si="284">SUM(E997)</f>
        <v>0</v>
      </c>
      <c r="F996" s="6364">
        <f t="shared" si="284"/>
        <v>52720</v>
      </c>
      <c r="G996" s="6365">
        <f t="shared" si="284"/>
        <v>52289.97</v>
      </c>
      <c r="H996" s="2354">
        <f t="shared" si="276"/>
        <v>0.99184313353566012</v>
      </c>
      <c r="I996" s="1881">
        <f t="shared" si="283"/>
        <v>0</v>
      </c>
      <c r="J996" s="6355"/>
      <c r="K996" s="6355"/>
      <c r="L996" s="6355"/>
      <c r="M996" s="6355"/>
      <c r="N996" s="6355"/>
      <c r="O996" s="6355"/>
      <c r="P996" s="5664"/>
      <c r="Q996" s="6356"/>
      <c r="R996" s="6356"/>
      <c r="S996" s="6356"/>
      <c r="T996" s="5666"/>
      <c r="U996" s="6356"/>
      <c r="V996" s="6356"/>
      <c r="W996" s="6356"/>
      <c r="X996" s="6356"/>
      <c r="Y996" s="6356"/>
      <c r="Z996" s="6356"/>
      <c r="AA996" s="6356"/>
      <c r="AB996" s="6356"/>
      <c r="AC996" s="6356"/>
      <c r="AD996" s="6356"/>
      <c r="AE996" s="6357"/>
    </row>
    <row r="997" spans="1:31" ht="17.100000000000001" customHeight="1">
      <c r="A997" s="2913"/>
      <c r="B997" s="2913"/>
      <c r="C997" s="11045" t="s">
        <v>680</v>
      </c>
      <c r="D997" s="11106"/>
      <c r="E997" s="2233">
        <f t="shared" si="284"/>
        <v>0</v>
      </c>
      <c r="F997" s="2233">
        <f t="shared" si="284"/>
        <v>52720</v>
      </c>
      <c r="G997" s="2445">
        <f t="shared" si="284"/>
        <v>52289.97</v>
      </c>
      <c r="H997" s="2247">
        <f t="shared" ref="H997:H999" si="285">G997/F997</f>
        <v>0.99184313353566012</v>
      </c>
      <c r="I997" s="1881">
        <f t="shared" si="283"/>
        <v>0</v>
      </c>
      <c r="J997" s="6355"/>
      <c r="K997" s="6355"/>
      <c r="L997" s="6355"/>
      <c r="M997" s="6355"/>
      <c r="N997" s="6355"/>
      <c r="O997" s="6355"/>
      <c r="P997" s="5664"/>
      <c r="Q997" s="6356"/>
      <c r="R997" s="6356"/>
      <c r="S997" s="6356"/>
      <c r="T997" s="5666"/>
      <c r="U997" s="6356"/>
      <c r="V997" s="6356"/>
      <c r="W997" s="6356"/>
      <c r="X997" s="6356"/>
      <c r="Y997" s="6356"/>
      <c r="Z997" s="6356"/>
      <c r="AA997" s="6356"/>
      <c r="AB997" s="6356"/>
      <c r="AC997" s="6356"/>
      <c r="AD997" s="6356"/>
      <c r="AE997" s="6357"/>
    </row>
    <row r="998" spans="1:31" ht="17.100000000000001" customHeight="1" thickBot="1">
      <c r="A998" s="2913"/>
      <c r="B998" s="2913"/>
      <c r="C998" s="6366" t="s">
        <v>377</v>
      </c>
      <c r="D998" s="6367" t="s">
        <v>681</v>
      </c>
      <c r="E998" s="6368">
        <f>I998</f>
        <v>0</v>
      </c>
      <c r="F998" s="5690">
        <v>52720</v>
      </c>
      <c r="G998" s="5691">
        <v>52289.97</v>
      </c>
      <c r="H998" s="2247">
        <f t="shared" si="285"/>
        <v>0.99184313353566012</v>
      </c>
      <c r="I998" s="1881">
        <f t="shared" si="283"/>
        <v>0</v>
      </c>
      <c r="J998" s="6369"/>
      <c r="K998" s="6369"/>
      <c r="L998" s="6369"/>
      <c r="M998" s="6369"/>
      <c r="N998" s="6369"/>
      <c r="O998" s="6369"/>
      <c r="P998" s="5664"/>
      <c r="Q998" s="6370"/>
      <c r="R998" s="6370"/>
      <c r="S998" s="6370"/>
      <c r="T998" s="5666"/>
      <c r="U998" s="6370"/>
      <c r="V998" s="6370"/>
      <c r="W998" s="6370"/>
      <c r="X998" s="6370"/>
      <c r="Y998" s="6370"/>
      <c r="Z998" s="6370"/>
      <c r="AA998" s="6370"/>
      <c r="AB998" s="6370"/>
      <c r="AC998" s="6370"/>
      <c r="AD998" s="6370"/>
      <c r="AE998" s="6371"/>
    </row>
    <row r="999" spans="1:31" ht="17.100000000000001" customHeight="1" thickBot="1">
      <c r="A999" s="2913"/>
      <c r="B999" s="2214" t="s">
        <v>920</v>
      </c>
      <c r="C999" s="2215"/>
      <c r="D999" s="2216" t="s">
        <v>165</v>
      </c>
      <c r="E999" s="2217">
        <f>SUM(E1000,)</f>
        <v>13277837</v>
      </c>
      <c r="F999" s="2217">
        <f t="shared" ref="F999:G999" si="286">SUM(F1000,)</f>
        <v>14976512</v>
      </c>
      <c r="G999" s="2218">
        <f t="shared" si="286"/>
        <v>13397993.460000001</v>
      </c>
      <c r="H999" s="6372">
        <f t="shared" si="285"/>
        <v>0.89460038892901106</v>
      </c>
      <c r="I999" s="1881">
        <f t="shared" si="283"/>
        <v>0</v>
      </c>
      <c r="J999" s="6369"/>
      <c r="K999" s="6369"/>
      <c r="L999" s="6369"/>
      <c r="M999" s="6369"/>
      <c r="N999" s="6369"/>
      <c r="O999" s="6369"/>
      <c r="P999" s="5664"/>
      <c r="Q999" s="6370"/>
      <c r="R999" s="6370"/>
      <c r="S999" s="6370"/>
      <c r="T999" s="5666"/>
      <c r="U999" s="6370"/>
      <c r="V999" s="6370"/>
      <c r="W999" s="6370"/>
      <c r="X999" s="6370"/>
      <c r="Y999" s="6370"/>
      <c r="Z999" s="6370"/>
      <c r="AA999" s="6370"/>
      <c r="AB999" s="6370"/>
      <c r="AC999" s="6370"/>
      <c r="AD999" s="6370"/>
      <c r="AE999" s="6371"/>
    </row>
    <row r="1000" spans="1:31" ht="17.100000000000001" customHeight="1">
      <c r="A1000" s="2913"/>
      <c r="B1000" s="1955"/>
      <c r="C1000" s="10860" t="s">
        <v>645</v>
      </c>
      <c r="D1000" s="10860"/>
      <c r="E1000" s="2220">
        <f>SUM(E1001,E1026,)</f>
        <v>13277837</v>
      </c>
      <c r="F1000" s="2220">
        <f>SUM(F1001,F1026,)</f>
        <v>14976512</v>
      </c>
      <c r="G1000" s="2221">
        <f>SUM(G1001,G1026,)</f>
        <v>13397993.460000001</v>
      </c>
      <c r="H1000" s="5467">
        <f>G1000/F1000</f>
        <v>0.89460038892901106</v>
      </c>
      <c r="I1000" s="1881">
        <f t="shared" si="283"/>
        <v>0</v>
      </c>
      <c r="J1000" s="6369"/>
      <c r="K1000" s="6369"/>
      <c r="L1000" s="6369"/>
      <c r="M1000" s="6369"/>
      <c r="N1000" s="6369"/>
      <c r="O1000" s="6369"/>
      <c r="P1000" s="5664"/>
      <c r="Q1000" s="6370"/>
      <c r="R1000" s="6370"/>
      <c r="S1000" s="6370"/>
      <c r="T1000" s="5666"/>
      <c r="U1000" s="6370"/>
      <c r="V1000" s="6370"/>
      <c r="W1000" s="6370"/>
      <c r="X1000" s="6370"/>
      <c r="Y1000" s="6370"/>
      <c r="Z1000" s="6370"/>
      <c r="AA1000" s="6370"/>
      <c r="AB1000" s="6370"/>
      <c r="AC1000" s="6370"/>
      <c r="AD1000" s="6370"/>
      <c r="AE1000" s="6371"/>
    </row>
    <row r="1001" spans="1:31" ht="17.100000000000001" customHeight="1">
      <c r="A1001" s="2913"/>
      <c r="B1001" s="1955"/>
      <c r="C1001" s="11122" t="s">
        <v>646</v>
      </c>
      <c r="D1001" s="11122"/>
      <c r="E1001" s="6373">
        <f>SUM(E1002,E1010)</f>
        <v>13261641</v>
      </c>
      <c r="F1001" s="6373">
        <f>SUM(F1002,F1010)</f>
        <v>14953156</v>
      </c>
      <c r="G1001" s="6374">
        <f>SUM(G1002,G1010)</f>
        <v>13374893.48</v>
      </c>
      <c r="H1001" s="5678">
        <f>G1001/F1001</f>
        <v>0.89445288205379525</v>
      </c>
      <c r="I1001" s="1881">
        <f t="shared" si="283"/>
        <v>0</v>
      </c>
      <c r="J1001" s="6375"/>
      <c r="K1001" s="6375"/>
      <c r="L1001" s="6375"/>
      <c r="M1001" s="6375"/>
      <c r="N1001" s="6375"/>
      <c r="O1001" s="6375"/>
      <c r="P1001" s="5664"/>
      <c r="Q1001" s="6376"/>
      <c r="R1001" s="6376"/>
      <c r="S1001" s="6376"/>
      <c r="T1001" s="5666"/>
      <c r="U1001" s="6376"/>
      <c r="V1001" s="6376"/>
      <c r="W1001" s="6376"/>
      <c r="X1001" s="6376"/>
      <c r="Y1001" s="6376"/>
      <c r="Z1001" s="6376"/>
      <c r="AA1001" s="6376"/>
      <c r="AB1001" s="6376"/>
      <c r="AC1001" s="6376"/>
      <c r="AD1001" s="6376"/>
      <c r="AE1001" s="6377"/>
    </row>
    <row r="1002" spans="1:31" ht="17.100000000000001" customHeight="1">
      <c r="A1002" s="2913"/>
      <c r="B1002" s="1955"/>
      <c r="C1002" s="11123" t="s">
        <v>647</v>
      </c>
      <c r="D1002" s="11123"/>
      <c r="E1002" s="6378">
        <f>SUM(E1003:E1008)</f>
        <v>8053896</v>
      </c>
      <c r="F1002" s="6378">
        <f>SUM(F1003:F1008)</f>
        <v>10486236</v>
      </c>
      <c r="G1002" s="6379">
        <f>SUM(G1003:G1008)</f>
        <v>9916497.129999999</v>
      </c>
      <c r="H1002" s="5678">
        <f t="shared" ref="H1002:H1027" si="287">G1002/F1002</f>
        <v>0.94566793366084823</v>
      </c>
      <c r="I1002" s="1881">
        <f t="shared" si="283"/>
        <v>0</v>
      </c>
      <c r="J1002" s="6380"/>
      <c r="K1002" s="6380"/>
      <c r="L1002" s="6380"/>
      <c r="M1002" s="6380"/>
      <c r="N1002" s="6380"/>
      <c r="O1002" s="6380"/>
      <c r="P1002" s="5664"/>
      <c r="Q1002" s="6381"/>
      <c r="R1002" s="6381"/>
      <c r="S1002" s="6381"/>
      <c r="T1002" s="5666"/>
      <c r="U1002" s="6381"/>
      <c r="V1002" s="6381"/>
      <c r="W1002" s="6381"/>
      <c r="X1002" s="6381"/>
      <c r="Y1002" s="6381"/>
      <c r="Z1002" s="6381"/>
      <c r="AA1002" s="6381"/>
      <c r="AB1002" s="6381"/>
      <c r="AC1002" s="6381"/>
      <c r="AD1002" s="6381"/>
      <c r="AE1002" s="6382"/>
    </row>
    <row r="1003" spans="1:31" ht="17.100000000000001" customHeight="1">
      <c r="A1003" s="2913"/>
      <c r="B1003" s="1955"/>
      <c r="C1003" s="6383" t="s">
        <v>407</v>
      </c>
      <c r="D1003" s="6384" t="s">
        <v>650</v>
      </c>
      <c r="E1003" s="6385">
        <f>I1003</f>
        <v>1131474</v>
      </c>
      <c r="F1003" s="5690">
        <v>1488598</v>
      </c>
      <c r="G1003" s="5691">
        <v>1385221.09</v>
      </c>
      <c r="H1003" s="5678">
        <f t="shared" si="287"/>
        <v>0.93055417916724337</v>
      </c>
      <c r="I1003" s="1881">
        <f t="shared" si="283"/>
        <v>1131474</v>
      </c>
      <c r="J1003" s="6386"/>
      <c r="K1003" s="6386"/>
      <c r="L1003" s="6386"/>
      <c r="M1003" s="6386"/>
      <c r="N1003" s="6386"/>
      <c r="O1003" s="6386"/>
      <c r="P1003" s="5664"/>
      <c r="Q1003" s="6387"/>
      <c r="R1003" s="6387"/>
      <c r="S1003" s="6387"/>
      <c r="T1003" s="5666"/>
      <c r="U1003" s="6387"/>
      <c r="V1003" s="6387"/>
      <c r="W1003" s="6387"/>
      <c r="X1003" s="6387"/>
      <c r="Y1003" s="6387"/>
      <c r="Z1003" s="6387"/>
      <c r="AA1003" s="6387"/>
      <c r="AB1003" s="6387"/>
      <c r="AC1003" s="6387"/>
      <c r="AD1003" s="6387"/>
      <c r="AE1003" s="6388">
        <v>1131474</v>
      </c>
    </row>
    <row r="1004" spans="1:31" ht="16.5" customHeight="1">
      <c r="A1004" s="2913"/>
      <c r="B1004" s="1955"/>
      <c r="C1004" s="6389" t="s">
        <v>408</v>
      </c>
      <c r="D1004" s="6390" t="s">
        <v>651</v>
      </c>
      <c r="E1004" s="6385">
        <f t="shared" ref="E1004:E1008" si="288">I1004</f>
        <v>161409</v>
      </c>
      <c r="F1004" s="5690">
        <v>244640</v>
      </c>
      <c r="G1004" s="5691">
        <v>123378.62</v>
      </c>
      <c r="H1004" s="5678">
        <f t="shared" si="287"/>
        <v>0.50432725637671683</v>
      </c>
      <c r="I1004" s="1881">
        <f t="shared" si="283"/>
        <v>161409</v>
      </c>
      <c r="J1004" s="6386"/>
      <c r="K1004" s="6386"/>
      <c r="L1004" s="6386"/>
      <c r="M1004" s="6386"/>
      <c r="N1004" s="6386"/>
      <c r="O1004" s="6386"/>
      <c r="P1004" s="5664"/>
      <c r="Q1004" s="6387"/>
      <c r="R1004" s="6387"/>
      <c r="S1004" s="6387"/>
      <c r="T1004" s="5666"/>
      <c r="U1004" s="6387"/>
      <c r="V1004" s="6387"/>
      <c r="W1004" s="6387"/>
      <c r="X1004" s="6387"/>
      <c r="Y1004" s="6387"/>
      <c r="Z1004" s="6387"/>
      <c r="AA1004" s="6387"/>
      <c r="AB1004" s="6387"/>
      <c r="AC1004" s="6387"/>
      <c r="AD1004" s="6387"/>
      <c r="AE1004" s="6388">
        <v>161409</v>
      </c>
    </row>
    <row r="1005" spans="1:31" ht="17.100000000000001" customHeight="1">
      <c r="A1005" s="2913"/>
      <c r="B1005" s="1955"/>
      <c r="C1005" s="6389" t="s">
        <v>595</v>
      </c>
      <c r="D1005" s="6390" t="s">
        <v>652</v>
      </c>
      <c r="E1005" s="6385">
        <f t="shared" si="288"/>
        <v>20000</v>
      </c>
      <c r="F1005" s="5690">
        <v>20000</v>
      </c>
      <c r="G1005" s="5691">
        <v>18000</v>
      </c>
      <c r="H1005" s="5678">
        <f t="shared" si="287"/>
        <v>0.9</v>
      </c>
      <c r="I1005" s="1881">
        <f t="shared" si="283"/>
        <v>20000</v>
      </c>
      <c r="J1005" s="6386"/>
      <c r="K1005" s="6386"/>
      <c r="L1005" s="6386"/>
      <c r="M1005" s="6386"/>
      <c r="N1005" s="6386"/>
      <c r="O1005" s="6386"/>
      <c r="P1005" s="5664"/>
      <c r="Q1005" s="6387"/>
      <c r="R1005" s="6387"/>
      <c r="S1005" s="6387"/>
      <c r="T1005" s="5666"/>
      <c r="U1005" s="6387"/>
      <c r="V1005" s="6387"/>
      <c r="W1005" s="6387"/>
      <c r="X1005" s="6387"/>
      <c r="Y1005" s="6387"/>
      <c r="Z1005" s="6387"/>
      <c r="AA1005" s="6387"/>
      <c r="AB1005" s="6387"/>
      <c r="AC1005" s="6387"/>
      <c r="AD1005" s="6387"/>
      <c r="AE1005" s="6388">
        <v>20000</v>
      </c>
    </row>
    <row r="1006" spans="1:31" ht="17.100000000000001" customHeight="1">
      <c r="A1006" s="2913"/>
      <c r="B1006" s="1955"/>
      <c r="C1006" s="6389" t="s">
        <v>593</v>
      </c>
      <c r="D1006" s="6115" t="s">
        <v>653</v>
      </c>
      <c r="E1006" s="6385">
        <f t="shared" si="288"/>
        <v>22508</v>
      </c>
      <c r="F1006" s="5690">
        <v>47605</v>
      </c>
      <c r="G1006" s="5691">
        <v>36120.53</v>
      </c>
      <c r="H1006" s="5678">
        <f t="shared" si="287"/>
        <v>0.75875496271400056</v>
      </c>
      <c r="I1006" s="1881">
        <f t="shared" si="283"/>
        <v>22508</v>
      </c>
      <c r="J1006" s="6386"/>
      <c r="K1006" s="6386"/>
      <c r="L1006" s="6386"/>
      <c r="M1006" s="6386"/>
      <c r="N1006" s="6386"/>
      <c r="O1006" s="6386"/>
      <c r="P1006" s="5664"/>
      <c r="Q1006" s="6387"/>
      <c r="R1006" s="6387"/>
      <c r="S1006" s="6387"/>
      <c r="T1006" s="5666"/>
      <c r="U1006" s="6387"/>
      <c r="V1006" s="6387"/>
      <c r="W1006" s="6387"/>
      <c r="X1006" s="6387"/>
      <c r="Y1006" s="6387"/>
      <c r="Z1006" s="6387"/>
      <c r="AA1006" s="6387"/>
      <c r="AB1006" s="6387"/>
      <c r="AC1006" s="6387"/>
      <c r="AD1006" s="6387"/>
      <c r="AE1006" s="6388">
        <v>22508</v>
      </c>
    </row>
    <row r="1007" spans="1:31" ht="17.100000000000001" customHeight="1">
      <c r="A1007" s="2913"/>
      <c r="B1007" s="1955"/>
      <c r="C1007" s="6391" t="s">
        <v>895</v>
      </c>
      <c r="D1007" s="6392" t="s">
        <v>896</v>
      </c>
      <c r="E1007" s="6393">
        <f t="shared" si="288"/>
        <v>6178632</v>
      </c>
      <c r="F1007" s="5690">
        <v>8145520</v>
      </c>
      <c r="G1007" s="5691">
        <v>7892163.5300000003</v>
      </c>
      <c r="H1007" s="5678">
        <f t="shared" si="287"/>
        <v>0.9688962190259186</v>
      </c>
      <c r="I1007" s="1881">
        <f t="shared" si="283"/>
        <v>6178632</v>
      </c>
      <c r="J1007" s="6394"/>
      <c r="K1007" s="6394"/>
      <c r="L1007" s="6394"/>
      <c r="M1007" s="6394"/>
      <c r="N1007" s="6394"/>
      <c r="O1007" s="6394"/>
      <c r="P1007" s="5664"/>
      <c r="Q1007" s="6395"/>
      <c r="R1007" s="6395"/>
      <c r="S1007" s="6395"/>
      <c r="T1007" s="5666"/>
      <c r="U1007" s="6395"/>
      <c r="V1007" s="6395"/>
      <c r="W1007" s="6395"/>
      <c r="X1007" s="6395"/>
      <c r="Y1007" s="6395"/>
      <c r="Z1007" s="6395"/>
      <c r="AA1007" s="6395"/>
      <c r="AB1007" s="6395"/>
      <c r="AC1007" s="6395"/>
      <c r="AD1007" s="6395"/>
      <c r="AE1007" s="6396">
        <v>6178632</v>
      </c>
    </row>
    <row r="1008" spans="1:31" ht="17.100000000000001" customHeight="1">
      <c r="A1008" s="2913"/>
      <c r="B1008" s="1955"/>
      <c r="C1008" s="6397" t="s">
        <v>897</v>
      </c>
      <c r="D1008" s="6398" t="s">
        <v>898</v>
      </c>
      <c r="E1008" s="6399">
        <f t="shared" si="288"/>
        <v>539873</v>
      </c>
      <c r="F1008" s="5690">
        <v>539873</v>
      </c>
      <c r="G1008" s="5691">
        <v>461613.36</v>
      </c>
      <c r="H1008" s="5678">
        <f t="shared" si="287"/>
        <v>0.85504064844880179</v>
      </c>
      <c r="I1008" s="1881">
        <f t="shared" si="283"/>
        <v>539873</v>
      </c>
      <c r="J1008" s="6400"/>
      <c r="K1008" s="6400"/>
      <c r="L1008" s="6400"/>
      <c r="M1008" s="6400"/>
      <c r="N1008" s="6400"/>
      <c r="O1008" s="6400"/>
      <c r="P1008" s="5664"/>
      <c r="Q1008" s="6401"/>
      <c r="R1008" s="6401"/>
      <c r="S1008" s="6401"/>
      <c r="T1008" s="5666"/>
      <c r="U1008" s="6401"/>
      <c r="V1008" s="6401"/>
      <c r="W1008" s="6401"/>
      <c r="X1008" s="6401"/>
      <c r="Y1008" s="6401"/>
      <c r="Z1008" s="6401"/>
      <c r="AA1008" s="6401"/>
      <c r="AB1008" s="6401"/>
      <c r="AC1008" s="6401"/>
      <c r="AD1008" s="6401"/>
      <c r="AE1008" s="6402">
        <v>539873</v>
      </c>
    </row>
    <row r="1009" spans="1:31" ht="17.100000000000001" customHeight="1">
      <c r="A1009" s="2913"/>
      <c r="B1009" s="1955"/>
      <c r="C1009" s="6403"/>
      <c r="D1009" s="6403"/>
      <c r="E1009" s="6404"/>
      <c r="F1009" s="5690"/>
      <c r="G1009" s="5691"/>
      <c r="H1009" s="5678"/>
      <c r="I1009" s="1881">
        <f t="shared" si="283"/>
        <v>0</v>
      </c>
      <c r="J1009" s="6405"/>
      <c r="K1009" s="6405"/>
      <c r="L1009" s="6405"/>
      <c r="M1009" s="6405"/>
      <c r="N1009" s="6405"/>
      <c r="O1009" s="6405"/>
      <c r="P1009" s="5664"/>
      <c r="Q1009" s="6406"/>
      <c r="R1009" s="6406"/>
      <c r="S1009" s="6406"/>
      <c r="T1009" s="5666"/>
      <c r="U1009" s="6406"/>
      <c r="V1009" s="6406"/>
      <c r="W1009" s="6406"/>
      <c r="X1009" s="6406"/>
      <c r="Y1009" s="6406"/>
      <c r="Z1009" s="6406"/>
      <c r="AA1009" s="6406"/>
      <c r="AB1009" s="6406"/>
      <c r="AC1009" s="6406"/>
      <c r="AD1009" s="6406"/>
      <c r="AE1009" s="6407"/>
    </row>
    <row r="1010" spans="1:31" ht="17.100000000000001" customHeight="1">
      <c r="A1010" s="2913"/>
      <c r="B1010" s="1955"/>
      <c r="C1010" s="11124" t="s">
        <v>654</v>
      </c>
      <c r="D1010" s="11124"/>
      <c r="E1010" s="6408">
        <f>SUM(E1011:E1025)</f>
        <v>5207745</v>
      </c>
      <c r="F1010" s="6408">
        <f>SUM(F1011:F1025)</f>
        <v>4466920</v>
      </c>
      <c r="G1010" s="6409">
        <f>SUM(G1011:G1025)</f>
        <v>3458396.3500000006</v>
      </c>
      <c r="H1010" s="5678">
        <f t="shared" si="287"/>
        <v>0.77422392834436271</v>
      </c>
      <c r="I1010" s="1881">
        <f t="shared" si="283"/>
        <v>0</v>
      </c>
      <c r="J1010" s="6405"/>
      <c r="K1010" s="6405"/>
      <c r="L1010" s="6405"/>
      <c r="M1010" s="6405"/>
      <c r="N1010" s="6405"/>
      <c r="O1010" s="6405"/>
      <c r="P1010" s="5664"/>
      <c r="Q1010" s="6406"/>
      <c r="R1010" s="6406"/>
      <c r="S1010" s="6406"/>
      <c r="T1010" s="5666"/>
      <c r="U1010" s="6406"/>
      <c r="V1010" s="6406"/>
      <c r="W1010" s="6406"/>
      <c r="X1010" s="6406"/>
      <c r="Y1010" s="6406"/>
      <c r="Z1010" s="6406"/>
      <c r="AA1010" s="6406"/>
      <c r="AB1010" s="6406"/>
      <c r="AC1010" s="6406"/>
      <c r="AD1010" s="6406"/>
      <c r="AE1010" s="6407"/>
    </row>
    <row r="1011" spans="1:31" ht="17.100000000000001" customHeight="1">
      <c r="A1011" s="2913"/>
      <c r="B1011" s="1955"/>
      <c r="C1011" s="6410" t="s">
        <v>375</v>
      </c>
      <c r="D1011" s="6411" t="s">
        <v>656</v>
      </c>
      <c r="E1011" s="6412">
        <f>I1011</f>
        <v>654000</v>
      </c>
      <c r="F1011" s="5690">
        <v>811803</v>
      </c>
      <c r="G1011" s="5691">
        <v>807278.35</v>
      </c>
      <c r="H1011" s="5678">
        <f t="shared" si="287"/>
        <v>0.9944264187247398</v>
      </c>
      <c r="I1011" s="1881">
        <f t="shared" si="283"/>
        <v>654000</v>
      </c>
      <c r="J1011" s="6413"/>
      <c r="K1011" s="6413"/>
      <c r="L1011" s="6413"/>
      <c r="M1011" s="6413"/>
      <c r="N1011" s="6413"/>
      <c r="O1011" s="6413"/>
      <c r="P1011" s="5664"/>
      <c r="Q1011" s="6414"/>
      <c r="R1011" s="6414"/>
      <c r="S1011" s="6414"/>
      <c r="T1011" s="5666"/>
      <c r="U1011" s="6414"/>
      <c r="V1011" s="6414"/>
      <c r="W1011" s="6414"/>
      <c r="X1011" s="6414"/>
      <c r="Y1011" s="6414"/>
      <c r="Z1011" s="6414"/>
      <c r="AA1011" s="6414"/>
      <c r="AB1011" s="6414"/>
      <c r="AC1011" s="6414"/>
      <c r="AD1011" s="6414"/>
      <c r="AE1011" s="6415">
        <v>654000</v>
      </c>
    </row>
    <row r="1012" spans="1:31" ht="17.100000000000001" customHeight="1">
      <c r="A1012" s="2913"/>
      <c r="B1012" s="1955"/>
      <c r="C1012" s="6416" t="s">
        <v>597</v>
      </c>
      <c r="D1012" s="6417" t="s">
        <v>657</v>
      </c>
      <c r="E1012" s="6418">
        <f>I1012</f>
        <v>5500</v>
      </c>
      <c r="F1012" s="5690">
        <v>5500</v>
      </c>
      <c r="G1012" s="5691">
        <v>3307.59</v>
      </c>
      <c r="H1012" s="5678">
        <f t="shared" si="287"/>
        <v>0.60138000000000003</v>
      </c>
      <c r="I1012" s="1881">
        <f t="shared" si="283"/>
        <v>5500</v>
      </c>
      <c r="J1012" s="6419"/>
      <c r="K1012" s="6419"/>
      <c r="L1012" s="6419"/>
      <c r="M1012" s="6419"/>
      <c r="N1012" s="6419"/>
      <c r="O1012" s="6419"/>
      <c r="P1012" s="5664"/>
      <c r="Q1012" s="6420"/>
      <c r="R1012" s="6420"/>
      <c r="S1012" s="6420"/>
      <c r="T1012" s="5666"/>
      <c r="U1012" s="6420"/>
      <c r="V1012" s="6420"/>
      <c r="W1012" s="6420"/>
      <c r="X1012" s="6420"/>
      <c r="Y1012" s="6420"/>
      <c r="Z1012" s="6420"/>
      <c r="AA1012" s="6420"/>
      <c r="AB1012" s="6420"/>
      <c r="AC1012" s="6420"/>
      <c r="AD1012" s="6420"/>
      <c r="AE1012" s="6421">
        <v>5500</v>
      </c>
    </row>
    <row r="1013" spans="1:31" ht="17.100000000000001" customHeight="1">
      <c r="A1013" s="2913"/>
      <c r="B1013" s="1955"/>
      <c r="C1013" s="6422" t="s">
        <v>600</v>
      </c>
      <c r="D1013" s="6423" t="s">
        <v>899</v>
      </c>
      <c r="E1013" s="6424">
        <f t="shared" ref="E1013:E1025" si="289">I1013</f>
        <v>252200</v>
      </c>
      <c r="F1013" s="5690">
        <v>309200</v>
      </c>
      <c r="G1013" s="5691">
        <v>307093.62</v>
      </c>
      <c r="H1013" s="5678">
        <f t="shared" si="287"/>
        <v>0.99318764553686933</v>
      </c>
      <c r="I1013" s="1881">
        <f t="shared" si="283"/>
        <v>252200</v>
      </c>
      <c r="J1013" s="6425"/>
      <c r="K1013" s="6425"/>
      <c r="L1013" s="6425"/>
      <c r="M1013" s="6425"/>
      <c r="N1013" s="6425"/>
      <c r="O1013" s="6425"/>
      <c r="P1013" s="5664"/>
      <c r="Q1013" s="6426"/>
      <c r="R1013" s="6426"/>
      <c r="S1013" s="6426"/>
      <c r="T1013" s="5666"/>
      <c r="U1013" s="6426"/>
      <c r="V1013" s="6426"/>
      <c r="W1013" s="6426"/>
      <c r="X1013" s="6426"/>
      <c r="Y1013" s="6426"/>
      <c r="Z1013" s="6426"/>
      <c r="AA1013" s="6426"/>
      <c r="AB1013" s="6426"/>
      <c r="AC1013" s="6426"/>
      <c r="AD1013" s="6426"/>
      <c r="AE1013" s="6427">
        <v>252200</v>
      </c>
    </row>
    <row r="1014" spans="1:31" ht="17.100000000000001" customHeight="1">
      <c r="A1014" s="2916"/>
      <c r="B1014" s="1955"/>
      <c r="C1014" s="6428" t="s">
        <v>604</v>
      </c>
      <c r="D1014" s="6429" t="s">
        <v>658</v>
      </c>
      <c r="E1014" s="6430">
        <f t="shared" si="289"/>
        <v>724182</v>
      </c>
      <c r="F1014" s="5690">
        <v>724182</v>
      </c>
      <c r="G1014" s="5691">
        <v>649583.32999999996</v>
      </c>
      <c r="H1014" s="5678">
        <f t="shared" si="287"/>
        <v>0.89698905799923223</v>
      </c>
      <c r="I1014" s="1881">
        <f t="shared" si="283"/>
        <v>724182</v>
      </c>
      <c r="J1014" s="6431"/>
      <c r="K1014" s="6431"/>
      <c r="L1014" s="6431"/>
      <c r="M1014" s="6431"/>
      <c r="N1014" s="6431"/>
      <c r="O1014" s="6431"/>
      <c r="P1014" s="5664"/>
      <c r="Q1014" s="6432"/>
      <c r="R1014" s="6432"/>
      <c r="S1014" s="6432"/>
      <c r="T1014" s="5666"/>
      <c r="U1014" s="6432"/>
      <c r="V1014" s="6432"/>
      <c r="W1014" s="6432"/>
      <c r="X1014" s="6432"/>
      <c r="Y1014" s="6432"/>
      <c r="Z1014" s="6432"/>
      <c r="AA1014" s="6432"/>
      <c r="AB1014" s="6432"/>
      <c r="AC1014" s="6432"/>
      <c r="AD1014" s="6432"/>
      <c r="AE1014" s="6433">
        <v>724182</v>
      </c>
    </row>
    <row r="1015" spans="1:31" ht="17.100000000000001" customHeight="1">
      <c r="A1015" s="2913"/>
      <c r="B1015" s="1955"/>
      <c r="C1015" s="3669" t="s">
        <v>244</v>
      </c>
      <c r="D1015" s="3670" t="s">
        <v>659</v>
      </c>
      <c r="E1015" s="6430">
        <f t="shared" si="289"/>
        <v>1985750</v>
      </c>
      <c r="F1015" s="5690">
        <v>857542</v>
      </c>
      <c r="G1015" s="5691">
        <v>29846.78</v>
      </c>
      <c r="H1015" s="5678">
        <f t="shared" si="287"/>
        <v>3.4805035788334562E-2</v>
      </c>
      <c r="I1015" s="1881">
        <f t="shared" si="283"/>
        <v>1985750</v>
      </c>
      <c r="J1015" s="6431"/>
      <c r="K1015" s="6431"/>
      <c r="L1015" s="6431"/>
      <c r="M1015" s="6431"/>
      <c r="N1015" s="6431"/>
      <c r="O1015" s="6431"/>
      <c r="P1015" s="5664"/>
      <c r="Q1015" s="6432"/>
      <c r="R1015" s="6432"/>
      <c r="S1015" s="6432"/>
      <c r="T1015" s="5666"/>
      <c r="U1015" s="6432"/>
      <c r="V1015" s="6432"/>
      <c r="W1015" s="6432"/>
      <c r="X1015" s="6432"/>
      <c r="Y1015" s="6432"/>
      <c r="Z1015" s="6432"/>
      <c r="AA1015" s="6432"/>
      <c r="AB1015" s="6432"/>
      <c r="AC1015" s="6432"/>
      <c r="AD1015" s="6432"/>
      <c r="AE1015" s="6433">
        <v>1985750</v>
      </c>
    </row>
    <row r="1016" spans="1:31" ht="17.100000000000001" customHeight="1">
      <c r="A1016" s="2913"/>
      <c r="B1016" s="1955"/>
      <c r="C1016" s="6434" t="s">
        <v>605</v>
      </c>
      <c r="D1016" s="6435" t="s">
        <v>660</v>
      </c>
      <c r="E1016" s="6436">
        <f t="shared" si="289"/>
        <v>7750</v>
      </c>
      <c r="F1016" s="5690">
        <v>10850</v>
      </c>
      <c r="G1016" s="5691">
        <v>7933.5</v>
      </c>
      <c r="H1016" s="5678">
        <f t="shared" si="287"/>
        <v>0.7311981566820277</v>
      </c>
      <c r="I1016" s="1881">
        <f t="shared" si="283"/>
        <v>7750</v>
      </c>
      <c r="J1016" s="6437"/>
      <c r="K1016" s="6437"/>
      <c r="L1016" s="6437"/>
      <c r="M1016" s="6437"/>
      <c r="N1016" s="6437"/>
      <c r="O1016" s="6437"/>
      <c r="P1016" s="5664"/>
      <c r="Q1016" s="6438"/>
      <c r="R1016" s="6438"/>
      <c r="S1016" s="6438"/>
      <c r="T1016" s="5666"/>
      <c r="U1016" s="6438"/>
      <c r="V1016" s="6438"/>
      <c r="W1016" s="6438"/>
      <c r="X1016" s="6438"/>
      <c r="Y1016" s="6438"/>
      <c r="Z1016" s="6438"/>
      <c r="AA1016" s="6438"/>
      <c r="AB1016" s="6438"/>
      <c r="AC1016" s="6438"/>
      <c r="AD1016" s="6438"/>
      <c r="AE1016" s="6439">
        <v>7750</v>
      </c>
    </row>
    <row r="1017" spans="1:31" ht="18.75" customHeight="1">
      <c r="A1017" s="2916"/>
      <c r="B1017" s="1955"/>
      <c r="C1017" s="6440" t="s">
        <v>376</v>
      </c>
      <c r="D1017" s="6441" t="s">
        <v>661</v>
      </c>
      <c r="E1017" s="6442">
        <f t="shared" si="289"/>
        <v>658764</v>
      </c>
      <c r="F1017" s="5690">
        <v>703764</v>
      </c>
      <c r="G1017" s="5691">
        <v>650059.31999999995</v>
      </c>
      <c r="H1017" s="5678">
        <f t="shared" si="287"/>
        <v>0.92368936177468575</v>
      </c>
      <c r="I1017" s="1881">
        <f t="shared" si="283"/>
        <v>658764</v>
      </c>
      <c r="J1017" s="6443"/>
      <c r="K1017" s="6443"/>
      <c r="L1017" s="6443"/>
      <c r="M1017" s="6443"/>
      <c r="N1017" s="6443"/>
      <c r="O1017" s="6443"/>
      <c r="P1017" s="5664"/>
      <c r="Q1017" s="6444"/>
      <c r="R1017" s="6444"/>
      <c r="S1017" s="6444"/>
      <c r="T1017" s="5666"/>
      <c r="U1017" s="6444"/>
      <c r="V1017" s="6444"/>
      <c r="W1017" s="6444"/>
      <c r="X1017" s="6444"/>
      <c r="Y1017" s="6444"/>
      <c r="Z1017" s="6444"/>
      <c r="AA1017" s="6444"/>
      <c r="AB1017" s="6444"/>
      <c r="AC1017" s="6444"/>
      <c r="AD1017" s="6444"/>
      <c r="AE1017" s="6445">
        <v>658764</v>
      </c>
    </row>
    <row r="1018" spans="1:31" ht="16.5" customHeight="1">
      <c r="A1018" s="2916"/>
      <c r="B1018" s="1955"/>
      <c r="C1018" s="6446" t="s">
        <v>606</v>
      </c>
      <c r="D1018" s="6447" t="s">
        <v>662</v>
      </c>
      <c r="E1018" s="6448">
        <f t="shared" si="289"/>
        <v>105101</v>
      </c>
      <c r="F1018" s="5690">
        <v>88110</v>
      </c>
      <c r="G1018" s="5691">
        <v>62327.42</v>
      </c>
      <c r="H1018" s="5678">
        <f t="shared" si="287"/>
        <v>0.7073819089774146</v>
      </c>
      <c r="I1018" s="1881">
        <f t="shared" si="283"/>
        <v>105101</v>
      </c>
      <c r="J1018" s="6449"/>
      <c r="K1018" s="6449"/>
      <c r="L1018" s="6449"/>
      <c r="M1018" s="6449"/>
      <c r="N1018" s="6449"/>
      <c r="O1018" s="6449"/>
      <c r="P1018" s="5664"/>
      <c r="Q1018" s="6450"/>
      <c r="R1018" s="6450"/>
      <c r="S1018" s="6450"/>
      <c r="T1018" s="5666"/>
      <c r="U1018" s="6450"/>
      <c r="V1018" s="6450"/>
      <c r="W1018" s="6450"/>
      <c r="X1018" s="6450"/>
      <c r="Y1018" s="6450"/>
      <c r="Z1018" s="6450"/>
      <c r="AA1018" s="6450"/>
      <c r="AB1018" s="6450"/>
      <c r="AC1018" s="6450"/>
      <c r="AD1018" s="6450"/>
      <c r="AE1018" s="6451">
        <v>105101</v>
      </c>
    </row>
    <row r="1019" spans="1:31" ht="30" customHeight="1">
      <c r="A1019" s="2913"/>
      <c r="B1019" s="1955"/>
      <c r="C1019" s="6452" t="s">
        <v>664</v>
      </c>
      <c r="D1019" s="6453" t="s">
        <v>665</v>
      </c>
      <c r="E1019" s="6454">
        <f t="shared" si="289"/>
        <v>420015</v>
      </c>
      <c r="F1019" s="5690">
        <v>437006</v>
      </c>
      <c r="G1019" s="5691">
        <v>436718.52</v>
      </c>
      <c r="H1019" s="5678">
        <f t="shared" si="287"/>
        <v>0.9993421600618756</v>
      </c>
      <c r="I1019" s="1881">
        <f t="shared" si="283"/>
        <v>420015</v>
      </c>
      <c r="J1019" s="6455"/>
      <c r="K1019" s="6455"/>
      <c r="L1019" s="6455"/>
      <c r="M1019" s="6455"/>
      <c r="N1019" s="6455"/>
      <c r="O1019" s="6455"/>
      <c r="P1019" s="5664"/>
      <c r="Q1019" s="6456"/>
      <c r="R1019" s="6456"/>
      <c r="S1019" s="6456"/>
      <c r="T1019" s="5666"/>
      <c r="U1019" s="6456"/>
      <c r="V1019" s="6456"/>
      <c r="W1019" s="6456"/>
      <c r="X1019" s="6456"/>
      <c r="Y1019" s="6456"/>
      <c r="Z1019" s="6456"/>
      <c r="AA1019" s="6456"/>
      <c r="AB1019" s="6456"/>
      <c r="AC1019" s="6456"/>
      <c r="AD1019" s="6456"/>
      <c r="AE1019" s="6457">
        <v>420015</v>
      </c>
    </row>
    <row r="1020" spans="1:31" ht="17.100000000000001" customHeight="1">
      <c r="A1020" s="2913"/>
      <c r="B1020" s="1955"/>
      <c r="C1020" s="6458" t="s">
        <v>599</v>
      </c>
      <c r="D1020" s="6459" t="s">
        <v>666</v>
      </c>
      <c r="E1020" s="6460">
        <f t="shared" si="289"/>
        <v>8900</v>
      </c>
      <c r="F1020" s="5690">
        <v>11700</v>
      </c>
      <c r="G1020" s="5691">
        <v>11658.24</v>
      </c>
      <c r="H1020" s="5678">
        <f t="shared" si="287"/>
        <v>0.99643076923076923</v>
      </c>
      <c r="I1020" s="1881">
        <f t="shared" si="283"/>
        <v>8900</v>
      </c>
      <c r="J1020" s="6461"/>
      <c r="K1020" s="6461"/>
      <c r="L1020" s="6461"/>
      <c r="M1020" s="6461"/>
      <c r="N1020" s="6461"/>
      <c r="O1020" s="6461"/>
      <c r="P1020" s="5664"/>
      <c r="Q1020" s="6462"/>
      <c r="R1020" s="6462"/>
      <c r="S1020" s="6462"/>
      <c r="T1020" s="5666"/>
      <c r="U1020" s="6462"/>
      <c r="V1020" s="6462"/>
      <c r="W1020" s="6462"/>
      <c r="X1020" s="6462"/>
      <c r="Y1020" s="6462"/>
      <c r="Z1020" s="6462"/>
      <c r="AA1020" s="6462"/>
      <c r="AB1020" s="6462"/>
      <c r="AC1020" s="6462"/>
      <c r="AD1020" s="6462"/>
      <c r="AE1020" s="6463">
        <v>8900</v>
      </c>
    </row>
    <row r="1021" spans="1:31" ht="17.100000000000001" customHeight="1">
      <c r="A1021" s="2916"/>
      <c r="B1021" s="1955"/>
      <c r="C1021" s="6464" t="s">
        <v>607</v>
      </c>
      <c r="D1021" s="6465" t="s">
        <v>669</v>
      </c>
      <c r="E1021" s="6460">
        <f t="shared" si="289"/>
        <v>17124</v>
      </c>
      <c r="F1021" s="5690">
        <v>17124</v>
      </c>
      <c r="G1021" s="5691">
        <v>17124</v>
      </c>
      <c r="H1021" s="5678">
        <f t="shared" si="287"/>
        <v>1</v>
      </c>
      <c r="I1021" s="1881">
        <f t="shared" si="283"/>
        <v>17124</v>
      </c>
      <c r="J1021" s="6461"/>
      <c r="K1021" s="6461"/>
      <c r="L1021" s="6461"/>
      <c r="M1021" s="6461"/>
      <c r="N1021" s="6461"/>
      <c r="O1021" s="6461"/>
      <c r="P1021" s="5664"/>
      <c r="Q1021" s="6462"/>
      <c r="R1021" s="6462"/>
      <c r="S1021" s="6462"/>
      <c r="T1021" s="5666"/>
      <c r="U1021" s="6462"/>
      <c r="V1021" s="6462"/>
      <c r="W1021" s="6462"/>
      <c r="X1021" s="6462"/>
      <c r="Y1021" s="6462"/>
      <c r="Z1021" s="6462"/>
      <c r="AA1021" s="6462"/>
      <c r="AB1021" s="6462"/>
      <c r="AC1021" s="6462"/>
      <c r="AD1021" s="6462"/>
      <c r="AE1021" s="6463">
        <v>17124</v>
      </c>
    </row>
    <row r="1022" spans="1:31" ht="17.100000000000001" customHeight="1">
      <c r="A1022" s="2913"/>
      <c r="B1022" s="1955"/>
      <c r="C1022" s="5007" t="s">
        <v>608</v>
      </c>
      <c r="D1022" s="3670" t="s">
        <v>670</v>
      </c>
      <c r="E1022" s="2233">
        <f t="shared" si="289"/>
        <v>328878</v>
      </c>
      <c r="F1022" s="2245">
        <v>463518</v>
      </c>
      <c r="G1022" s="2246">
        <v>463518</v>
      </c>
      <c r="H1022" s="5678">
        <f t="shared" si="287"/>
        <v>1</v>
      </c>
      <c r="I1022" s="1881">
        <f t="shared" si="283"/>
        <v>328878</v>
      </c>
      <c r="J1022" s="6461"/>
      <c r="K1022" s="6461"/>
      <c r="L1022" s="6461"/>
      <c r="M1022" s="6461"/>
      <c r="N1022" s="6461"/>
      <c r="O1022" s="6461"/>
      <c r="P1022" s="5664"/>
      <c r="Q1022" s="6462"/>
      <c r="R1022" s="6462"/>
      <c r="S1022" s="6462"/>
      <c r="T1022" s="5666"/>
      <c r="U1022" s="6462"/>
      <c r="V1022" s="6462"/>
      <c r="W1022" s="6462"/>
      <c r="X1022" s="6462"/>
      <c r="Y1022" s="6462"/>
      <c r="Z1022" s="6462"/>
      <c r="AA1022" s="6462"/>
      <c r="AB1022" s="6462"/>
      <c r="AC1022" s="6462"/>
      <c r="AD1022" s="6462"/>
      <c r="AE1022" s="6463">
        <v>328878</v>
      </c>
    </row>
    <row r="1023" spans="1:31" ht="17.100000000000001" customHeight="1">
      <c r="A1023" s="2916"/>
      <c r="B1023" s="1955"/>
      <c r="C1023" s="6466" t="s">
        <v>610</v>
      </c>
      <c r="D1023" s="6467" t="s">
        <v>672</v>
      </c>
      <c r="E1023" s="6468">
        <f t="shared" si="289"/>
        <v>10581</v>
      </c>
      <c r="F1023" s="5690">
        <v>10581</v>
      </c>
      <c r="G1023" s="5691">
        <v>6991.68</v>
      </c>
      <c r="H1023" s="5678">
        <f t="shared" si="287"/>
        <v>0.66077686419053028</v>
      </c>
      <c r="I1023" s="1881">
        <f t="shared" si="283"/>
        <v>10581</v>
      </c>
      <c r="J1023" s="6469"/>
      <c r="K1023" s="6469"/>
      <c r="L1023" s="6469"/>
      <c r="M1023" s="6469"/>
      <c r="N1023" s="6469"/>
      <c r="O1023" s="6469"/>
      <c r="P1023" s="5664"/>
      <c r="Q1023" s="6470"/>
      <c r="R1023" s="6470"/>
      <c r="S1023" s="6470"/>
      <c r="T1023" s="5666"/>
      <c r="U1023" s="6470"/>
      <c r="V1023" s="6470"/>
      <c r="W1023" s="6470"/>
      <c r="X1023" s="6470"/>
      <c r="Y1023" s="6470"/>
      <c r="Z1023" s="6470"/>
      <c r="AA1023" s="6470"/>
      <c r="AB1023" s="6470"/>
      <c r="AC1023" s="6470"/>
      <c r="AD1023" s="6470"/>
      <c r="AE1023" s="6471">
        <v>10581</v>
      </c>
    </row>
    <row r="1024" spans="1:31" ht="17.100000000000001" customHeight="1">
      <c r="A1024" s="2913"/>
      <c r="B1024" s="1955"/>
      <c r="C1024" s="3669" t="s">
        <v>673</v>
      </c>
      <c r="D1024" s="3670" t="s">
        <v>674</v>
      </c>
      <c r="E1024" s="6468">
        <f t="shared" si="289"/>
        <v>2000</v>
      </c>
      <c r="F1024" s="5690">
        <v>2000</v>
      </c>
      <c r="G1024" s="5691">
        <v>2000</v>
      </c>
      <c r="H1024" s="5678">
        <f t="shared" si="287"/>
        <v>1</v>
      </c>
      <c r="I1024" s="1881">
        <f t="shared" si="283"/>
        <v>2000</v>
      </c>
      <c r="J1024" s="6469"/>
      <c r="K1024" s="6469"/>
      <c r="L1024" s="6469"/>
      <c r="M1024" s="6469"/>
      <c r="N1024" s="6469"/>
      <c r="O1024" s="6469"/>
      <c r="P1024" s="5664"/>
      <c r="Q1024" s="6470"/>
      <c r="R1024" s="6470"/>
      <c r="S1024" s="6470"/>
      <c r="T1024" s="5666"/>
      <c r="U1024" s="6470"/>
      <c r="V1024" s="6470"/>
      <c r="W1024" s="6470"/>
      <c r="X1024" s="6470"/>
      <c r="Y1024" s="6470"/>
      <c r="Z1024" s="6470"/>
      <c r="AA1024" s="6470"/>
      <c r="AB1024" s="6470"/>
      <c r="AC1024" s="6470"/>
      <c r="AD1024" s="6470"/>
      <c r="AE1024" s="6471">
        <v>2000</v>
      </c>
    </row>
    <row r="1025" spans="1:31" ht="18" customHeight="1" thickBot="1">
      <c r="A1025" s="3452"/>
      <c r="B1025" s="2114"/>
      <c r="C1025" s="6472" t="s">
        <v>409</v>
      </c>
      <c r="D1025" s="6473" t="s">
        <v>676</v>
      </c>
      <c r="E1025" s="6474">
        <f t="shared" si="289"/>
        <v>27000</v>
      </c>
      <c r="F1025" s="6475">
        <v>14040</v>
      </c>
      <c r="G1025" s="6476">
        <v>2956</v>
      </c>
      <c r="H1025" s="6477">
        <f t="shared" si="287"/>
        <v>0.21054131054131053</v>
      </c>
      <c r="I1025" s="1881">
        <f t="shared" si="283"/>
        <v>27000</v>
      </c>
      <c r="J1025" s="6478"/>
      <c r="K1025" s="6478"/>
      <c r="L1025" s="6478"/>
      <c r="M1025" s="6478"/>
      <c r="N1025" s="6478"/>
      <c r="O1025" s="6478"/>
      <c r="P1025" s="5664"/>
      <c r="Q1025" s="6479"/>
      <c r="R1025" s="6479"/>
      <c r="S1025" s="6479"/>
      <c r="T1025" s="5666"/>
      <c r="U1025" s="6479"/>
      <c r="V1025" s="6479"/>
      <c r="W1025" s="6479"/>
      <c r="X1025" s="6479"/>
      <c r="Y1025" s="6479"/>
      <c r="Z1025" s="6479"/>
      <c r="AA1025" s="6479"/>
      <c r="AB1025" s="6479"/>
      <c r="AC1025" s="6479"/>
      <c r="AD1025" s="6479"/>
      <c r="AE1025" s="6480">
        <v>27000</v>
      </c>
    </row>
    <row r="1026" spans="1:31" ht="17.100000000000001" customHeight="1">
      <c r="A1026" s="2913"/>
      <c r="B1026" s="1955"/>
      <c r="C1026" s="11125" t="s">
        <v>847</v>
      </c>
      <c r="D1026" s="11125"/>
      <c r="E1026" s="2280">
        <f t="shared" ref="E1026:G1026" si="290">SUM(E1027)</f>
        <v>16196</v>
      </c>
      <c r="F1026" s="2280">
        <f t="shared" si="290"/>
        <v>23356</v>
      </c>
      <c r="G1026" s="2970">
        <f t="shared" si="290"/>
        <v>23099.98</v>
      </c>
      <c r="H1026" s="5678">
        <f t="shared" si="287"/>
        <v>0.98903836273334478</v>
      </c>
      <c r="I1026" s="1881">
        <f t="shared" si="283"/>
        <v>0</v>
      </c>
      <c r="J1026" s="6478"/>
      <c r="K1026" s="6478"/>
      <c r="L1026" s="6478"/>
      <c r="M1026" s="6478"/>
      <c r="N1026" s="6478"/>
      <c r="O1026" s="6478"/>
      <c r="P1026" s="5664"/>
      <c r="Q1026" s="6479"/>
      <c r="R1026" s="6479"/>
      <c r="S1026" s="6479"/>
      <c r="T1026" s="5666"/>
      <c r="U1026" s="6479"/>
      <c r="V1026" s="6479"/>
      <c r="W1026" s="6479"/>
      <c r="X1026" s="6479"/>
      <c r="Y1026" s="6479"/>
      <c r="Z1026" s="6479"/>
      <c r="AA1026" s="6479"/>
      <c r="AB1026" s="6479"/>
      <c r="AC1026" s="6479"/>
      <c r="AD1026" s="6479"/>
      <c r="AE1026" s="6480"/>
    </row>
    <row r="1027" spans="1:31" ht="17.100000000000001" customHeight="1" thickBot="1">
      <c r="A1027" s="2913"/>
      <c r="B1027" s="1955"/>
      <c r="C1027" s="6481" t="s">
        <v>591</v>
      </c>
      <c r="D1027" s="6482" t="s">
        <v>678</v>
      </c>
      <c r="E1027" s="6483">
        <f>I1027</f>
        <v>16196</v>
      </c>
      <c r="F1027" s="5690">
        <v>23356</v>
      </c>
      <c r="G1027" s="5691">
        <v>23099.98</v>
      </c>
      <c r="H1027" s="5678">
        <f t="shared" si="287"/>
        <v>0.98903836273334478</v>
      </c>
      <c r="I1027" s="1881">
        <f t="shared" si="283"/>
        <v>16196</v>
      </c>
      <c r="J1027" s="6478"/>
      <c r="K1027" s="6478"/>
      <c r="L1027" s="6478"/>
      <c r="M1027" s="6478"/>
      <c r="N1027" s="6478"/>
      <c r="O1027" s="6478"/>
      <c r="P1027" s="5664"/>
      <c r="Q1027" s="6479"/>
      <c r="R1027" s="6479"/>
      <c r="S1027" s="6479"/>
      <c r="T1027" s="5666"/>
      <c r="U1027" s="6479"/>
      <c r="V1027" s="6479"/>
      <c r="W1027" s="6479"/>
      <c r="X1027" s="6479"/>
      <c r="Y1027" s="6479"/>
      <c r="Z1027" s="6479"/>
      <c r="AA1027" s="6479"/>
      <c r="AB1027" s="6479"/>
      <c r="AC1027" s="6479"/>
      <c r="AD1027" s="6479"/>
      <c r="AE1027" s="6480">
        <v>16196</v>
      </c>
    </row>
    <row r="1028" spans="1:31" ht="42" customHeight="1" thickBot="1">
      <c r="A1028" s="2913"/>
      <c r="B1028" s="2214" t="s">
        <v>562</v>
      </c>
      <c r="C1028" s="3476"/>
      <c r="D1028" s="3477" t="s">
        <v>921</v>
      </c>
      <c r="E1028" s="2217">
        <f t="shared" ref="E1028:G1030" si="291">E1029</f>
        <v>0</v>
      </c>
      <c r="F1028" s="2217">
        <f t="shared" si="291"/>
        <v>15088</v>
      </c>
      <c r="G1028" s="2218">
        <f t="shared" si="291"/>
        <v>14870.94</v>
      </c>
      <c r="H1028" s="1935">
        <f>G1028/F1028</f>
        <v>0.98561373276776254</v>
      </c>
      <c r="I1028" s="1881">
        <f t="shared" si="283"/>
        <v>0</v>
      </c>
      <c r="J1028" s="6478"/>
      <c r="K1028" s="6478"/>
      <c r="L1028" s="6478"/>
      <c r="M1028" s="6478"/>
      <c r="N1028" s="6478"/>
      <c r="O1028" s="6478"/>
      <c r="P1028" s="5664"/>
      <c r="Q1028" s="6479"/>
      <c r="R1028" s="6479"/>
      <c r="S1028" s="6479"/>
      <c r="T1028" s="5666"/>
      <c r="U1028" s="6479"/>
      <c r="V1028" s="6479"/>
      <c r="W1028" s="6479"/>
      <c r="X1028" s="6479"/>
      <c r="Y1028" s="6479"/>
      <c r="Z1028" s="6479"/>
      <c r="AA1028" s="6479"/>
      <c r="AB1028" s="6479"/>
      <c r="AC1028" s="6479"/>
      <c r="AD1028" s="6479"/>
      <c r="AE1028" s="6480"/>
    </row>
    <row r="1029" spans="1:31" ht="18" customHeight="1">
      <c r="A1029" s="2913"/>
      <c r="B1029" s="1955"/>
      <c r="C1029" s="10865" t="s">
        <v>645</v>
      </c>
      <c r="D1029" s="10828"/>
      <c r="E1029" s="5310">
        <f t="shared" si="291"/>
        <v>0</v>
      </c>
      <c r="F1029" s="2220">
        <f t="shared" si="291"/>
        <v>15088</v>
      </c>
      <c r="G1029" s="2221">
        <f t="shared" si="291"/>
        <v>14870.94</v>
      </c>
      <c r="H1029" s="6484">
        <f>G1029/F1029</f>
        <v>0.98561373276776254</v>
      </c>
      <c r="I1029" s="1881">
        <f t="shared" si="283"/>
        <v>0</v>
      </c>
      <c r="J1029" s="6478"/>
      <c r="K1029" s="6478"/>
      <c r="L1029" s="6478"/>
      <c r="M1029" s="6478"/>
      <c r="N1029" s="6478"/>
      <c r="O1029" s="6478"/>
      <c r="P1029" s="5664"/>
      <c r="Q1029" s="6479"/>
      <c r="R1029" s="6479"/>
      <c r="S1029" s="6479"/>
      <c r="T1029" s="5666"/>
      <c r="U1029" s="6479"/>
      <c r="V1029" s="6479"/>
      <c r="W1029" s="6479"/>
      <c r="X1029" s="6479"/>
      <c r="Y1029" s="6479"/>
      <c r="Z1029" s="6479"/>
      <c r="AA1029" s="6479"/>
      <c r="AB1029" s="6479"/>
      <c r="AC1029" s="6479"/>
      <c r="AD1029" s="6479"/>
      <c r="AE1029" s="6480"/>
    </row>
    <row r="1030" spans="1:31" ht="20.25" customHeight="1">
      <c r="A1030" s="2913"/>
      <c r="B1030" s="1955"/>
      <c r="C1030" s="11114" t="s">
        <v>646</v>
      </c>
      <c r="D1030" s="11115"/>
      <c r="E1030" s="5690">
        <f t="shared" si="291"/>
        <v>0</v>
      </c>
      <c r="F1030" s="5690">
        <f t="shared" si="291"/>
        <v>15088</v>
      </c>
      <c r="G1030" s="5691">
        <f t="shared" si="291"/>
        <v>14870.94</v>
      </c>
      <c r="H1030" s="6485">
        <f t="shared" ref="H1030:H1032" si="292">G1030/F1030</f>
        <v>0.98561373276776254</v>
      </c>
      <c r="I1030" s="1881">
        <f t="shared" si="283"/>
        <v>0</v>
      </c>
      <c r="J1030" s="6486"/>
      <c r="K1030" s="6486"/>
      <c r="L1030" s="6486"/>
      <c r="M1030" s="6486"/>
      <c r="N1030" s="6486"/>
      <c r="O1030" s="6486"/>
      <c r="P1030" s="5664"/>
      <c r="Q1030" s="6487"/>
      <c r="R1030" s="6487"/>
      <c r="S1030" s="6487"/>
      <c r="T1030" s="5666"/>
      <c r="U1030" s="6487"/>
      <c r="V1030" s="6487"/>
      <c r="W1030" s="6487"/>
      <c r="X1030" s="6487"/>
      <c r="Y1030" s="6487"/>
      <c r="Z1030" s="6487"/>
      <c r="AA1030" s="6487"/>
      <c r="AB1030" s="6487"/>
      <c r="AC1030" s="6487"/>
      <c r="AD1030" s="6487"/>
      <c r="AE1030" s="6488"/>
    </row>
    <row r="1031" spans="1:31" ht="15" customHeight="1">
      <c r="A1031" s="2913"/>
      <c r="B1031" s="1955"/>
      <c r="C1031" s="11116" t="s">
        <v>654</v>
      </c>
      <c r="D1031" s="11117"/>
      <c r="E1031" s="6489">
        <f>SUM(E1032:E1032)</f>
        <v>0</v>
      </c>
      <c r="F1031" s="6489">
        <f>SUM(F1032:F1032)</f>
        <v>15088</v>
      </c>
      <c r="G1031" s="6490">
        <f>SUM(G1032:G1032)</f>
        <v>14870.94</v>
      </c>
      <c r="H1031" s="6491">
        <f t="shared" si="292"/>
        <v>0.98561373276776254</v>
      </c>
      <c r="I1031" s="1881">
        <f t="shared" si="283"/>
        <v>0</v>
      </c>
      <c r="J1031" s="6492"/>
      <c r="K1031" s="6492"/>
      <c r="L1031" s="6492"/>
      <c r="M1031" s="6492"/>
      <c r="N1031" s="6492"/>
      <c r="O1031" s="6492"/>
      <c r="P1031" s="5664"/>
      <c r="Q1031" s="6493"/>
      <c r="R1031" s="6493"/>
      <c r="S1031" s="6493"/>
      <c r="T1031" s="5666"/>
      <c r="U1031" s="6493"/>
      <c r="V1031" s="6493"/>
      <c r="W1031" s="6493"/>
      <c r="X1031" s="6493"/>
      <c r="Y1031" s="6493"/>
      <c r="Z1031" s="6493"/>
      <c r="AA1031" s="6493"/>
      <c r="AB1031" s="6493"/>
      <c r="AC1031" s="6493"/>
      <c r="AD1031" s="6493"/>
      <c r="AE1031" s="6494"/>
    </row>
    <row r="1032" spans="1:31" ht="17.25" customHeight="1" thickBot="1">
      <c r="A1032" s="2913"/>
      <c r="B1032" s="1955"/>
      <c r="C1032" s="6495" t="s">
        <v>600</v>
      </c>
      <c r="D1032" s="6496" t="s">
        <v>899</v>
      </c>
      <c r="E1032" s="6497">
        <f>I1032</f>
        <v>0</v>
      </c>
      <c r="F1032" s="6497">
        <v>15088</v>
      </c>
      <c r="G1032" s="6498">
        <v>14870.94</v>
      </c>
      <c r="H1032" s="2923">
        <f t="shared" si="292"/>
        <v>0.98561373276776254</v>
      </c>
      <c r="I1032" s="1881">
        <f t="shared" si="283"/>
        <v>0</v>
      </c>
      <c r="J1032" s="6492"/>
      <c r="K1032" s="6492"/>
      <c r="L1032" s="6492"/>
      <c r="M1032" s="6492"/>
      <c r="N1032" s="6492"/>
      <c r="O1032" s="6492"/>
      <c r="P1032" s="6499"/>
      <c r="Q1032" s="6493"/>
      <c r="R1032" s="6493"/>
      <c r="S1032" s="6493"/>
      <c r="T1032" s="6500"/>
      <c r="U1032" s="6493"/>
      <c r="V1032" s="6493"/>
      <c r="W1032" s="6493"/>
      <c r="X1032" s="6493"/>
      <c r="Y1032" s="6493"/>
      <c r="Z1032" s="6493"/>
      <c r="AA1032" s="6493"/>
      <c r="AB1032" s="6493"/>
      <c r="AC1032" s="6493"/>
      <c r="AD1032" s="6493"/>
      <c r="AE1032" s="6494"/>
    </row>
    <row r="1033" spans="1:31" ht="21.75" customHeight="1" thickBot="1">
      <c r="A1033" s="2913"/>
      <c r="B1033" s="2214" t="s">
        <v>922</v>
      </c>
      <c r="C1033" s="2215"/>
      <c r="D1033" s="2216" t="s">
        <v>502</v>
      </c>
      <c r="E1033" s="2217">
        <f t="shared" ref="E1033:G1034" si="293">E1034</f>
        <v>0</v>
      </c>
      <c r="F1033" s="2217">
        <f t="shared" si="293"/>
        <v>21000</v>
      </c>
      <c r="G1033" s="2218">
        <f t="shared" si="293"/>
        <v>21000</v>
      </c>
      <c r="H1033" s="1935">
        <f>G1033/F1033</f>
        <v>1</v>
      </c>
      <c r="I1033" s="1881">
        <f t="shared" si="283"/>
        <v>0</v>
      </c>
      <c r="J1033" s="6478"/>
      <c r="K1033" s="6478"/>
      <c r="L1033" s="6478"/>
      <c r="M1033" s="6478"/>
      <c r="N1033" s="6478"/>
      <c r="O1033" s="6478"/>
      <c r="P1033" s="6499"/>
      <c r="Q1033" s="6479"/>
      <c r="R1033" s="6479"/>
      <c r="S1033" s="6479"/>
      <c r="T1033" s="6500"/>
      <c r="U1033" s="6479"/>
      <c r="V1033" s="6479"/>
      <c r="W1033" s="6479"/>
      <c r="X1033" s="6479"/>
      <c r="Y1033" s="6479"/>
      <c r="Z1033" s="6479"/>
      <c r="AA1033" s="6479"/>
      <c r="AB1033" s="6479"/>
      <c r="AC1033" s="6479"/>
      <c r="AD1033" s="6479"/>
      <c r="AE1033" s="6480"/>
    </row>
    <row r="1034" spans="1:31" ht="18" customHeight="1">
      <c r="A1034" s="2913"/>
      <c r="B1034" s="1955"/>
      <c r="C1034" s="10865" t="s">
        <v>645</v>
      </c>
      <c r="D1034" s="10828"/>
      <c r="E1034" s="5310">
        <f>E1035</f>
        <v>0</v>
      </c>
      <c r="F1034" s="5310">
        <f t="shared" si="293"/>
        <v>21000</v>
      </c>
      <c r="G1034" s="6501">
        <f t="shared" si="293"/>
        <v>21000</v>
      </c>
      <c r="H1034" s="6484">
        <f>G1034/F1034</f>
        <v>1</v>
      </c>
      <c r="I1034" s="1881">
        <f t="shared" si="283"/>
        <v>0</v>
      </c>
      <c r="J1034" s="6478"/>
      <c r="K1034" s="6478"/>
      <c r="L1034" s="6478"/>
      <c r="M1034" s="6478"/>
      <c r="N1034" s="6478"/>
      <c r="O1034" s="6478"/>
      <c r="P1034" s="6499"/>
      <c r="Q1034" s="6479"/>
      <c r="R1034" s="6479"/>
      <c r="S1034" s="6479"/>
      <c r="T1034" s="6500"/>
      <c r="U1034" s="6479"/>
      <c r="V1034" s="6479"/>
      <c r="W1034" s="6479"/>
      <c r="X1034" s="6479"/>
      <c r="Y1034" s="6479"/>
      <c r="Z1034" s="6479"/>
      <c r="AA1034" s="6479"/>
      <c r="AB1034" s="6479"/>
      <c r="AC1034" s="6479"/>
      <c r="AD1034" s="6479"/>
      <c r="AE1034" s="6480"/>
    </row>
    <row r="1035" spans="1:31" ht="15" customHeight="1">
      <c r="A1035" s="2913"/>
      <c r="B1035" s="1955"/>
      <c r="C1035" s="11118" t="s">
        <v>713</v>
      </c>
      <c r="D1035" s="11119"/>
      <c r="E1035" s="6502">
        <f>SUM(E1036:E1036)</f>
        <v>0</v>
      </c>
      <c r="F1035" s="6502">
        <f>SUM(F1036:F1036)</f>
        <v>21000</v>
      </c>
      <c r="G1035" s="6503">
        <f>SUM(G1036:G1036)</f>
        <v>21000</v>
      </c>
      <c r="H1035" s="6504">
        <f t="shared" ref="H1035:H1036" si="294">G1035/F1035</f>
        <v>1</v>
      </c>
      <c r="I1035" s="1881">
        <f t="shared" si="283"/>
        <v>0</v>
      </c>
      <c r="J1035" s="6505"/>
      <c r="K1035" s="6505"/>
      <c r="L1035" s="6505"/>
      <c r="M1035" s="6505"/>
      <c r="N1035" s="6505"/>
      <c r="O1035" s="6505"/>
      <c r="P1035" s="5664"/>
      <c r="Q1035" s="6506"/>
      <c r="R1035" s="6506"/>
      <c r="S1035" s="6506"/>
      <c r="T1035" s="5666"/>
      <c r="U1035" s="6506"/>
      <c r="V1035" s="6506"/>
      <c r="W1035" s="6506"/>
      <c r="X1035" s="6506"/>
      <c r="Y1035" s="6506"/>
      <c r="Z1035" s="6506"/>
      <c r="AA1035" s="6506"/>
      <c r="AB1035" s="6506"/>
      <c r="AC1035" s="6506"/>
      <c r="AD1035" s="6506"/>
      <c r="AE1035" s="6507"/>
    </row>
    <row r="1036" spans="1:31" ht="17.25" customHeight="1" thickBot="1">
      <c r="A1036" s="2913"/>
      <c r="B1036" s="1955"/>
      <c r="C1036" s="6508" t="s">
        <v>923</v>
      </c>
      <c r="D1036" s="6509" t="s">
        <v>502</v>
      </c>
      <c r="E1036" s="6510">
        <f>I1036</f>
        <v>0</v>
      </c>
      <c r="F1036" s="6511">
        <v>21000</v>
      </c>
      <c r="G1036" s="6512">
        <v>21000</v>
      </c>
      <c r="H1036" s="2923">
        <f t="shared" si="294"/>
        <v>1</v>
      </c>
      <c r="I1036" s="1881">
        <f t="shared" ref="I1036:I1099" si="295">SUM(J1036:AM1036)</f>
        <v>0</v>
      </c>
      <c r="J1036" s="6505"/>
      <c r="K1036" s="6505"/>
      <c r="L1036" s="6505"/>
      <c r="M1036" s="6505"/>
      <c r="N1036" s="6505"/>
      <c r="O1036" s="6505"/>
      <c r="P1036" s="6513"/>
      <c r="Q1036" s="6506"/>
      <c r="R1036" s="6506"/>
      <c r="S1036" s="6506"/>
      <c r="T1036" s="6514"/>
      <c r="U1036" s="6506"/>
      <c r="V1036" s="6506"/>
      <c r="W1036" s="6506"/>
      <c r="X1036" s="6506"/>
      <c r="Y1036" s="6506"/>
      <c r="Z1036" s="6506"/>
      <c r="AA1036" s="6506"/>
      <c r="AB1036" s="6506"/>
      <c r="AC1036" s="6506"/>
      <c r="AD1036" s="6506"/>
      <c r="AE1036" s="6507"/>
    </row>
    <row r="1037" spans="1:31" ht="17.100000000000001" customHeight="1" thickBot="1">
      <c r="A1037" s="2913"/>
      <c r="B1037" s="2214" t="s">
        <v>441</v>
      </c>
      <c r="C1037" s="2215"/>
      <c r="D1037" s="2216" t="s">
        <v>44</v>
      </c>
      <c r="E1037" s="2217">
        <f>SUM(E1038,E1118)</f>
        <v>28924938</v>
      </c>
      <c r="F1037" s="2217">
        <f>SUM(F1038,F1118)</f>
        <v>19556618</v>
      </c>
      <c r="G1037" s="2218">
        <f>SUM(G1038,G1118)</f>
        <v>14472328.000000004</v>
      </c>
      <c r="H1037" s="1935">
        <f>G1037/F1037</f>
        <v>0.74002202221263425</v>
      </c>
      <c r="I1037" s="1881">
        <f t="shared" si="295"/>
        <v>0</v>
      </c>
      <c r="J1037" s="6478"/>
      <c r="K1037" s="6478"/>
      <c r="L1037" s="6478"/>
      <c r="M1037" s="6478"/>
      <c r="N1037" s="6478"/>
      <c r="O1037" s="6478"/>
      <c r="P1037" s="6499"/>
      <c r="Q1037" s="6479"/>
      <c r="R1037" s="6479"/>
      <c r="S1037" s="6479"/>
      <c r="T1037" s="6500"/>
      <c r="U1037" s="6479"/>
      <c r="V1037" s="6479"/>
      <c r="W1037" s="6479"/>
      <c r="X1037" s="6479"/>
      <c r="Y1037" s="6479"/>
      <c r="Z1037" s="6479"/>
      <c r="AA1037" s="6479"/>
      <c r="AB1037" s="6479"/>
      <c r="AC1037" s="6479"/>
      <c r="AD1037" s="6479"/>
      <c r="AE1037" s="6480"/>
    </row>
    <row r="1038" spans="1:31" ht="17.100000000000001" customHeight="1">
      <c r="A1038" s="2913"/>
      <c r="B1038" s="1955"/>
      <c r="C1038" s="10827" t="s">
        <v>645</v>
      </c>
      <c r="D1038" s="10828"/>
      <c r="E1038" s="2284">
        <f>SUM(E1039,E1056,E1059,E1064)</f>
        <v>27315683</v>
      </c>
      <c r="F1038" s="2284">
        <f>SUM(F1039,F1056,F1059,F1064)</f>
        <v>19201841</v>
      </c>
      <c r="G1038" s="2285">
        <f>SUM(G1039,G1056,G1059,G1064)</f>
        <v>14178402.320000004</v>
      </c>
      <c r="H1038" s="3813">
        <f>G1038/F1038</f>
        <v>0.73838765355884384</v>
      </c>
      <c r="I1038" s="1881">
        <f t="shared" si="295"/>
        <v>0</v>
      </c>
      <c r="J1038" s="6478"/>
      <c r="K1038" s="6478"/>
      <c r="L1038" s="6478"/>
      <c r="M1038" s="6478"/>
      <c r="N1038" s="6478"/>
      <c r="O1038" s="6478"/>
      <c r="P1038" s="6513"/>
      <c r="Q1038" s="6479"/>
      <c r="R1038" s="6479"/>
      <c r="S1038" s="6479"/>
      <c r="T1038" s="6514"/>
      <c r="U1038" s="6479"/>
      <c r="V1038" s="6479"/>
      <c r="W1038" s="6479"/>
      <c r="X1038" s="6479"/>
      <c r="Y1038" s="6479"/>
      <c r="Z1038" s="6479"/>
      <c r="AA1038" s="6479"/>
      <c r="AB1038" s="6479"/>
      <c r="AC1038" s="6479"/>
      <c r="AD1038" s="6479"/>
      <c r="AE1038" s="6480"/>
    </row>
    <row r="1039" spans="1:31" ht="17.100000000000001" customHeight="1">
      <c r="A1039" s="2913"/>
      <c r="B1039" s="2916"/>
      <c r="C1039" s="11120" t="s">
        <v>646</v>
      </c>
      <c r="D1039" s="11121"/>
      <c r="E1039" s="6515">
        <f>SUM(E1040,E1049)</f>
        <v>999116</v>
      </c>
      <c r="F1039" s="6515">
        <f>SUM(F1040,F1049)</f>
        <v>2164713</v>
      </c>
      <c r="G1039" s="6516">
        <f>SUM(G1040,G1049)</f>
        <v>2128484.3199999998</v>
      </c>
      <c r="H1039" s="3250">
        <f t="shared" ref="H1039:H1102" si="296">G1039/F1039</f>
        <v>0.98326398002876125</v>
      </c>
      <c r="I1039" s="1881">
        <f t="shared" si="295"/>
        <v>0</v>
      </c>
      <c r="J1039" s="6517"/>
      <c r="K1039" s="6517"/>
      <c r="L1039" s="6517"/>
      <c r="M1039" s="6517"/>
      <c r="N1039" s="6517"/>
      <c r="O1039" s="6517"/>
      <c r="P1039" s="5664"/>
      <c r="Q1039" s="6518"/>
      <c r="R1039" s="6518"/>
      <c r="S1039" s="6518"/>
      <c r="T1039" s="5666"/>
      <c r="U1039" s="6518"/>
      <c r="V1039" s="6518"/>
      <c r="W1039" s="6518"/>
      <c r="X1039" s="6518"/>
      <c r="Y1039" s="6518"/>
      <c r="Z1039" s="6518"/>
      <c r="AA1039" s="6518"/>
      <c r="AB1039" s="6518"/>
      <c r="AC1039" s="6518"/>
      <c r="AD1039" s="6518"/>
      <c r="AE1039" s="6519"/>
    </row>
    <row r="1040" spans="1:31" ht="17.100000000000001" customHeight="1">
      <c r="A1040" s="2913"/>
      <c r="B1040" s="2916"/>
      <c r="C1040" s="11138" t="s">
        <v>647</v>
      </c>
      <c r="D1040" s="11139"/>
      <c r="E1040" s="2401">
        <f>SUM(E1041:E1047)</f>
        <v>4800</v>
      </c>
      <c r="F1040" s="2401">
        <f>SUM(F1041:F1047)</f>
        <v>414279</v>
      </c>
      <c r="G1040" s="2402">
        <f>SUM(G1041:G1047)</f>
        <v>411978.4</v>
      </c>
      <c r="H1040" s="2247">
        <f t="shared" si="296"/>
        <v>0.99444673758505742</v>
      </c>
      <c r="I1040" s="1881">
        <f t="shared" si="295"/>
        <v>0</v>
      </c>
      <c r="J1040" s="6517"/>
      <c r="K1040" s="6517"/>
      <c r="L1040" s="6517"/>
      <c r="M1040" s="6517"/>
      <c r="N1040" s="6517"/>
      <c r="O1040" s="6517"/>
      <c r="P1040" s="5664"/>
      <c r="Q1040" s="6518"/>
      <c r="R1040" s="6518"/>
      <c r="S1040" s="6518"/>
      <c r="T1040" s="5666"/>
      <c r="U1040" s="6518"/>
      <c r="V1040" s="6518"/>
      <c r="W1040" s="6518"/>
      <c r="X1040" s="6518"/>
      <c r="Y1040" s="6518"/>
      <c r="Z1040" s="6518"/>
      <c r="AA1040" s="6518"/>
      <c r="AB1040" s="6518"/>
      <c r="AC1040" s="6518"/>
      <c r="AD1040" s="6518"/>
      <c r="AE1040" s="6519"/>
    </row>
    <row r="1041" spans="1:41" ht="16.5" customHeight="1">
      <c r="A1041" s="2913"/>
      <c r="B1041" s="2916"/>
      <c r="C1041" s="6520" t="s">
        <v>407</v>
      </c>
      <c r="D1041" s="6521" t="s">
        <v>650</v>
      </c>
      <c r="E1041" s="6522">
        <v>0</v>
      </c>
      <c r="F1041" s="5690">
        <v>4470</v>
      </c>
      <c r="G1041" s="5691">
        <v>4469.3999999999996</v>
      </c>
      <c r="H1041" s="2247">
        <f t="shared" si="296"/>
        <v>0.99986577181208047</v>
      </c>
      <c r="I1041" s="1881">
        <f t="shared" si="295"/>
        <v>0</v>
      </c>
      <c r="J1041" s="6523"/>
      <c r="K1041" s="6523"/>
      <c r="L1041" s="6523"/>
      <c r="M1041" s="6523"/>
      <c r="N1041" s="6523"/>
      <c r="O1041" s="6523"/>
      <c r="P1041" s="5664"/>
      <c r="Q1041" s="6524"/>
      <c r="R1041" s="6524"/>
      <c r="S1041" s="6524"/>
      <c r="T1041" s="5666"/>
      <c r="U1041" s="6524"/>
      <c r="V1041" s="6524"/>
      <c r="W1041" s="6524"/>
      <c r="X1041" s="6524"/>
      <c r="Y1041" s="6524"/>
      <c r="Z1041" s="6524"/>
      <c r="AA1041" s="6524"/>
      <c r="AB1041" s="6524"/>
      <c r="AC1041" s="6524"/>
      <c r="AD1041" s="6524"/>
      <c r="AE1041" s="6525"/>
      <c r="AF1041" s="6525"/>
      <c r="AG1041" s="6524"/>
      <c r="AH1041" s="6524"/>
      <c r="AI1041" s="5666"/>
      <c r="AJ1041" s="6526"/>
      <c r="AK1041" s="6526"/>
      <c r="AL1041" s="6526"/>
      <c r="AM1041" s="6526"/>
      <c r="AN1041" s="6527"/>
      <c r="AO1041" s="6527"/>
    </row>
    <row r="1042" spans="1:41" ht="16.5" customHeight="1">
      <c r="A1042" s="2913"/>
      <c r="B1042" s="2916"/>
      <c r="C1042" s="6528" t="s">
        <v>408</v>
      </c>
      <c r="D1042" s="6529" t="s">
        <v>651</v>
      </c>
      <c r="E1042" s="6522">
        <v>0</v>
      </c>
      <c r="F1042" s="5690">
        <v>294</v>
      </c>
      <c r="G1042" s="5691">
        <v>294</v>
      </c>
      <c r="H1042" s="2247">
        <f t="shared" si="296"/>
        <v>1</v>
      </c>
      <c r="I1042" s="1881">
        <f t="shared" si="295"/>
        <v>0</v>
      </c>
      <c r="J1042" s="6523"/>
      <c r="K1042" s="6523"/>
      <c r="L1042" s="6523"/>
      <c r="M1042" s="6523"/>
      <c r="N1042" s="6523"/>
      <c r="O1042" s="6523"/>
      <c r="P1042" s="5664"/>
      <c r="Q1042" s="6524"/>
      <c r="R1042" s="6524"/>
      <c r="S1042" s="6524"/>
      <c r="T1042" s="5666"/>
      <c r="U1042" s="6524"/>
      <c r="V1042" s="6524"/>
      <c r="W1042" s="6524"/>
      <c r="X1042" s="6524"/>
      <c r="Y1042" s="6524"/>
      <c r="Z1042" s="6524"/>
      <c r="AA1042" s="6524"/>
      <c r="AB1042" s="6524"/>
      <c r="AC1042" s="6524"/>
      <c r="AD1042" s="6524"/>
      <c r="AE1042" s="6525"/>
      <c r="AF1042" s="6525"/>
      <c r="AG1042" s="6524"/>
      <c r="AH1042" s="6524"/>
      <c r="AI1042" s="5666"/>
      <c r="AJ1042" s="6526"/>
      <c r="AK1042" s="6526"/>
      <c r="AL1042" s="6526"/>
      <c r="AM1042" s="6526"/>
      <c r="AN1042" s="6527"/>
      <c r="AO1042" s="6527"/>
    </row>
    <row r="1043" spans="1:41" ht="16.5" customHeight="1">
      <c r="A1043" s="2916"/>
      <c r="B1043" s="2916"/>
      <c r="C1043" s="6530" t="s">
        <v>595</v>
      </c>
      <c r="D1043" s="6531" t="s">
        <v>652</v>
      </c>
      <c r="E1043" s="6522">
        <f>I1043</f>
        <v>4800</v>
      </c>
      <c r="F1043" s="5690">
        <v>4800</v>
      </c>
      <c r="G1043" s="5691">
        <v>2500</v>
      </c>
      <c r="H1043" s="2247">
        <f t="shared" si="296"/>
        <v>0.52083333333333337</v>
      </c>
      <c r="I1043" s="1881">
        <f t="shared" si="295"/>
        <v>4800</v>
      </c>
      <c r="J1043" s="6523"/>
      <c r="K1043" s="6523"/>
      <c r="L1043" s="6523"/>
      <c r="M1043" s="6523"/>
      <c r="N1043" s="6523"/>
      <c r="O1043" s="6523"/>
      <c r="P1043" s="5664"/>
      <c r="Q1043" s="6524"/>
      <c r="R1043" s="6524"/>
      <c r="S1043" s="6524"/>
      <c r="T1043" s="5666"/>
      <c r="U1043" s="6524"/>
      <c r="V1043" s="6524"/>
      <c r="W1043" s="6524"/>
      <c r="X1043" s="6524"/>
      <c r="Y1043" s="6524"/>
      <c r="Z1043" s="6524"/>
      <c r="AA1043" s="6524"/>
      <c r="AB1043" s="6524"/>
      <c r="AC1043" s="6524"/>
      <c r="AD1043" s="6524">
        <v>4800</v>
      </c>
      <c r="AE1043" s="6525"/>
      <c r="AF1043" s="6525"/>
      <c r="AG1043" s="6524"/>
      <c r="AH1043" s="6524"/>
      <c r="AI1043" s="5666"/>
      <c r="AJ1043" s="6526"/>
      <c r="AK1043" s="6526"/>
      <c r="AL1043" s="6526"/>
      <c r="AM1043" s="6526"/>
      <c r="AN1043" s="6527"/>
      <c r="AO1043" s="6527"/>
    </row>
    <row r="1044" spans="1:41" ht="16.5" customHeight="1">
      <c r="A1044" s="2913"/>
      <c r="B1044" s="2916"/>
      <c r="C1044" s="3130" t="s">
        <v>593</v>
      </c>
      <c r="D1044" s="6532" t="s">
        <v>653</v>
      </c>
      <c r="E1044" s="6533">
        <v>0</v>
      </c>
      <c r="F1044" s="5690">
        <v>300</v>
      </c>
      <c r="G1044" s="5691">
        <v>300</v>
      </c>
      <c r="H1044" s="2247">
        <f t="shared" si="296"/>
        <v>1</v>
      </c>
      <c r="J1044" s="6534"/>
      <c r="K1044" s="6534"/>
      <c r="L1044" s="6534"/>
      <c r="M1044" s="6534"/>
      <c r="N1044" s="6534"/>
      <c r="O1044" s="6534"/>
      <c r="P1044" s="5664"/>
      <c r="Q1044" s="6535"/>
      <c r="R1044" s="6535"/>
      <c r="S1044" s="6535"/>
      <c r="T1044" s="5666"/>
      <c r="U1044" s="6535"/>
      <c r="V1044" s="6535"/>
      <c r="W1044" s="6535"/>
      <c r="X1044" s="6535"/>
      <c r="Y1044" s="6535"/>
      <c r="Z1044" s="6535"/>
      <c r="AA1044" s="6535"/>
      <c r="AB1044" s="6535"/>
      <c r="AC1044" s="6535"/>
      <c r="AD1044" s="6535"/>
      <c r="AE1044" s="6536"/>
      <c r="AF1044" s="6536"/>
      <c r="AG1044" s="6535"/>
      <c r="AH1044" s="6535"/>
      <c r="AI1044" s="5666"/>
      <c r="AJ1044" s="6537"/>
      <c r="AK1044" s="6537"/>
      <c r="AL1044" s="6537"/>
      <c r="AM1044" s="6537"/>
      <c r="AN1044" s="6538"/>
      <c r="AO1044" s="6538"/>
    </row>
    <row r="1045" spans="1:41" ht="24.75" customHeight="1">
      <c r="A1045" s="2913"/>
      <c r="B1045" s="2916"/>
      <c r="C1045" s="6539" t="s">
        <v>924</v>
      </c>
      <c r="D1045" s="6540" t="s">
        <v>925</v>
      </c>
      <c r="E1045" s="6533">
        <f t="shared" ref="E1045:E1047" si="297">I1045</f>
        <v>0</v>
      </c>
      <c r="F1045" s="5690">
        <v>121701</v>
      </c>
      <c r="G1045" s="5691">
        <v>121701</v>
      </c>
      <c r="H1045" s="2247">
        <f t="shared" si="296"/>
        <v>1</v>
      </c>
      <c r="I1045" s="1881">
        <f t="shared" si="295"/>
        <v>0</v>
      </c>
      <c r="J1045" s="6534"/>
      <c r="K1045" s="6534"/>
      <c r="L1045" s="6534"/>
      <c r="M1045" s="6534"/>
      <c r="N1045" s="6534"/>
      <c r="O1045" s="6534"/>
      <c r="P1045" s="5664"/>
      <c r="Q1045" s="6535"/>
      <c r="R1045" s="6535"/>
      <c r="S1045" s="6535"/>
      <c r="T1045" s="5666"/>
      <c r="U1045" s="6535"/>
      <c r="V1045" s="6535"/>
      <c r="W1045" s="6535"/>
      <c r="X1045" s="6535"/>
      <c r="Y1045" s="6535"/>
      <c r="Z1045" s="6535"/>
      <c r="AA1045" s="6535"/>
      <c r="AB1045" s="6535"/>
      <c r="AC1045" s="6535"/>
      <c r="AD1045" s="6535"/>
      <c r="AE1045" s="6536"/>
      <c r="AF1045" s="6536"/>
      <c r="AG1045" s="6535"/>
      <c r="AH1045" s="6535"/>
      <c r="AI1045" s="5666"/>
      <c r="AJ1045" s="6537"/>
      <c r="AK1045" s="6537"/>
      <c r="AL1045" s="6537"/>
      <c r="AM1045" s="6537"/>
      <c r="AN1045" s="6538"/>
      <c r="AO1045" s="6538"/>
    </row>
    <row r="1046" spans="1:41" ht="27" customHeight="1">
      <c r="A1046" s="2913"/>
      <c r="B1046" s="2916"/>
      <c r="C1046" s="6539" t="s">
        <v>926</v>
      </c>
      <c r="D1046" s="6540" t="s">
        <v>927</v>
      </c>
      <c r="E1046" s="6533">
        <f t="shared" si="297"/>
        <v>0</v>
      </c>
      <c r="F1046" s="5690">
        <v>218543</v>
      </c>
      <c r="G1046" s="5691">
        <v>218543</v>
      </c>
      <c r="H1046" s="2247">
        <f t="shared" si="296"/>
        <v>1</v>
      </c>
      <c r="I1046" s="1881">
        <f t="shared" si="295"/>
        <v>0</v>
      </c>
      <c r="J1046" s="6534"/>
      <c r="K1046" s="6534"/>
      <c r="L1046" s="6534"/>
      <c r="M1046" s="6534"/>
      <c r="N1046" s="6534"/>
      <c r="O1046" s="6534"/>
      <c r="P1046" s="5664"/>
      <c r="Q1046" s="6535"/>
      <c r="R1046" s="6535"/>
      <c r="S1046" s="6535"/>
      <c r="T1046" s="5666"/>
      <c r="U1046" s="6535"/>
      <c r="V1046" s="6535"/>
      <c r="W1046" s="6535"/>
      <c r="X1046" s="6535"/>
      <c r="Y1046" s="6535"/>
      <c r="Z1046" s="6535"/>
      <c r="AA1046" s="6535"/>
      <c r="AB1046" s="6535"/>
      <c r="AC1046" s="6535"/>
      <c r="AD1046" s="6535"/>
      <c r="AE1046" s="6536"/>
      <c r="AF1046" s="6536"/>
      <c r="AG1046" s="6535"/>
      <c r="AH1046" s="6535"/>
      <c r="AI1046" s="5666"/>
      <c r="AJ1046" s="6537"/>
      <c r="AK1046" s="6537"/>
      <c r="AL1046" s="6537"/>
      <c r="AM1046" s="6537"/>
      <c r="AN1046" s="6538"/>
      <c r="AO1046" s="6538"/>
    </row>
    <row r="1047" spans="1:41" ht="27" customHeight="1">
      <c r="A1047" s="2913"/>
      <c r="B1047" s="2916"/>
      <c r="C1047" s="6541" t="s">
        <v>928</v>
      </c>
      <c r="D1047" s="6542" t="s">
        <v>929</v>
      </c>
      <c r="E1047" s="6543">
        <f t="shared" si="297"/>
        <v>0</v>
      </c>
      <c r="F1047" s="5690">
        <v>64171</v>
      </c>
      <c r="G1047" s="5691">
        <v>64171</v>
      </c>
      <c r="H1047" s="2247">
        <f t="shared" si="296"/>
        <v>1</v>
      </c>
      <c r="I1047" s="1881">
        <f t="shared" si="295"/>
        <v>0</v>
      </c>
      <c r="J1047" s="6544"/>
      <c r="K1047" s="6544"/>
      <c r="L1047" s="6544"/>
      <c r="M1047" s="6544"/>
      <c r="N1047" s="6544"/>
      <c r="O1047" s="6544"/>
      <c r="P1047" s="5664"/>
      <c r="Q1047" s="6545"/>
      <c r="R1047" s="6545"/>
      <c r="S1047" s="6545"/>
      <c r="T1047" s="5666"/>
      <c r="U1047" s="6545"/>
      <c r="V1047" s="6545"/>
      <c r="W1047" s="6545"/>
      <c r="X1047" s="6545"/>
      <c r="Y1047" s="6545"/>
      <c r="Z1047" s="6545"/>
      <c r="AA1047" s="6545"/>
      <c r="AB1047" s="6545"/>
      <c r="AC1047" s="6545"/>
      <c r="AD1047" s="6545"/>
      <c r="AE1047" s="6546"/>
      <c r="AF1047" s="6546"/>
      <c r="AG1047" s="6545"/>
      <c r="AH1047" s="6545"/>
      <c r="AI1047" s="5666"/>
      <c r="AJ1047" s="6547"/>
      <c r="AK1047" s="6547"/>
      <c r="AL1047" s="6547"/>
      <c r="AM1047" s="6547"/>
      <c r="AN1047" s="6548"/>
      <c r="AO1047" s="6548"/>
    </row>
    <row r="1048" spans="1:41" ht="17.100000000000001" customHeight="1">
      <c r="A1048" s="2913"/>
      <c r="B1048" s="2916"/>
      <c r="C1048" s="4425"/>
      <c r="D1048" s="6549"/>
      <c r="E1048" s="6543"/>
      <c r="F1048" s="5690"/>
      <c r="G1048" s="5691"/>
      <c r="H1048" s="2247"/>
      <c r="I1048" s="1881">
        <f t="shared" si="295"/>
        <v>0</v>
      </c>
      <c r="J1048" s="6544"/>
      <c r="K1048" s="6544"/>
      <c r="L1048" s="6544"/>
      <c r="M1048" s="6544"/>
      <c r="N1048" s="6544"/>
      <c r="O1048" s="6544"/>
      <c r="P1048" s="5664"/>
      <c r="Q1048" s="6545"/>
      <c r="R1048" s="6545"/>
      <c r="S1048" s="6545"/>
      <c r="T1048" s="5666"/>
      <c r="U1048" s="6545"/>
      <c r="V1048" s="6545"/>
      <c r="W1048" s="6545"/>
      <c r="X1048" s="6545"/>
      <c r="Y1048" s="6545"/>
      <c r="Z1048" s="6545"/>
      <c r="AA1048" s="6545"/>
      <c r="AB1048" s="6545"/>
      <c r="AC1048" s="6545"/>
      <c r="AD1048" s="6545"/>
      <c r="AE1048" s="6546"/>
      <c r="AF1048" s="6546"/>
      <c r="AG1048" s="6545"/>
      <c r="AH1048" s="6545"/>
      <c r="AI1048" s="5666"/>
      <c r="AJ1048" s="6547"/>
      <c r="AK1048" s="6547"/>
      <c r="AL1048" s="6547"/>
      <c r="AM1048" s="6547"/>
      <c r="AN1048" s="6548"/>
      <c r="AO1048" s="6548"/>
    </row>
    <row r="1049" spans="1:41" ht="17.100000000000001" customHeight="1">
      <c r="A1049" s="2913"/>
      <c r="B1049" s="2916"/>
      <c r="C1049" s="11140" t="s">
        <v>654</v>
      </c>
      <c r="D1049" s="11141"/>
      <c r="E1049" s="6550">
        <f>SUM(E1050:E1054)</f>
        <v>994316</v>
      </c>
      <c r="F1049" s="6550">
        <f>SUM(F1050:F1054)</f>
        <v>1750434</v>
      </c>
      <c r="G1049" s="6551">
        <f>SUM(G1050:G1054)</f>
        <v>1716505.92</v>
      </c>
      <c r="H1049" s="2247">
        <f t="shared" si="296"/>
        <v>0.98061733261579698</v>
      </c>
      <c r="I1049" s="1881">
        <f t="shared" si="295"/>
        <v>0</v>
      </c>
      <c r="J1049" s="6552"/>
      <c r="K1049" s="6552"/>
      <c r="L1049" s="6552"/>
      <c r="M1049" s="6552"/>
      <c r="N1049" s="6552"/>
      <c r="O1049" s="6552"/>
      <c r="P1049" s="5664"/>
      <c r="Q1049" s="6553"/>
      <c r="R1049" s="6553"/>
      <c r="S1049" s="6553"/>
      <c r="T1049" s="5666"/>
      <c r="U1049" s="6553"/>
      <c r="V1049" s="6553"/>
      <c r="W1049" s="6553"/>
      <c r="X1049" s="6553"/>
      <c r="Y1049" s="6553"/>
      <c r="Z1049" s="6553"/>
      <c r="AA1049" s="6553"/>
      <c r="AB1049" s="6553"/>
      <c r="AC1049" s="6553"/>
      <c r="AD1049" s="6553"/>
      <c r="AE1049" s="6554"/>
      <c r="AF1049" s="6554"/>
      <c r="AG1049" s="6553"/>
      <c r="AH1049" s="6553"/>
      <c r="AI1049" s="5666"/>
      <c r="AJ1049" s="6555"/>
      <c r="AK1049" s="6555"/>
      <c r="AL1049" s="6555"/>
      <c r="AM1049" s="6555"/>
      <c r="AN1049" s="6556"/>
      <c r="AO1049" s="6556"/>
    </row>
    <row r="1050" spans="1:41" ht="17.100000000000001" customHeight="1">
      <c r="A1050" s="2913"/>
      <c r="B1050" s="2916"/>
      <c r="C1050" s="6557" t="s">
        <v>375</v>
      </c>
      <c r="D1050" s="6558" t="s">
        <v>656</v>
      </c>
      <c r="E1050" s="6559">
        <f>I1050</f>
        <v>199200</v>
      </c>
      <c r="F1050" s="5690">
        <v>199200</v>
      </c>
      <c r="G1050" s="5691">
        <v>179035.3</v>
      </c>
      <c r="H1050" s="2247">
        <f t="shared" si="296"/>
        <v>0.89877158634538146</v>
      </c>
      <c r="I1050" s="1881">
        <f t="shared" si="295"/>
        <v>199200</v>
      </c>
      <c r="J1050" s="6560"/>
      <c r="K1050" s="6560"/>
      <c r="L1050" s="6560"/>
      <c r="M1050" s="6560"/>
      <c r="N1050" s="6560"/>
      <c r="O1050" s="6560"/>
      <c r="P1050" s="5664"/>
      <c r="Q1050" s="6561"/>
      <c r="R1050" s="6561"/>
      <c r="S1050" s="6561"/>
      <c r="T1050" s="5666"/>
      <c r="U1050" s="6561"/>
      <c r="V1050" s="6561"/>
      <c r="W1050" s="6561"/>
      <c r="X1050" s="6561"/>
      <c r="Y1050" s="6561"/>
      <c r="Z1050" s="6561"/>
      <c r="AA1050" s="6561"/>
      <c r="AB1050" s="6561"/>
      <c r="AC1050" s="6561"/>
      <c r="AD1050" s="6561">
        <v>199200</v>
      </c>
      <c r="AE1050" s="6562"/>
      <c r="AF1050" s="6562"/>
      <c r="AG1050" s="6561"/>
      <c r="AH1050" s="6561"/>
      <c r="AI1050" s="5666"/>
      <c r="AJ1050" s="6563"/>
      <c r="AK1050" s="6563"/>
      <c r="AL1050" s="6563"/>
      <c r="AM1050" s="6563"/>
      <c r="AN1050" s="6564"/>
      <c r="AO1050" s="6564"/>
    </row>
    <row r="1051" spans="1:41" ht="17.100000000000001" customHeight="1">
      <c r="A1051" s="2913"/>
      <c r="B1051" s="2916"/>
      <c r="C1051" s="6565" t="s">
        <v>376</v>
      </c>
      <c r="D1051" s="6566" t="s">
        <v>661</v>
      </c>
      <c r="E1051" s="6567">
        <f t="shared" ref="E1051:E1054" si="298">I1051</f>
        <v>34000</v>
      </c>
      <c r="F1051" s="5690">
        <v>172000</v>
      </c>
      <c r="G1051" s="5691">
        <v>158239.12</v>
      </c>
      <c r="H1051" s="2247">
        <f t="shared" si="296"/>
        <v>0.91999488372093019</v>
      </c>
      <c r="I1051" s="1881">
        <f t="shared" si="295"/>
        <v>34000</v>
      </c>
      <c r="J1051" s="6568"/>
      <c r="K1051" s="6568"/>
      <c r="L1051" s="6568"/>
      <c r="M1051" s="6568"/>
      <c r="N1051" s="6568"/>
      <c r="O1051" s="6568"/>
      <c r="P1051" s="5664"/>
      <c r="Q1051" s="6569"/>
      <c r="R1051" s="6569"/>
      <c r="S1051" s="6569"/>
      <c r="T1051" s="5666"/>
      <c r="U1051" s="6569"/>
      <c r="V1051" s="6569"/>
      <c r="W1051" s="6569"/>
      <c r="X1051" s="6569"/>
      <c r="Y1051" s="6569"/>
      <c r="Z1051" s="6569"/>
      <c r="AA1051" s="6569"/>
      <c r="AB1051" s="6569"/>
      <c r="AC1051" s="6569"/>
      <c r="AD1051" s="6569">
        <v>34000</v>
      </c>
      <c r="AE1051" s="6570"/>
      <c r="AF1051" s="6570"/>
      <c r="AG1051" s="6569"/>
      <c r="AH1051" s="6569"/>
      <c r="AI1051" s="5666"/>
      <c r="AJ1051" s="6571"/>
      <c r="AK1051" s="6571"/>
      <c r="AL1051" s="6571"/>
      <c r="AM1051" s="6571"/>
      <c r="AN1051" s="6572"/>
      <c r="AO1051" s="6572"/>
    </row>
    <row r="1052" spans="1:41" ht="25.5" customHeight="1" thickBot="1">
      <c r="A1052" s="3452"/>
      <c r="B1052" s="3165"/>
      <c r="C1052" s="6573" t="s">
        <v>930</v>
      </c>
      <c r="D1052" s="6574" t="s">
        <v>931</v>
      </c>
      <c r="E1052" s="4607">
        <f t="shared" si="298"/>
        <v>0</v>
      </c>
      <c r="F1052" s="5722">
        <v>505678</v>
      </c>
      <c r="G1052" s="5723">
        <v>505678</v>
      </c>
      <c r="H1052" s="5724">
        <f t="shared" si="296"/>
        <v>1</v>
      </c>
      <c r="I1052" s="1881">
        <f t="shared" si="295"/>
        <v>0</v>
      </c>
      <c r="J1052" s="6568"/>
      <c r="K1052" s="6568"/>
      <c r="L1052" s="6568"/>
      <c r="M1052" s="6568"/>
      <c r="N1052" s="6568"/>
      <c r="O1052" s="6568"/>
      <c r="P1052" s="5664"/>
      <c r="Q1052" s="6569"/>
      <c r="R1052" s="6569"/>
      <c r="S1052" s="6569"/>
      <c r="T1052" s="5666"/>
      <c r="U1052" s="6569"/>
      <c r="V1052" s="6569"/>
      <c r="W1052" s="6569"/>
      <c r="X1052" s="6569"/>
      <c r="Y1052" s="6569"/>
      <c r="Z1052" s="6569"/>
      <c r="AA1052" s="6569"/>
      <c r="AB1052" s="6569"/>
      <c r="AC1052" s="6569"/>
      <c r="AD1052" s="6569"/>
      <c r="AE1052" s="6570"/>
      <c r="AF1052" s="6570"/>
      <c r="AG1052" s="6569"/>
      <c r="AH1052" s="6569"/>
      <c r="AI1052" s="5666"/>
      <c r="AJ1052" s="6571"/>
      <c r="AK1052" s="6571"/>
      <c r="AL1052" s="6571"/>
      <c r="AM1052" s="6571"/>
      <c r="AN1052" s="6572"/>
      <c r="AO1052" s="6572"/>
    </row>
    <row r="1053" spans="1:41" ht="25.5" customHeight="1">
      <c r="A1053" s="2913"/>
      <c r="B1053" s="2916"/>
      <c r="C1053" s="5606" t="s">
        <v>789</v>
      </c>
      <c r="D1053" s="5603" t="s">
        <v>790</v>
      </c>
      <c r="E1053" s="2233">
        <v>0</v>
      </c>
      <c r="F1053" s="2245">
        <v>20388</v>
      </c>
      <c r="G1053" s="2246">
        <v>20388</v>
      </c>
      <c r="H1053" s="2247">
        <f t="shared" si="296"/>
        <v>1</v>
      </c>
      <c r="J1053" s="6568"/>
      <c r="K1053" s="6568"/>
      <c r="L1053" s="6568"/>
      <c r="M1053" s="6568"/>
      <c r="N1053" s="6568"/>
      <c r="O1053" s="6568"/>
      <c r="P1053" s="5664"/>
      <c r="Q1053" s="6569"/>
      <c r="R1053" s="6569"/>
      <c r="S1053" s="6569"/>
      <c r="T1053" s="5666"/>
      <c r="U1053" s="6569"/>
      <c r="V1053" s="6569"/>
      <c r="W1053" s="6569"/>
      <c r="X1053" s="6569"/>
      <c r="Y1053" s="6569"/>
      <c r="Z1053" s="6569"/>
      <c r="AA1053" s="6569"/>
      <c r="AB1053" s="6569"/>
      <c r="AC1053" s="6569"/>
      <c r="AD1053" s="6569"/>
      <c r="AE1053" s="6570"/>
      <c r="AF1053" s="6570"/>
      <c r="AG1053" s="6569"/>
      <c r="AH1053" s="6569"/>
      <c r="AI1053" s="5666"/>
      <c r="AJ1053" s="6571"/>
      <c r="AK1053" s="6571"/>
      <c r="AL1053" s="6571"/>
      <c r="AM1053" s="6571"/>
      <c r="AN1053" s="6572"/>
      <c r="AO1053" s="6572"/>
    </row>
    <row r="1054" spans="1:41" ht="17.100000000000001" customHeight="1">
      <c r="A1054" s="2916"/>
      <c r="B1054" s="2916"/>
      <c r="C1054" s="6575" t="s">
        <v>608</v>
      </c>
      <c r="D1054" s="6576" t="s">
        <v>670</v>
      </c>
      <c r="E1054" s="6577">
        <f t="shared" si="298"/>
        <v>761116</v>
      </c>
      <c r="F1054" s="5690">
        <v>853168</v>
      </c>
      <c r="G1054" s="5691">
        <v>853165.5</v>
      </c>
      <c r="H1054" s="2247">
        <f t="shared" si="296"/>
        <v>0.9999970697447631</v>
      </c>
      <c r="I1054" s="1881">
        <f t="shared" si="295"/>
        <v>761116</v>
      </c>
      <c r="J1054" s="6578"/>
      <c r="K1054" s="6578"/>
      <c r="L1054" s="6578"/>
      <c r="M1054" s="6578"/>
      <c r="N1054" s="6578"/>
      <c r="O1054" s="6578"/>
      <c r="P1054" s="5664"/>
      <c r="Q1054" s="6579"/>
      <c r="R1054" s="6579"/>
      <c r="S1054" s="6579"/>
      <c r="T1054" s="5666"/>
      <c r="U1054" s="6579"/>
      <c r="V1054" s="6579"/>
      <c r="W1054" s="6579"/>
      <c r="X1054" s="6579"/>
      <c r="Y1054" s="6579"/>
      <c r="Z1054" s="6579"/>
      <c r="AA1054" s="6579"/>
      <c r="AB1054" s="6579"/>
      <c r="AC1054" s="6579"/>
      <c r="AD1054" s="6579"/>
      <c r="AE1054" s="6580">
        <v>761116</v>
      </c>
      <c r="AF1054" s="6580"/>
      <c r="AG1054" s="6579"/>
      <c r="AH1054" s="6579"/>
      <c r="AI1054" s="5666"/>
      <c r="AJ1054" s="6581"/>
      <c r="AK1054" s="6581"/>
      <c r="AL1054" s="6581"/>
      <c r="AM1054" s="6581"/>
      <c r="AN1054" s="6582"/>
      <c r="AO1054" s="6582"/>
    </row>
    <row r="1055" spans="1:41" ht="17.100000000000001" customHeight="1">
      <c r="A1055" s="2913"/>
      <c r="B1055" s="2916"/>
      <c r="C1055" s="6583"/>
      <c r="D1055" s="6584"/>
      <c r="E1055" s="2233"/>
      <c r="F1055" s="2245"/>
      <c r="G1055" s="2246"/>
      <c r="H1055" s="2247"/>
      <c r="I1055" s="1881">
        <f t="shared" si="295"/>
        <v>0</v>
      </c>
      <c r="J1055" s="6578"/>
      <c r="K1055" s="6578"/>
      <c r="L1055" s="6578"/>
      <c r="M1055" s="6578"/>
      <c r="N1055" s="6578"/>
      <c r="O1055" s="6578"/>
      <c r="P1055" s="5664"/>
      <c r="Q1055" s="6579"/>
      <c r="R1055" s="6579"/>
      <c r="S1055" s="6579"/>
      <c r="T1055" s="5666"/>
      <c r="U1055" s="6579"/>
      <c r="V1055" s="6579"/>
      <c r="W1055" s="6579"/>
      <c r="X1055" s="6579"/>
      <c r="Y1055" s="6579"/>
      <c r="Z1055" s="6579"/>
      <c r="AA1055" s="6579"/>
      <c r="AB1055" s="6579"/>
      <c r="AC1055" s="6579"/>
      <c r="AD1055" s="6579"/>
      <c r="AE1055" s="6580"/>
      <c r="AF1055" s="6580"/>
      <c r="AG1055" s="6579"/>
      <c r="AH1055" s="6579"/>
      <c r="AI1055" s="5666"/>
      <c r="AJ1055" s="6581"/>
      <c r="AK1055" s="6581"/>
      <c r="AL1055" s="6581"/>
      <c r="AM1055" s="6581"/>
      <c r="AN1055" s="6582"/>
      <c r="AO1055" s="6582"/>
    </row>
    <row r="1056" spans="1:41" ht="17.100000000000001" customHeight="1">
      <c r="A1056" s="2913"/>
      <c r="B1056" s="2916"/>
      <c r="C1056" s="11125" t="s">
        <v>713</v>
      </c>
      <c r="D1056" s="11142"/>
      <c r="E1056" s="6577">
        <f>SUM(E1057:E1057)</f>
        <v>0</v>
      </c>
      <c r="F1056" s="6577">
        <f>SUM(F1057:F1057)</f>
        <v>71431</v>
      </c>
      <c r="G1056" s="6585">
        <f>SUM(G1057:G1057)</f>
        <v>52500</v>
      </c>
      <c r="H1056" s="2247">
        <f t="shared" si="296"/>
        <v>0.73497501084963113</v>
      </c>
      <c r="I1056" s="1881">
        <f t="shared" si="295"/>
        <v>0</v>
      </c>
      <c r="J1056" s="6578"/>
      <c r="K1056" s="6578"/>
      <c r="L1056" s="6578"/>
      <c r="M1056" s="6578"/>
      <c r="N1056" s="6578"/>
      <c r="O1056" s="6578"/>
      <c r="P1056" s="5664"/>
      <c r="Q1056" s="6579"/>
      <c r="R1056" s="6579"/>
      <c r="S1056" s="6579"/>
      <c r="T1056" s="5666"/>
      <c r="U1056" s="6579"/>
      <c r="V1056" s="6579"/>
      <c r="W1056" s="6579"/>
      <c r="X1056" s="6579"/>
      <c r="Y1056" s="6579"/>
      <c r="Z1056" s="6579"/>
      <c r="AA1056" s="6579"/>
      <c r="AB1056" s="6579"/>
      <c r="AC1056" s="6579"/>
      <c r="AD1056" s="6579"/>
      <c r="AE1056" s="6580"/>
      <c r="AF1056" s="6580"/>
      <c r="AG1056" s="6579"/>
      <c r="AH1056" s="6579"/>
      <c r="AI1056" s="5666"/>
      <c r="AJ1056" s="6581"/>
      <c r="AK1056" s="6581"/>
      <c r="AL1056" s="6581"/>
      <c r="AM1056" s="6581"/>
      <c r="AN1056" s="6582"/>
      <c r="AO1056" s="6582"/>
    </row>
    <row r="1057" spans="1:41" ht="54.75" customHeight="1">
      <c r="A1057" s="2913"/>
      <c r="B1057" s="2916"/>
      <c r="C1057" s="6541" t="s">
        <v>82</v>
      </c>
      <c r="D1057" s="6586" t="s">
        <v>720</v>
      </c>
      <c r="E1057" s="6577">
        <f>I1057</f>
        <v>0</v>
      </c>
      <c r="F1057" s="5690">
        <v>71431</v>
      </c>
      <c r="G1057" s="5691">
        <v>52500</v>
      </c>
      <c r="H1057" s="2247">
        <f t="shared" si="296"/>
        <v>0.73497501084963113</v>
      </c>
      <c r="I1057" s="1881">
        <f t="shared" si="295"/>
        <v>0</v>
      </c>
      <c r="J1057" s="6578"/>
      <c r="K1057" s="6578"/>
      <c r="L1057" s="6578"/>
      <c r="M1057" s="6578"/>
      <c r="N1057" s="6578"/>
      <c r="O1057" s="6578"/>
      <c r="P1057" s="5664"/>
      <c r="Q1057" s="6579"/>
      <c r="R1057" s="6579"/>
      <c r="S1057" s="6579"/>
      <c r="T1057" s="5666"/>
      <c r="U1057" s="6579"/>
      <c r="V1057" s="6579"/>
      <c r="W1057" s="6579"/>
      <c r="X1057" s="6579"/>
      <c r="Y1057" s="6579"/>
      <c r="Z1057" s="6579"/>
      <c r="AA1057" s="6579"/>
      <c r="AB1057" s="6579"/>
      <c r="AC1057" s="6579"/>
      <c r="AD1057" s="6579"/>
      <c r="AE1057" s="6580"/>
      <c r="AF1057" s="6580"/>
      <c r="AG1057" s="6579"/>
      <c r="AH1057" s="6579"/>
      <c r="AI1057" s="5666"/>
      <c r="AJ1057" s="6581"/>
      <c r="AK1057" s="6581"/>
      <c r="AL1057" s="6581"/>
      <c r="AM1057" s="6581"/>
      <c r="AN1057" s="6582"/>
      <c r="AO1057" s="6582"/>
    </row>
    <row r="1058" spans="1:41" ht="17.100000000000001" customHeight="1">
      <c r="A1058" s="2913"/>
      <c r="B1058" s="2916"/>
      <c r="C1058" s="6583"/>
      <c r="D1058" s="6584"/>
      <c r="E1058" s="6577"/>
      <c r="F1058" s="5690"/>
      <c r="G1058" s="5691"/>
      <c r="H1058" s="2247"/>
      <c r="I1058" s="1881">
        <f t="shared" si="295"/>
        <v>0</v>
      </c>
      <c r="J1058" s="6578"/>
      <c r="K1058" s="6578"/>
      <c r="L1058" s="6578"/>
      <c r="M1058" s="6578"/>
      <c r="N1058" s="6578"/>
      <c r="O1058" s="6578"/>
      <c r="P1058" s="5664"/>
      <c r="Q1058" s="6579"/>
      <c r="R1058" s="6579"/>
      <c r="S1058" s="6579"/>
      <c r="T1058" s="5666"/>
      <c r="U1058" s="6579"/>
      <c r="V1058" s="6579"/>
      <c r="W1058" s="6579"/>
      <c r="X1058" s="6579"/>
      <c r="Y1058" s="6579"/>
      <c r="Z1058" s="6579"/>
      <c r="AA1058" s="6579"/>
      <c r="AB1058" s="6579"/>
      <c r="AC1058" s="6579"/>
      <c r="AD1058" s="6579"/>
      <c r="AE1058" s="6580"/>
      <c r="AF1058" s="6580"/>
      <c r="AG1058" s="6579"/>
      <c r="AH1058" s="6579"/>
      <c r="AI1058" s="5666"/>
      <c r="AJ1058" s="6581"/>
      <c r="AK1058" s="6581"/>
      <c r="AL1058" s="6581"/>
      <c r="AM1058" s="6581"/>
      <c r="AN1058" s="6582"/>
      <c r="AO1058" s="6582"/>
    </row>
    <row r="1059" spans="1:41" ht="17.100000000000001" customHeight="1">
      <c r="A1059" s="2916"/>
      <c r="B1059" s="2916"/>
      <c r="C1059" s="11143" t="s">
        <v>847</v>
      </c>
      <c r="D1059" s="11144"/>
      <c r="E1059" s="2233">
        <f t="shared" ref="E1059" si="299">SUM(E1060:E1062)</f>
        <v>785000</v>
      </c>
      <c r="F1059" s="2233">
        <f>SUM(F1060:F1062)</f>
        <v>849520</v>
      </c>
      <c r="G1059" s="2445">
        <f>SUM(G1060:G1062)</f>
        <v>820320</v>
      </c>
      <c r="H1059" s="2247">
        <f t="shared" si="296"/>
        <v>0.9656276485544778</v>
      </c>
      <c r="I1059" s="1881">
        <f t="shared" si="295"/>
        <v>0</v>
      </c>
      <c r="J1059" s="6578"/>
      <c r="K1059" s="6578"/>
      <c r="L1059" s="6578"/>
      <c r="M1059" s="6578"/>
      <c r="N1059" s="6578"/>
      <c r="O1059" s="6578"/>
      <c r="P1059" s="5664"/>
      <c r="Q1059" s="6579"/>
      <c r="R1059" s="6579"/>
      <c r="S1059" s="6579"/>
      <c r="T1059" s="5666"/>
      <c r="U1059" s="6579"/>
      <c r="V1059" s="6579"/>
      <c r="W1059" s="6579"/>
      <c r="X1059" s="6579"/>
      <c r="Y1059" s="6579"/>
      <c r="Z1059" s="6579"/>
      <c r="AA1059" s="6579"/>
      <c r="AB1059" s="6579"/>
      <c r="AC1059" s="6579"/>
      <c r="AD1059" s="6579"/>
      <c r="AE1059" s="6580"/>
      <c r="AF1059" s="6580"/>
      <c r="AG1059" s="6579"/>
      <c r="AH1059" s="6579"/>
      <c r="AI1059" s="5666"/>
      <c r="AJ1059" s="6587"/>
      <c r="AK1059" s="6581"/>
      <c r="AL1059" s="6581"/>
      <c r="AM1059" s="6581"/>
      <c r="AN1059" s="6582"/>
      <c r="AO1059" s="6582"/>
    </row>
    <row r="1060" spans="1:41" ht="17.100000000000001" customHeight="1">
      <c r="A1060" s="2913"/>
      <c r="B1060" s="2916"/>
      <c r="C1060" s="3669" t="s">
        <v>591</v>
      </c>
      <c r="D1060" s="3006" t="s">
        <v>678</v>
      </c>
      <c r="E1060" s="2233">
        <f>I1060</f>
        <v>0</v>
      </c>
      <c r="F1060" s="2245">
        <v>38520</v>
      </c>
      <c r="G1060" s="2246">
        <v>38520</v>
      </c>
      <c r="H1060" s="2247">
        <f t="shared" si="296"/>
        <v>1</v>
      </c>
      <c r="I1060" s="1881">
        <f t="shared" si="295"/>
        <v>0</v>
      </c>
      <c r="J1060" s="6578"/>
      <c r="K1060" s="6578"/>
      <c r="L1060" s="6578"/>
      <c r="M1060" s="6578"/>
      <c r="N1060" s="6578"/>
      <c r="O1060" s="6578"/>
      <c r="P1060" s="5664"/>
      <c r="Q1060" s="6579"/>
      <c r="R1060" s="6579"/>
      <c r="S1060" s="6579"/>
      <c r="T1060" s="5666"/>
      <c r="U1060" s="6579"/>
      <c r="V1060" s="6579"/>
      <c r="W1060" s="6579"/>
      <c r="X1060" s="6579"/>
      <c r="Y1060" s="6579"/>
      <c r="Z1060" s="6579"/>
      <c r="AA1060" s="6579"/>
      <c r="AB1060" s="6579"/>
      <c r="AC1060" s="6579"/>
      <c r="AD1060" s="6579"/>
      <c r="AE1060" s="6580"/>
      <c r="AF1060" s="6580"/>
      <c r="AG1060" s="6579"/>
      <c r="AH1060" s="6579"/>
      <c r="AI1060" s="5666"/>
      <c r="AJ1060" s="6581"/>
      <c r="AK1060" s="6581"/>
      <c r="AL1060" s="6581"/>
      <c r="AM1060" s="6581"/>
      <c r="AN1060" s="6582"/>
      <c r="AO1060" s="6582"/>
    </row>
    <row r="1061" spans="1:41" ht="17.100000000000001" customHeight="1">
      <c r="A1061" s="2913"/>
      <c r="B1061" s="2916"/>
      <c r="C1061" s="6588" t="s">
        <v>932</v>
      </c>
      <c r="D1061" s="6589" t="s">
        <v>933</v>
      </c>
      <c r="E1061" s="6590">
        <f t="shared" ref="E1061:E1062" si="300">I1061</f>
        <v>185000</v>
      </c>
      <c r="F1061" s="5690">
        <v>211000</v>
      </c>
      <c r="G1061" s="5691">
        <v>210600</v>
      </c>
      <c r="H1061" s="2247">
        <f t="shared" si="296"/>
        <v>0.99810426540284358</v>
      </c>
      <c r="I1061" s="1881">
        <f t="shared" si="295"/>
        <v>185000</v>
      </c>
      <c r="J1061" s="6591"/>
      <c r="K1061" s="6591"/>
      <c r="L1061" s="6591"/>
      <c r="M1061" s="6591"/>
      <c r="N1061" s="6591"/>
      <c r="O1061" s="6591"/>
      <c r="P1061" s="5664"/>
      <c r="Q1061" s="6592"/>
      <c r="R1061" s="6592"/>
      <c r="S1061" s="6592"/>
      <c r="T1061" s="5666"/>
      <c r="U1061" s="6592"/>
      <c r="V1061" s="6592"/>
      <c r="W1061" s="6592"/>
      <c r="X1061" s="6592"/>
      <c r="Y1061" s="6592"/>
      <c r="Z1061" s="6592"/>
      <c r="AA1061" s="6592"/>
      <c r="AB1061" s="6592"/>
      <c r="AC1061" s="6592"/>
      <c r="AD1061" s="6592">
        <v>185000</v>
      </c>
      <c r="AE1061" s="6593"/>
      <c r="AF1061" s="6593"/>
      <c r="AG1061" s="6592"/>
      <c r="AH1061" s="6592"/>
      <c r="AI1061" s="5666"/>
      <c r="AJ1061" s="6594"/>
      <c r="AK1061" s="6594"/>
      <c r="AL1061" s="6594"/>
      <c r="AM1061" s="6594"/>
      <c r="AN1061" s="6595"/>
      <c r="AO1061" s="6595"/>
    </row>
    <row r="1062" spans="1:41" ht="17.100000000000001" customHeight="1">
      <c r="A1062" s="2913"/>
      <c r="B1062" s="2916"/>
      <c r="C1062" s="6596" t="s">
        <v>905</v>
      </c>
      <c r="D1062" s="6597" t="s">
        <v>906</v>
      </c>
      <c r="E1062" s="6598">
        <f t="shared" si="300"/>
        <v>600000</v>
      </c>
      <c r="F1062" s="5690">
        <v>600000</v>
      </c>
      <c r="G1062" s="5691">
        <v>571200</v>
      </c>
      <c r="H1062" s="2247">
        <f t="shared" si="296"/>
        <v>0.95199999999999996</v>
      </c>
      <c r="I1062" s="1881">
        <f t="shared" si="295"/>
        <v>600000</v>
      </c>
      <c r="J1062" s="6599"/>
      <c r="K1062" s="6599"/>
      <c r="L1062" s="6599"/>
      <c r="M1062" s="6599"/>
      <c r="N1062" s="6599"/>
      <c r="O1062" s="6599"/>
      <c r="P1062" s="5664"/>
      <c r="Q1062" s="6600"/>
      <c r="R1062" s="6600"/>
      <c r="S1062" s="6600"/>
      <c r="T1062" s="5666"/>
      <c r="U1062" s="6600"/>
      <c r="V1062" s="6600"/>
      <c r="W1062" s="6600"/>
      <c r="X1062" s="6600"/>
      <c r="Y1062" s="6600"/>
      <c r="Z1062" s="6600"/>
      <c r="AA1062" s="6600"/>
      <c r="AB1062" s="6600"/>
      <c r="AC1062" s="6600"/>
      <c r="AD1062" s="6600">
        <v>600000</v>
      </c>
      <c r="AE1062" s="6601"/>
      <c r="AF1062" s="6601"/>
      <c r="AG1062" s="6600"/>
      <c r="AH1062" s="6600"/>
      <c r="AI1062" s="5666"/>
      <c r="AJ1062" s="6602"/>
      <c r="AK1062" s="6602"/>
      <c r="AL1062" s="6602"/>
      <c r="AM1062" s="6602"/>
      <c r="AN1062" s="6603"/>
      <c r="AO1062" s="6603"/>
    </row>
    <row r="1063" spans="1:41" ht="12.75" customHeight="1">
      <c r="A1063" s="2913"/>
      <c r="B1063" s="2916"/>
      <c r="C1063" s="6604"/>
      <c r="D1063" s="6605"/>
      <c r="E1063" s="6598"/>
      <c r="F1063" s="5690"/>
      <c r="G1063" s="5691"/>
      <c r="H1063" s="2247"/>
      <c r="I1063" s="1881">
        <f t="shared" si="295"/>
        <v>0</v>
      </c>
      <c r="J1063" s="6599"/>
      <c r="K1063" s="6599"/>
      <c r="L1063" s="6599"/>
      <c r="M1063" s="6599"/>
      <c r="N1063" s="6599"/>
      <c r="O1063" s="6599"/>
      <c r="P1063" s="5664"/>
      <c r="Q1063" s="6600"/>
      <c r="R1063" s="6600"/>
      <c r="S1063" s="6600"/>
      <c r="T1063" s="5666"/>
      <c r="U1063" s="6600"/>
      <c r="V1063" s="6600"/>
      <c r="W1063" s="6600"/>
      <c r="X1063" s="6600"/>
      <c r="Y1063" s="6600"/>
      <c r="Z1063" s="6600"/>
      <c r="AA1063" s="6600"/>
      <c r="AB1063" s="6600"/>
      <c r="AC1063" s="6600"/>
      <c r="AD1063" s="6600"/>
      <c r="AE1063" s="6601"/>
      <c r="AF1063" s="6601"/>
      <c r="AG1063" s="6600"/>
      <c r="AH1063" s="6600"/>
      <c r="AI1063" s="5666"/>
      <c r="AJ1063" s="6602"/>
      <c r="AK1063" s="6602"/>
      <c r="AL1063" s="6602"/>
      <c r="AM1063" s="6602"/>
      <c r="AN1063" s="6603"/>
      <c r="AO1063" s="6603"/>
    </row>
    <row r="1064" spans="1:41" ht="17.100000000000001" customHeight="1">
      <c r="A1064" s="2916"/>
      <c r="B1064" s="2916"/>
      <c r="C1064" s="11143" t="s">
        <v>683</v>
      </c>
      <c r="D1064" s="11144"/>
      <c r="E1064" s="2233">
        <f>SUM(E1065:E1116)</f>
        <v>25531567</v>
      </c>
      <c r="F1064" s="2233">
        <f>SUM(F1065:F1116)</f>
        <v>16116177</v>
      </c>
      <c r="G1064" s="2445">
        <f>SUM(G1065:G1116)</f>
        <v>11177098.000000004</v>
      </c>
      <c r="H1064" s="2247">
        <f t="shared" si="296"/>
        <v>0.69353283970509905</v>
      </c>
      <c r="I1064" s="1881">
        <f t="shared" si="295"/>
        <v>0</v>
      </c>
      <c r="J1064" s="6599"/>
      <c r="K1064" s="6599"/>
      <c r="L1064" s="6599"/>
      <c r="M1064" s="6599"/>
      <c r="N1064" s="6599"/>
      <c r="O1064" s="6599"/>
      <c r="P1064" s="5664"/>
      <c r="Q1064" s="6600"/>
      <c r="R1064" s="6600"/>
      <c r="S1064" s="6600"/>
      <c r="T1064" s="5666"/>
      <c r="U1064" s="6600"/>
      <c r="V1064" s="6600"/>
      <c r="W1064" s="6600"/>
      <c r="X1064" s="6600"/>
      <c r="Y1064" s="6600"/>
      <c r="Z1064" s="6600"/>
      <c r="AA1064" s="6600"/>
      <c r="AB1064" s="6600"/>
      <c r="AC1064" s="6600"/>
      <c r="AD1064" s="6600"/>
      <c r="AE1064" s="6601"/>
      <c r="AF1064" s="6601"/>
      <c r="AG1064" s="6600"/>
      <c r="AH1064" s="6600"/>
      <c r="AI1064" s="5666"/>
      <c r="AJ1064" s="6602"/>
      <c r="AK1064" s="6602"/>
      <c r="AL1064" s="6602"/>
      <c r="AM1064" s="6602"/>
      <c r="AN1064" s="6603"/>
      <c r="AO1064" s="6603"/>
    </row>
    <row r="1065" spans="1:41" ht="71.25" customHeight="1">
      <c r="A1065" s="2913"/>
      <c r="B1065" s="2916"/>
      <c r="C1065" s="3130" t="s">
        <v>755</v>
      </c>
      <c r="D1065" s="6606" t="s">
        <v>934</v>
      </c>
      <c r="E1065" s="2233">
        <f>I1065</f>
        <v>10335557</v>
      </c>
      <c r="F1065" s="2245">
        <v>5912527</v>
      </c>
      <c r="G1065" s="2246">
        <v>4778804.45</v>
      </c>
      <c r="H1065" s="2247">
        <f t="shared" si="296"/>
        <v>0.80825076147643815</v>
      </c>
      <c r="I1065" s="1881">
        <f t="shared" si="295"/>
        <v>10335557</v>
      </c>
      <c r="J1065" s="6599"/>
      <c r="K1065" s="6599"/>
      <c r="L1065" s="6599"/>
      <c r="M1065" s="6599"/>
      <c r="N1065" s="6599"/>
      <c r="O1065" s="6599">
        <v>10335557</v>
      </c>
      <c r="P1065" s="5664"/>
      <c r="Q1065" s="6600"/>
      <c r="R1065" s="6600"/>
      <c r="S1065" s="6600"/>
      <c r="T1065" s="5666"/>
      <c r="U1065" s="6600"/>
      <c r="V1065" s="6600"/>
      <c r="W1065" s="6600"/>
      <c r="X1065" s="6600"/>
      <c r="Y1065" s="6600"/>
      <c r="Z1065" s="6600"/>
      <c r="AA1065" s="6600"/>
      <c r="AB1065" s="6600"/>
      <c r="AC1065" s="6600"/>
      <c r="AD1065" s="6600"/>
      <c r="AE1065" s="6601"/>
      <c r="AF1065" s="6601"/>
      <c r="AG1065" s="6600"/>
      <c r="AH1065" s="6600"/>
      <c r="AI1065" s="5666"/>
      <c r="AJ1065" s="6602"/>
      <c r="AK1065" s="6602"/>
      <c r="AL1065" s="6602"/>
      <c r="AM1065" s="6602"/>
      <c r="AN1065" s="6603"/>
      <c r="AO1065" s="6603"/>
    </row>
    <row r="1066" spans="1:41" ht="60.75" customHeight="1">
      <c r="A1066" s="2913"/>
      <c r="B1066" s="2916"/>
      <c r="C1066" s="3130" t="s">
        <v>119</v>
      </c>
      <c r="D1066" s="6607" t="s">
        <v>727</v>
      </c>
      <c r="E1066" s="2233">
        <f>I1066</f>
        <v>1463996</v>
      </c>
      <c r="F1066" s="2245">
        <v>3769772</v>
      </c>
      <c r="G1066" s="2246">
        <v>3638799.08</v>
      </c>
      <c r="H1066" s="2247">
        <f t="shared" si="296"/>
        <v>0.96525707124993243</v>
      </c>
      <c r="I1066" s="1881">
        <f t="shared" si="295"/>
        <v>1463996</v>
      </c>
      <c r="J1066" s="6599"/>
      <c r="K1066" s="6599"/>
      <c r="L1066" s="6599"/>
      <c r="M1066" s="6599"/>
      <c r="N1066" s="6599"/>
      <c r="O1066" s="6599">
        <v>1463996</v>
      </c>
      <c r="P1066" s="5664"/>
      <c r="Q1066" s="6600"/>
      <c r="R1066" s="6600"/>
      <c r="S1066" s="6600"/>
      <c r="T1066" s="5666"/>
      <c r="U1066" s="6600"/>
      <c r="V1066" s="6600"/>
      <c r="W1066" s="6600"/>
      <c r="X1066" s="6600"/>
      <c r="Y1066" s="6600"/>
      <c r="Z1066" s="6600"/>
      <c r="AA1066" s="6600"/>
      <c r="AB1066" s="6600"/>
      <c r="AC1066" s="6600"/>
      <c r="AD1066" s="6600"/>
      <c r="AE1066" s="6601"/>
      <c r="AF1066" s="6601"/>
      <c r="AG1066" s="6600"/>
      <c r="AH1066" s="6600"/>
      <c r="AI1066" s="5666"/>
      <c r="AJ1066" s="6602"/>
      <c r="AK1066" s="6602"/>
      <c r="AL1066" s="6602"/>
      <c r="AM1066" s="6602"/>
      <c r="AN1066" s="6603"/>
      <c r="AO1066" s="6603"/>
    </row>
    <row r="1067" spans="1:41" ht="54.75" customHeight="1">
      <c r="A1067" s="2913"/>
      <c r="B1067" s="2916"/>
      <c r="C1067" s="6541" t="s">
        <v>170</v>
      </c>
      <c r="D1067" s="6608" t="s">
        <v>935</v>
      </c>
      <c r="E1067" s="6598">
        <f t="shared" ref="E1067:E1116" si="301">I1067</f>
        <v>0</v>
      </c>
      <c r="F1067" s="5690">
        <v>1393</v>
      </c>
      <c r="G1067" s="5691">
        <v>1390.46</v>
      </c>
      <c r="H1067" s="2247">
        <f t="shared" si="296"/>
        <v>0.99817659727207464</v>
      </c>
      <c r="I1067" s="1881">
        <f t="shared" si="295"/>
        <v>0</v>
      </c>
      <c r="J1067" s="6599"/>
      <c r="K1067" s="6599"/>
      <c r="L1067" s="6599"/>
      <c r="M1067" s="6599"/>
      <c r="N1067" s="6599"/>
      <c r="O1067" s="6599"/>
      <c r="P1067" s="5664"/>
      <c r="Q1067" s="6600"/>
      <c r="R1067" s="6600"/>
      <c r="S1067" s="6600"/>
      <c r="T1067" s="5666"/>
      <c r="U1067" s="6600"/>
      <c r="V1067" s="6600"/>
      <c r="W1067" s="6600"/>
      <c r="X1067" s="6600"/>
      <c r="Y1067" s="6600"/>
      <c r="Z1067" s="6600"/>
      <c r="AA1067" s="6600"/>
      <c r="AB1067" s="6600"/>
      <c r="AC1067" s="6600"/>
      <c r="AD1067" s="6600"/>
      <c r="AE1067" s="6601"/>
      <c r="AF1067" s="6601"/>
      <c r="AG1067" s="6600"/>
      <c r="AH1067" s="6600"/>
      <c r="AI1067" s="5666"/>
      <c r="AJ1067" s="6602"/>
      <c r="AK1067" s="6602"/>
      <c r="AL1067" s="6602"/>
      <c r="AM1067" s="6602"/>
      <c r="AN1067" s="6603"/>
      <c r="AO1067" s="6603"/>
    </row>
    <row r="1068" spans="1:41" ht="16.5" customHeight="1">
      <c r="A1068" s="2913"/>
      <c r="B1068" s="2916"/>
      <c r="C1068" s="6539" t="s">
        <v>171</v>
      </c>
      <c r="D1068" s="6609" t="s">
        <v>729</v>
      </c>
      <c r="E1068" s="6598">
        <f t="shared" si="301"/>
        <v>0</v>
      </c>
      <c r="F1068" s="5690">
        <v>87555</v>
      </c>
      <c r="G1068" s="5691">
        <v>87549.3</v>
      </c>
      <c r="H1068" s="2247">
        <f t="shared" si="296"/>
        <v>0.9999348980640741</v>
      </c>
      <c r="I1068" s="1881">
        <f t="shared" si="295"/>
        <v>0</v>
      </c>
      <c r="J1068" s="6599"/>
      <c r="K1068" s="6599"/>
      <c r="L1068" s="6599"/>
      <c r="M1068" s="6599"/>
      <c r="N1068" s="6599"/>
      <c r="O1068" s="6599"/>
      <c r="P1068" s="5664"/>
      <c r="Q1068" s="6600"/>
      <c r="R1068" s="6600"/>
      <c r="S1068" s="6600"/>
      <c r="T1068" s="5666"/>
      <c r="U1068" s="6600"/>
      <c r="V1068" s="6600"/>
      <c r="W1068" s="6600"/>
      <c r="X1068" s="6600"/>
      <c r="Y1068" s="6600"/>
      <c r="Z1068" s="6600"/>
      <c r="AA1068" s="6600"/>
      <c r="AB1068" s="6600"/>
      <c r="AC1068" s="6600"/>
      <c r="AD1068" s="6600"/>
      <c r="AE1068" s="6601"/>
      <c r="AF1068" s="6601"/>
      <c r="AG1068" s="6600"/>
      <c r="AH1068" s="6600"/>
      <c r="AI1068" s="5666"/>
      <c r="AJ1068" s="6602"/>
      <c r="AK1068" s="6602"/>
      <c r="AL1068" s="6602"/>
      <c r="AM1068" s="6602"/>
      <c r="AN1068" s="6603"/>
      <c r="AO1068" s="6603"/>
    </row>
    <row r="1069" spans="1:41" ht="16.5" customHeight="1">
      <c r="A1069" s="2913"/>
      <c r="B1069" s="2916"/>
      <c r="C1069" s="6541" t="s">
        <v>936</v>
      </c>
      <c r="D1069" s="6610" t="s">
        <v>648</v>
      </c>
      <c r="E1069" s="2233">
        <f t="shared" si="301"/>
        <v>22600</v>
      </c>
      <c r="F1069" s="2245">
        <v>33770</v>
      </c>
      <c r="G1069" s="2246">
        <v>27130</v>
      </c>
      <c r="H1069" s="2247">
        <f t="shared" si="296"/>
        <v>0.80337577731714538</v>
      </c>
      <c r="I1069" s="1881">
        <f t="shared" si="295"/>
        <v>22600</v>
      </c>
      <c r="J1069" s="6599"/>
      <c r="K1069" s="6599"/>
      <c r="L1069" s="6599"/>
      <c r="M1069" s="6599"/>
      <c r="N1069" s="6599"/>
      <c r="O1069" s="6599"/>
      <c r="P1069" s="5664"/>
      <c r="Q1069" s="6600"/>
      <c r="R1069" s="6600"/>
      <c r="S1069" s="6600"/>
      <c r="T1069" s="5666"/>
      <c r="U1069" s="6600"/>
      <c r="V1069" s="6600"/>
      <c r="W1069" s="6600"/>
      <c r="X1069" s="6600"/>
      <c r="Y1069" s="6600"/>
      <c r="Z1069" s="6600"/>
      <c r="AA1069" s="6600"/>
      <c r="AB1069" s="6600"/>
      <c r="AC1069" s="6600"/>
      <c r="AD1069" s="6600"/>
      <c r="AE1069" s="6601">
        <v>22600</v>
      </c>
      <c r="AF1069" s="6601"/>
      <c r="AG1069" s="6600"/>
      <c r="AH1069" s="6600"/>
      <c r="AI1069" s="5666"/>
      <c r="AJ1069" s="6602"/>
      <c r="AK1069" s="6602"/>
      <c r="AL1069" s="6602"/>
      <c r="AM1069" s="6602"/>
      <c r="AN1069" s="6603"/>
      <c r="AO1069" s="6603"/>
    </row>
    <row r="1070" spans="1:41" ht="16.5" customHeight="1">
      <c r="A1070" s="2913"/>
      <c r="B1070" s="2916"/>
      <c r="C1070" s="6541" t="s">
        <v>730</v>
      </c>
      <c r="D1070" s="6610" t="s">
        <v>648</v>
      </c>
      <c r="E1070" s="2233">
        <f t="shared" si="301"/>
        <v>1661128</v>
      </c>
      <c r="F1070" s="2245">
        <v>1278125</v>
      </c>
      <c r="G1070" s="2246">
        <v>1039404.07</v>
      </c>
      <c r="H1070" s="2247">
        <f t="shared" si="296"/>
        <v>0.81322567823960878</v>
      </c>
      <c r="I1070" s="1881">
        <f t="shared" si="295"/>
        <v>1661128</v>
      </c>
      <c r="J1070" s="6599"/>
      <c r="K1070" s="6599"/>
      <c r="L1070" s="6599"/>
      <c r="M1070" s="6599"/>
      <c r="N1070" s="6599"/>
      <c r="O1070" s="6599"/>
      <c r="P1070" s="5664"/>
      <c r="Q1070" s="6600">
        <v>1661128</v>
      </c>
      <c r="R1070" s="6600"/>
      <c r="S1070" s="6600"/>
      <c r="T1070" s="5666"/>
      <c r="U1070" s="6600"/>
      <c r="V1070" s="6600"/>
      <c r="W1070" s="6600"/>
      <c r="X1070" s="6600"/>
      <c r="Y1070" s="6600"/>
      <c r="Z1070" s="6600"/>
      <c r="AA1070" s="6600"/>
      <c r="AB1070" s="6600"/>
      <c r="AC1070" s="6600"/>
      <c r="AD1070" s="6600"/>
      <c r="AE1070" s="6601"/>
      <c r="AF1070" s="6601"/>
      <c r="AG1070" s="6600"/>
      <c r="AH1070" s="6600"/>
      <c r="AI1070" s="5666"/>
      <c r="AJ1070" s="6602"/>
      <c r="AK1070" s="6602"/>
      <c r="AL1070" s="6602"/>
      <c r="AM1070" s="6602"/>
      <c r="AN1070" s="6603"/>
      <c r="AO1070" s="6603"/>
    </row>
    <row r="1071" spans="1:41" ht="16.5" customHeight="1">
      <c r="A1071" s="2913"/>
      <c r="B1071" s="2916"/>
      <c r="C1071" s="6541" t="s">
        <v>685</v>
      </c>
      <c r="D1071" s="6611" t="s">
        <v>648</v>
      </c>
      <c r="E1071" s="2233">
        <f t="shared" si="301"/>
        <v>29194</v>
      </c>
      <c r="F1071" s="2245">
        <v>29910</v>
      </c>
      <c r="G1071" s="2246">
        <v>25234.75</v>
      </c>
      <c r="H1071" s="2247">
        <f t="shared" si="296"/>
        <v>0.84368940153794714</v>
      </c>
      <c r="I1071" s="1881">
        <f t="shared" si="295"/>
        <v>29194</v>
      </c>
      <c r="J1071" s="6599"/>
      <c r="K1071" s="6599"/>
      <c r="L1071" s="6599"/>
      <c r="M1071" s="6599"/>
      <c r="N1071" s="6599"/>
      <c r="O1071" s="6599"/>
      <c r="P1071" s="5664"/>
      <c r="Q1071" s="6600">
        <v>29194</v>
      </c>
      <c r="R1071" s="6600"/>
      <c r="S1071" s="6600"/>
      <c r="T1071" s="5666"/>
      <c r="U1071" s="6600"/>
      <c r="V1071" s="6600"/>
      <c r="W1071" s="6600"/>
      <c r="X1071" s="6600"/>
      <c r="Y1071" s="6600"/>
      <c r="Z1071" s="6600"/>
      <c r="AA1071" s="6600"/>
      <c r="AB1071" s="6600"/>
      <c r="AC1071" s="6600"/>
      <c r="AD1071" s="6600"/>
      <c r="AE1071" s="6601"/>
      <c r="AF1071" s="6601"/>
      <c r="AG1071" s="6600"/>
      <c r="AH1071" s="6600"/>
      <c r="AI1071" s="5666"/>
      <c r="AJ1071" s="6602"/>
      <c r="AK1071" s="6602"/>
      <c r="AL1071" s="6602"/>
      <c r="AM1071" s="6602"/>
      <c r="AN1071" s="6603"/>
      <c r="AO1071" s="6603"/>
    </row>
    <row r="1072" spans="1:41" ht="21.75" customHeight="1" thickBot="1">
      <c r="A1072" s="3452"/>
      <c r="B1072" s="3165"/>
      <c r="C1072" s="6612" t="s">
        <v>937</v>
      </c>
      <c r="D1072" s="3788" t="s">
        <v>649</v>
      </c>
      <c r="E1072" s="2258">
        <v>13575</v>
      </c>
      <c r="F1072" s="2259">
        <v>5050</v>
      </c>
      <c r="G1072" s="2260">
        <v>2809.17</v>
      </c>
      <c r="H1072" s="3240">
        <f t="shared" si="296"/>
        <v>0.55627128712871288</v>
      </c>
      <c r="I1072" s="1881">
        <f t="shared" si="295"/>
        <v>0</v>
      </c>
      <c r="J1072" s="6599"/>
      <c r="K1072" s="6599"/>
      <c r="L1072" s="6599"/>
      <c r="M1072" s="6599"/>
      <c r="N1072" s="6599"/>
      <c r="O1072" s="6599"/>
      <c r="P1072" s="5664"/>
      <c r="Q1072" s="6600"/>
      <c r="R1072" s="6600"/>
      <c r="S1072" s="6600"/>
      <c r="T1072" s="5666"/>
      <c r="U1072" s="6600"/>
      <c r="V1072" s="6600"/>
      <c r="W1072" s="6600"/>
      <c r="X1072" s="6600"/>
      <c r="Y1072" s="6600"/>
      <c r="Z1072" s="6600"/>
      <c r="AA1072" s="6600"/>
      <c r="AB1072" s="6600"/>
      <c r="AC1072" s="6600"/>
      <c r="AD1072" s="6600"/>
      <c r="AE1072" s="6601"/>
      <c r="AF1072" s="6601"/>
      <c r="AG1072" s="6600"/>
      <c r="AH1072" s="6600"/>
      <c r="AI1072" s="5666"/>
      <c r="AJ1072" s="6602"/>
      <c r="AK1072" s="6602"/>
      <c r="AL1072" s="6602"/>
      <c r="AM1072" s="6602"/>
      <c r="AN1072" s="6603"/>
      <c r="AO1072" s="6603"/>
    </row>
    <row r="1073" spans="1:41" ht="16.5" customHeight="1">
      <c r="A1073" s="2913"/>
      <c r="B1073" s="2916"/>
      <c r="C1073" s="6539" t="s">
        <v>687</v>
      </c>
      <c r="D1073" s="3006" t="s">
        <v>649</v>
      </c>
      <c r="E1073" s="2233">
        <v>213</v>
      </c>
      <c r="F1073" s="2245">
        <v>213</v>
      </c>
      <c r="G1073" s="2246">
        <v>118.27</v>
      </c>
      <c r="H1073" s="2247">
        <f t="shared" si="296"/>
        <v>0.55525821596244129</v>
      </c>
      <c r="I1073" s="1881">
        <f t="shared" si="295"/>
        <v>13575</v>
      </c>
      <c r="J1073" s="6599"/>
      <c r="K1073" s="6599"/>
      <c r="L1073" s="6599"/>
      <c r="M1073" s="6599"/>
      <c r="N1073" s="6599"/>
      <c r="O1073" s="6599"/>
      <c r="P1073" s="5664"/>
      <c r="Q1073" s="6600">
        <v>13575</v>
      </c>
      <c r="R1073" s="6600"/>
      <c r="S1073" s="6600"/>
      <c r="T1073" s="5666"/>
      <c r="U1073" s="6600"/>
      <c r="V1073" s="6600"/>
      <c r="W1073" s="6600"/>
      <c r="X1073" s="6600"/>
      <c r="Y1073" s="6600"/>
      <c r="Z1073" s="6600"/>
      <c r="AA1073" s="6600"/>
      <c r="AB1073" s="6600"/>
      <c r="AC1073" s="6600"/>
      <c r="AD1073" s="6600"/>
      <c r="AE1073" s="6601"/>
      <c r="AF1073" s="6601"/>
      <c r="AG1073" s="6600"/>
      <c r="AH1073" s="6600"/>
      <c r="AI1073" s="5666"/>
      <c r="AJ1073" s="6602"/>
      <c r="AK1073" s="6602"/>
      <c r="AL1073" s="6602"/>
      <c r="AM1073" s="6602"/>
      <c r="AN1073" s="6603"/>
      <c r="AO1073" s="6603"/>
    </row>
    <row r="1074" spans="1:41" ht="16.5" customHeight="1">
      <c r="A1074" s="2913"/>
      <c r="B1074" s="2916"/>
      <c r="C1074" s="6541" t="s">
        <v>938</v>
      </c>
      <c r="D1074" s="6610" t="s">
        <v>650</v>
      </c>
      <c r="E1074" s="2233">
        <v>10327</v>
      </c>
      <c r="F1074" s="2245">
        <v>13621</v>
      </c>
      <c r="G1074" s="2246">
        <v>11485.98</v>
      </c>
      <c r="H1074" s="2247">
        <f t="shared" si="296"/>
        <v>0.8432552676014976</v>
      </c>
      <c r="I1074" s="1881">
        <f t="shared" si="295"/>
        <v>10540</v>
      </c>
      <c r="J1074" s="6599"/>
      <c r="K1074" s="6599"/>
      <c r="L1074" s="6599"/>
      <c r="M1074" s="6599"/>
      <c r="N1074" s="6599"/>
      <c r="O1074" s="6599"/>
      <c r="P1074" s="5664"/>
      <c r="Q1074" s="6600">
        <v>213</v>
      </c>
      <c r="R1074" s="6600"/>
      <c r="S1074" s="6600"/>
      <c r="T1074" s="5666"/>
      <c r="U1074" s="6600"/>
      <c r="V1074" s="6600"/>
      <c r="W1074" s="6600"/>
      <c r="X1074" s="6600"/>
      <c r="Y1074" s="6600"/>
      <c r="Z1074" s="6600"/>
      <c r="AA1074" s="6600"/>
      <c r="AB1074" s="6600"/>
      <c r="AC1074" s="6600"/>
      <c r="AD1074" s="6600"/>
      <c r="AE1074" s="6601">
        <v>10327</v>
      </c>
      <c r="AF1074" s="6601"/>
      <c r="AG1074" s="6600"/>
      <c r="AH1074" s="6600"/>
      <c r="AI1074" s="5666"/>
      <c r="AJ1074" s="6602"/>
      <c r="AK1074" s="6602"/>
      <c r="AL1074" s="6602"/>
      <c r="AM1074" s="6602"/>
      <c r="AN1074" s="6603"/>
      <c r="AO1074" s="6603"/>
    </row>
    <row r="1075" spans="1:41" ht="16.5" customHeight="1">
      <c r="A1075" s="2913"/>
      <c r="B1075" s="2916"/>
      <c r="C1075" s="6541" t="s">
        <v>731</v>
      </c>
      <c r="D1075" s="6610" t="s">
        <v>650</v>
      </c>
      <c r="E1075" s="2233">
        <f t="shared" si="301"/>
        <v>316545</v>
      </c>
      <c r="F1075" s="2245">
        <v>235803</v>
      </c>
      <c r="G1075" s="2246">
        <v>169028.68</v>
      </c>
      <c r="H1075" s="2247">
        <f t="shared" si="296"/>
        <v>0.7168215841189467</v>
      </c>
      <c r="I1075" s="1881">
        <f t="shared" si="295"/>
        <v>316545</v>
      </c>
      <c r="J1075" s="6599"/>
      <c r="K1075" s="6599"/>
      <c r="L1075" s="6599"/>
      <c r="M1075" s="6599"/>
      <c r="N1075" s="6599"/>
      <c r="O1075" s="6599"/>
      <c r="P1075" s="5664"/>
      <c r="Q1075" s="6600">
        <v>316545</v>
      </c>
      <c r="R1075" s="6600"/>
      <c r="S1075" s="6600"/>
      <c r="T1075" s="5666"/>
      <c r="U1075" s="6600"/>
      <c r="V1075" s="6600"/>
      <c r="W1075" s="6600"/>
      <c r="X1075" s="6600"/>
      <c r="Y1075" s="6600"/>
      <c r="Z1075" s="6600"/>
      <c r="AA1075" s="6600"/>
      <c r="AB1075" s="6600"/>
      <c r="AC1075" s="6600"/>
      <c r="AD1075" s="6600"/>
      <c r="AE1075" s="6601"/>
      <c r="AF1075" s="6601"/>
      <c r="AG1075" s="6600"/>
      <c r="AH1075" s="6600"/>
      <c r="AI1075" s="5666"/>
      <c r="AJ1075" s="6602"/>
      <c r="AK1075" s="6602"/>
      <c r="AL1075" s="6602"/>
      <c r="AM1075" s="6602"/>
      <c r="AN1075" s="6603"/>
      <c r="AO1075" s="6603"/>
    </row>
    <row r="1076" spans="1:41" ht="16.5" customHeight="1">
      <c r="A1076" s="2913"/>
      <c r="B1076" s="2916"/>
      <c r="C1076" s="6541" t="s">
        <v>689</v>
      </c>
      <c r="D1076" s="6610" t="s">
        <v>650</v>
      </c>
      <c r="E1076" s="2233">
        <f t="shared" si="301"/>
        <v>5055</v>
      </c>
      <c r="F1076" s="2245">
        <v>5178</v>
      </c>
      <c r="G1076" s="2246">
        <v>4190.87</v>
      </c>
      <c r="H1076" s="2247">
        <f t="shared" si="296"/>
        <v>0.80936075704905364</v>
      </c>
      <c r="I1076" s="1881">
        <f t="shared" si="295"/>
        <v>5055</v>
      </c>
      <c r="J1076" s="6599"/>
      <c r="K1076" s="6599"/>
      <c r="L1076" s="6599"/>
      <c r="M1076" s="6599"/>
      <c r="N1076" s="6599"/>
      <c r="O1076" s="6599"/>
      <c r="P1076" s="5664"/>
      <c r="Q1076" s="6600">
        <v>5055</v>
      </c>
      <c r="R1076" s="6600"/>
      <c r="S1076" s="6600"/>
      <c r="T1076" s="5666"/>
      <c r="U1076" s="6600"/>
      <c r="V1076" s="6600"/>
      <c r="W1076" s="6600"/>
      <c r="X1076" s="6600"/>
      <c r="Y1076" s="6600"/>
      <c r="Z1076" s="6600"/>
      <c r="AA1076" s="6600"/>
      <c r="AB1076" s="6600"/>
      <c r="AC1076" s="6600"/>
      <c r="AD1076" s="6600"/>
      <c r="AE1076" s="6601"/>
      <c r="AF1076" s="6601"/>
      <c r="AG1076" s="6600"/>
      <c r="AH1076" s="6600"/>
      <c r="AI1076" s="5666"/>
      <c r="AJ1076" s="6602"/>
      <c r="AK1076" s="6602"/>
      <c r="AL1076" s="6602"/>
      <c r="AM1076" s="6602"/>
      <c r="AN1076" s="6603"/>
      <c r="AO1076" s="6603"/>
    </row>
    <row r="1077" spans="1:41" ht="16.5" customHeight="1">
      <c r="A1077" s="2913"/>
      <c r="B1077" s="2916"/>
      <c r="C1077" s="6541" t="s">
        <v>939</v>
      </c>
      <c r="D1077" s="6613" t="s">
        <v>651</v>
      </c>
      <c r="E1077" s="2233">
        <f t="shared" si="301"/>
        <v>1317</v>
      </c>
      <c r="F1077" s="2245">
        <v>1209</v>
      </c>
      <c r="G1077" s="2246">
        <v>903.87</v>
      </c>
      <c r="H1077" s="2247">
        <f t="shared" si="296"/>
        <v>0.74761786600496283</v>
      </c>
      <c r="I1077" s="1881">
        <f t="shared" si="295"/>
        <v>1317</v>
      </c>
      <c r="J1077" s="6599"/>
      <c r="K1077" s="6599"/>
      <c r="L1077" s="6599"/>
      <c r="M1077" s="6599"/>
      <c r="N1077" s="6599"/>
      <c r="O1077" s="6599"/>
      <c r="P1077" s="5664"/>
      <c r="Q1077" s="6600"/>
      <c r="R1077" s="6600"/>
      <c r="S1077" s="6600"/>
      <c r="T1077" s="5666"/>
      <c r="U1077" s="6600"/>
      <c r="V1077" s="6600"/>
      <c r="W1077" s="6600"/>
      <c r="X1077" s="6600"/>
      <c r="Y1077" s="6600"/>
      <c r="Z1077" s="6600"/>
      <c r="AA1077" s="6600"/>
      <c r="AB1077" s="6600"/>
      <c r="AC1077" s="6600"/>
      <c r="AD1077" s="6600"/>
      <c r="AE1077" s="6601">
        <v>1317</v>
      </c>
      <c r="AF1077" s="6601"/>
      <c r="AG1077" s="6600"/>
      <c r="AH1077" s="6600"/>
      <c r="AI1077" s="5666"/>
      <c r="AJ1077" s="6602"/>
      <c r="AK1077" s="6602"/>
      <c r="AL1077" s="6602"/>
      <c r="AM1077" s="6602"/>
      <c r="AN1077" s="6603"/>
      <c r="AO1077" s="6603"/>
    </row>
    <row r="1078" spans="1:41" ht="16.5" customHeight="1">
      <c r="A1078" s="2913"/>
      <c r="B1078" s="2916"/>
      <c r="C1078" s="6541" t="s">
        <v>732</v>
      </c>
      <c r="D1078" s="6613" t="s">
        <v>651</v>
      </c>
      <c r="E1078" s="2233">
        <f t="shared" si="301"/>
        <v>45115</v>
      </c>
      <c r="F1078" s="2245">
        <v>32347</v>
      </c>
      <c r="G1078" s="2246">
        <v>20755.46</v>
      </c>
      <c r="H1078" s="2247">
        <f t="shared" si="296"/>
        <v>0.64165023031502144</v>
      </c>
      <c r="I1078" s="1881">
        <f t="shared" si="295"/>
        <v>45115</v>
      </c>
      <c r="J1078" s="6599"/>
      <c r="K1078" s="6599"/>
      <c r="L1078" s="6599"/>
      <c r="M1078" s="6599"/>
      <c r="N1078" s="6599"/>
      <c r="O1078" s="6599"/>
      <c r="P1078" s="5664"/>
      <c r="Q1078" s="6600">
        <v>45115</v>
      </c>
      <c r="R1078" s="6600"/>
      <c r="S1078" s="6600"/>
      <c r="T1078" s="5666"/>
      <c r="U1078" s="6600"/>
      <c r="V1078" s="6600"/>
      <c r="W1078" s="6600"/>
      <c r="X1078" s="6600"/>
      <c r="Y1078" s="6600"/>
      <c r="Z1078" s="6600"/>
      <c r="AA1078" s="6600"/>
      <c r="AB1078" s="6600"/>
      <c r="AC1078" s="6600"/>
      <c r="AD1078" s="6600"/>
      <c r="AE1078" s="6601"/>
      <c r="AF1078" s="6601"/>
      <c r="AG1078" s="6600"/>
      <c r="AH1078" s="6600"/>
      <c r="AI1078" s="5666"/>
      <c r="AJ1078" s="6602"/>
      <c r="AK1078" s="6602"/>
      <c r="AL1078" s="6602"/>
      <c r="AM1078" s="6602"/>
      <c r="AN1078" s="6603"/>
      <c r="AO1078" s="6603"/>
    </row>
    <row r="1079" spans="1:41" ht="16.5" customHeight="1">
      <c r="A1079" s="2913"/>
      <c r="B1079" s="2916"/>
      <c r="C1079" s="6541" t="s">
        <v>691</v>
      </c>
      <c r="D1079" s="6613" t="s">
        <v>651</v>
      </c>
      <c r="E1079" s="2233">
        <f t="shared" si="301"/>
        <v>721</v>
      </c>
      <c r="F1079" s="2245">
        <v>738</v>
      </c>
      <c r="G1079" s="2246">
        <v>451</v>
      </c>
      <c r="H1079" s="2247">
        <f t="shared" si="296"/>
        <v>0.61111111111111116</v>
      </c>
      <c r="I1079" s="1881">
        <f t="shared" si="295"/>
        <v>721</v>
      </c>
      <c r="J1079" s="6599"/>
      <c r="K1079" s="6599"/>
      <c r="L1079" s="6599"/>
      <c r="M1079" s="6599"/>
      <c r="N1079" s="6599"/>
      <c r="O1079" s="6599"/>
      <c r="P1079" s="5664"/>
      <c r="Q1079" s="6600">
        <v>721</v>
      </c>
      <c r="R1079" s="6600"/>
      <c r="S1079" s="6600"/>
      <c r="T1079" s="5666"/>
      <c r="U1079" s="6600"/>
      <c r="V1079" s="6600"/>
      <c r="W1079" s="6600"/>
      <c r="X1079" s="6600"/>
      <c r="Y1079" s="6600"/>
      <c r="Z1079" s="6600"/>
      <c r="AA1079" s="6600"/>
      <c r="AB1079" s="6600"/>
      <c r="AC1079" s="6600"/>
      <c r="AD1079" s="6600"/>
      <c r="AE1079" s="6601"/>
      <c r="AF1079" s="6601"/>
      <c r="AG1079" s="6600"/>
      <c r="AH1079" s="6600"/>
      <c r="AI1079" s="5666"/>
      <c r="AJ1079" s="6602"/>
      <c r="AK1079" s="6602"/>
      <c r="AL1079" s="6602"/>
      <c r="AM1079" s="6602"/>
      <c r="AN1079" s="6603"/>
      <c r="AO1079" s="6603"/>
    </row>
    <row r="1080" spans="1:41" ht="16.5" customHeight="1">
      <c r="A1080" s="2913"/>
      <c r="B1080" s="2916"/>
      <c r="C1080" s="6541" t="s">
        <v>940</v>
      </c>
      <c r="D1080" s="6614" t="s">
        <v>652</v>
      </c>
      <c r="E1080" s="2233">
        <f t="shared" si="301"/>
        <v>23273</v>
      </c>
      <c r="F1080" s="2245">
        <v>21658</v>
      </c>
      <c r="G1080" s="2246">
        <v>21657.040000000001</v>
      </c>
      <c r="H1080" s="2247">
        <f t="shared" si="296"/>
        <v>0.99995567457752332</v>
      </c>
      <c r="I1080" s="1881">
        <f t="shared" si="295"/>
        <v>23273</v>
      </c>
      <c r="J1080" s="6599"/>
      <c r="K1080" s="6599"/>
      <c r="L1080" s="6599"/>
      <c r="M1080" s="6599"/>
      <c r="N1080" s="6599"/>
      <c r="O1080" s="6599"/>
      <c r="P1080" s="5664"/>
      <c r="Q1080" s="6600"/>
      <c r="R1080" s="6600"/>
      <c r="S1080" s="6600"/>
      <c r="T1080" s="5666"/>
      <c r="U1080" s="6600"/>
      <c r="V1080" s="6600"/>
      <c r="W1080" s="6600"/>
      <c r="X1080" s="6600"/>
      <c r="Y1080" s="6600"/>
      <c r="Z1080" s="6600"/>
      <c r="AA1080" s="6600"/>
      <c r="AB1080" s="6600"/>
      <c r="AC1080" s="6600"/>
      <c r="AD1080" s="6600"/>
      <c r="AE1080" s="6601">
        <v>23273</v>
      </c>
      <c r="AF1080" s="6601"/>
      <c r="AG1080" s="6600"/>
      <c r="AH1080" s="6600"/>
      <c r="AI1080" s="5666"/>
      <c r="AJ1080" s="6602"/>
      <c r="AK1080" s="6602"/>
      <c r="AL1080" s="6602"/>
      <c r="AM1080" s="6602"/>
      <c r="AN1080" s="6603"/>
      <c r="AO1080" s="6603"/>
    </row>
    <row r="1081" spans="1:41" ht="16.5" customHeight="1">
      <c r="A1081" s="2913"/>
      <c r="B1081" s="2916"/>
      <c r="C1081" s="6541" t="s">
        <v>916</v>
      </c>
      <c r="D1081" s="6614" t="s">
        <v>652</v>
      </c>
      <c r="E1081" s="2233">
        <f t="shared" si="301"/>
        <v>166750</v>
      </c>
      <c r="F1081" s="2245">
        <v>20000</v>
      </c>
      <c r="G1081" s="2246">
        <v>3000</v>
      </c>
      <c r="H1081" s="2247">
        <f t="shared" si="296"/>
        <v>0.15</v>
      </c>
      <c r="I1081" s="1881">
        <f t="shared" si="295"/>
        <v>166750</v>
      </c>
      <c r="J1081" s="6599"/>
      <c r="K1081" s="6599"/>
      <c r="L1081" s="6599"/>
      <c r="M1081" s="6599"/>
      <c r="N1081" s="6599"/>
      <c r="O1081" s="6599"/>
      <c r="P1081" s="5664"/>
      <c r="Q1081" s="6600">
        <v>166750</v>
      </c>
      <c r="R1081" s="6600"/>
      <c r="S1081" s="6600"/>
      <c r="T1081" s="5666"/>
      <c r="U1081" s="6600"/>
      <c r="V1081" s="6600"/>
      <c r="W1081" s="6600"/>
      <c r="X1081" s="6600"/>
      <c r="Y1081" s="6600"/>
      <c r="Z1081" s="6600"/>
      <c r="AA1081" s="6600"/>
      <c r="AB1081" s="6600"/>
      <c r="AC1081" s="6600"/>
      <c r="AD1081" s="6600"/>
      <c r="AE1081" s="6601"/>
      <c r="AF1081" s="6601"/>
      <c r="AG1081" s="6600"/>
      <c r="AH1081" s="6600"/>
      <c r="AI1081" s="5666"/>
      <c r="AJ1081" s="6602"/>
      <c r="AK1081" s="6602"/>
      <c r="AL1081" s="6602"/>
      <c r="AM1081" s="6602"/>
      <c r="AN1081" s="6603"/>
      <c r="AO1081" s="6603"/>
    </row>
    <row r="1082" spans="1:41" ht="16.5" customHeight="1">
      <c r="A1082" s="2913"/>
      <c r="B1082" s="2916"/>
      <c r="C1082" s="6541" t="s">
        <v>941</v>
      </c>
      <c r="D1082" s="6610" t="s">
        <v>656</v>
      </c>
      <c r="E1082" s="2233">
        <f t="shared" si="301"/>
        <v>12000</v>
      </c>
      <c r="F1082" s="2245">
        <v>12198</v>
      </c>
      <c r="G1082" s="2246">
        <v>12198</v>
      </c>
      <c r="H1082" s="2247">
        <f t="shared" si="296"/>
        <v>1</v>
      </c>
      <c r="I1082" s="1881">
        <f t="shared" si="295"/>
        <v>12000</v>
      </c>
      <c r="J1082" s="6599"/>
      <c r="K1082" s="6599"/>
      <c r="L1082" s="6599"/>
      <c r="M1082" s="6599"/>
      <c r="N1082" s="6599"/>
      <c r="O1082" s="6599"/>
      <c r="P1082" s="5664"/>
      <c r="Q1082" s="6600"/>
      <c r="R1082" s="6600"/>
      <c r="S1082" s="6600"/>
      <c r="T1082" s="5666"/>
      <c r="U1082" s="6600"/>
      <c r="V1082" s="6600"/>
      <c r="W1082" s="6600"/>
      <c r="X1082" s="6600"/>
      <c r="Y1082" s="6600"/>
      <c r="Z1082" s="6600"/>
      <c r="AA1082" s="6600"/>
      <c r="AB1082" s="6600"/>
      <c r="AC1082" s="6600"/>
      <c r="AD1082" s="6600"/>
      <c r="AE1082" s="6601">
        <v>12000</v>
      </c>
      <c r="AF1082" s="6601"/>
      <c r="AG1082" s="6600"/>
      <c r="AH1082" s="6600"/>
      <c r="AI1082" s="5666"/>
      <c r="AJ1082" s="6602"/>
      <c r="AK1082" s="6602"/>
      <c r="AL1082" s="6602"/>
      <c r="AM1082" s="6602"/>
      <c r="AN1082" s="6603"/>
      <c r="AO1082" s="6603"/>
    </row>
    <row r="1083" spans="1:41" ht="16.5" customHeight="1">
      <c r="A1083" s="2913"/>
      <c r="B1083" s="2916"/>
      <c r="C1083" s="6541" t="s">
        <v>734</v>
      </c>
      <c r="D1083" s="6610" t="s">
        <v>656</v>
      </c>
      <c r="E1083" s="2233">
        <f t="shared" si="301"/>
        <v>687924</v>
      </c>
      <c r="F1083" s="2245">
        <v>189210</v>
      </c>
      <c r="G1083" s="2246">
        <v>101038.95</v>
      </c>
      <c r="H1083" s="2247">
        <f t="shared" si="296"/>
        <v>0.53400428095766606</v>
      </c>
      <c r="I1083" s="1881">
        <f t="shared" si="295"/>
        <v>687924</v>
      </c>
      <c r="J1083" s="6599"/>
      <c r="K1083" s="6599"/>
      <c r="L1083" s="6599"/>
      <c r="M1083" s="6599"/>
      <c r="N1083" s="6599"/>
      <c r="O1083" s="6599"/>
      <c r="P1083" s="5664"/>
      <c r="Q1083" s="6600">
        <v>687924</v>
      </c>
      <c r="R1083" s="6600"/>
      <c r="S1083" s="6600"/>
      <c r="T1083" s="5666"/>
      <c r="U1083" s="6600"/>
      <c r="V1083" s="6600"/>
      <c r="W1083" s="6600"/>
      <c r="X1083" s="6600"/>
      <c r="Y1083" s="6600"/>
      <c r="Z1083" s="6600"/>
      <c r="AA1083" s="6600"/>
      <c r="AB1083" s="6600"/>
      <c r="AC1083" s="6600"/>
      <c r="AD1083" s="6600"/>
      <c r="AE1083" s="6601"/>
      <c r="AF1083" s="6601"/>
      <c r="AG1083" s="6600"/>
      <c r="AH1083" s="6600"/>
      <c r="AI1083" s="5666"/>
      <c r="AJ1083" s="6602"/>
      <c r="AK1083" s="6602"/>
      <c r="AL1083" s="6602"/>
      <c r="AM1083" s="6602"/>
      <c r="AN1083" s="6603"/>
      <c r="AO1083" s="6603"/>
    </row>
    <row r="1084" spans="1:41" ht="16.5" customHeight="1">
      <c r="A1084" s="2913"/>
      <c r="B1084" s="2916"/>
      <c r="C1084" s="6541" t="s">
        <v>698</v>
      </c>
      <c r="D1084" s="6610" t="s">
        <v>656</v>
      </c>
      <c r="E1084" s="2233">
        <f t="shared" si="301"/>
        <v>139633</v>
      </c>
      <c r="F1084" s="2245">
        <v>24077</v>
      </c>
      <c r="G1084" s="2246">
        <v>15695.51</v>
      </c>
      <c r="H1084" s="2247">
        <f t="shared" si="296"/>
        <v>0.65188810898367733</v>
      </c>
      <c r="I1084" s="1881">
        <f t="shared" si="295"/>
        <v>139633</v>
      </c>
      <c r="J1084" s="6599"/>
      <c r="K1084" s="6599"/>
      <c r="L1084" s="6599"/>
      <c r="M1084" s="6599"/>
      <c r="N1084" s="6599"/>
      <c r="O1084" s="6599"/>
      <c r="P1084" s="5664"/>
      <c r="Q1084" s="6600">
        <v>139633</v>
      </c>
      <c r="R1084" s="6600"/>
      <c r="S1084" s="6600"/>
      <c r="T1084" s="5666"/>
      <c r="U1084" s="6600"/>
      <c r="V1084" s="6600"/>
      <c r="W1084" s="6600"/>
      <c r="X1084" s="6600"/>
      <c r="Y1084" s="6600"/>
      <c r="Z1084" s="6600"/>
      <c r="AA1084" s="6600"/>
      <c r="AB1084" s="6600"/>
      <c r="AC1084" s="6600"/>
      <c r="AD1084" s="6600"/>
      <c r="AE1084" s="6601"/>
      <c r="AF1084" s="6601"/>
      <c r="AG1084" s="6600"/>
      <c r="AH1084" s="6600"/>
      <c r="AI1084" s="5666"/>
      <c r="AJ1084" s="6602"/>
      <c r="AK1084" s="6602"/>
      <c r="AL1084" s="6602"/>
      <c r="AM1084" s="6602"/>
      <c r="AN1084" s="6603"/>
      <c r="AO1084" s="6603"/>
    </row>
    <row r="1085" spans="1:41" ht="16.5" customHeight="1">
      <c r="A1085" s="2913"/>
      <c r="B1085" s="2916"/>
      <c r="C1085" s="6541" t="s">
        <v>942</v>
      </c>
      <c r="D1085" s="6610" t="s">
        <v>657</v>
      </c>
      <c r="E1085" s="2233">
        <f t="shared" si="301"/>
        <v>10000</v>
      </c>
      <c r="F1085" s="2245">
        <v>7800</v>
      </c>
      <c r="G1085" s="2246">
        <v>7799.99</v>
      </c>
      <c r="H1085" s="2247">
        <f t="shared" si="296"/>
        <v>0.99999871794871797</v>
      </c>
      <c r="I1085" s="1881">
        <f t="shared" si="295"/>
        <v>10000</v>
      </c>
      <c r="J1085" s="6599"/>
      <c r="K1085" s="6599"/>
      <c r="L1085" s="6599"/>
      <c r="M1085" s="6599"/>
      <c r="N1085" s="6599"/>
      <c r="O1085" s="6599"/>
      <c r="P1085" s="5664"/>
      <c r="Q1085" s="6600"/>
      <c r="R1085" s="6600"/>
      <c r="S1085" s="6600"/>
      <c r="T1085" s="5666"/>
      <c r="U1085" s="6600"/>
      <c r="V1085" s="6600"/>
      <c r="W1085" s="6600"/>
      <c r="X1085" s="6600"/>
      <c r="Y1085" s="6600"/>
      <c r="Z1085" s="6600"/>
      <c r="AA1085" s="6600"/>
      <c r="AB1085" s="6600"/>
      <c r="AC1085" s="6600"/>
      <c r="AD1085" s="6600"/>
      <c r="AE1085" s="6601">
        <v>10000</v>
      </c>
      <c r="AF1085" s="6601"/>
      <c r="AG1085" s="6600"/>
      <c r="AH1085" s="6600"/>
      <c r="AI1085" s="5666"/>
      <c r="AJ1085" s="6602"/>
      <c r="AK1085" s="6602"/>
      <c r="AL1085" s="6602"/>
      <c r="AM1085" s="6602"/>
      <c r="AN1085" s="6603"/>
      <c r="AO1085" s="6603"/>
    </row>
    <row r="1086" spans="1:41" ht="16.5" customHeight="1">
      <c r="A1086" s="2913"/>
      <c r="B1086" s="2916"/>
      <c r="C1086" s="6541" t="s">
        <v>917</v>
      </c>
      <c r="D1086" s="6610" t="s">
        <v>657</v>
      </c>
      <c r="E1086" s="2233">
        <v>0</v>
      </c>
      <c r="F1086" s="3248">
        <v>4000</v>
      </c>
      <c r="G1086" s="3249">
        <v>534.15</v>
      </c>
      <c r="H1086" s="3250">
        <f t="shared" si="296"/>
        <v>0.1335375</v>
      </c>
      <c r="J1086" s="6599"/>
      <c r="K1086" s="6599"/>
      <c r="L1086" s="6599"/>
      <c r="M1086" s="6599"/>
      <c r="N1086" s="6599"/>
      <c r="O1086" s="6599"/>
      <c r="P1086" s="5664"/>
      <c r="Q1086" s="6600"/>
      <c r="R1086" s="6600"/>
      <c r="S1086" s="6600"/>
      <c r="T1086" s="5666"/>
      <c r="U1086" s="6600"/>
      <c r="V1086" s="6600"/>
      <c r="W1086" s="6600"/>
      <c r="X1086" s="6600"/>
      <c r="Y1086" s="6600"/>
      <c r="Z1086" s="6600"/>
      <c r="AA1086" s="6600"/>
      <c r="AB1086" s="6600"/>
      <c r="AC1086" s="6600"/>
      <c r="AD1086" s="6600"/>
      <c r="AE1086" s="6601"/>
      <c r="AF1086" s="6601"/>
      <c r="AG1086" s="6600"/>
      <c r="AH1086" s="6600"/>
      <c r="AI1086" s="5666"/>
      <c r="AJ1086" s="6602"/>
      <c r="AK1086" s="6602"/>
      <c r="AL1086" s="6602"/>
      <c r="AM1086" s="6602"/>
      <c r="AN1086" s="6603"/>
      <c r="AO1086" s="6603"/>
    </row>
    <row r="1087" spans="1:41" ht="16.5" customHeight="1">
      <c r="A1087" s="2913"/>
      <c r="B1087" s="2916"/>
      <c r="C1087" s="6541" t="s">
        <v>851</v>
      </c>
      <c r="D1087" s="6610" t="s">
        <v>657</v>
      </c>
      <c r="E1087" s="2233">
        <v>0</v>
      </c>
      <c r="F1087" s="3248">
        <v>920</v>
      </c>
      <c r="G1087" s="3249">
        <v>85.78</v>
      </c>
      <c r="H1087" s="3250">
        <f t="shared" si="296"/>
        <v>9.3239130434782616E-2</v>
      </c>
      <c r="J1087" s="6599"/>
      <c r="K1087" s="6599"/>
      <c r="L1087" s="6599"/>
      <c r="M1087" s="6599"/>
      <c r="N1087" s="6599"/>
      <c r="O1087" s="6599"/>
      <c r="P1087" s="5664"/>
      <c r="Q1087" s="6600"/>
      <c r="R1087" s="6600"/>
      <c r="S1087" s="6600"/>
      <c r="T1087" s="5666"/>
      <c r="U1087" s="6600"/>
      <c r="V1087" s="6600"/>
      <c r="W1087" s="6600"/>
      <c r="X1087" s="6600"/>
      <c r="Y1087" s="6600"/>
      <c r="Z1087" s="6600"/>
      <c r="AA1087" s="6600"/>
      <c r="AB1087" s="6600"/>
      <c r="AC1087" s="6600"/>
      <c r="AD1087" s="6600"/>
      <c r="AE1087" s="6601"/>
      <c r="AF1087" s="6601"/>
      <c r="AG1087" s="6600"/>
      <c r="AH1087" s="6600"/>
      <c r="AI1087" s="5666"/>
      <c r="AJ1087" s="6602"/>
      <c r="AK1087" s="6602"/>
      <c r="AL1087" s="6602"/>
      <c r="AM1087" s="6602"/>
      <c r="AN1087" s="6603"/>
      <c r="AO1087" s="6603"/>
    </row>
    <row r="1088" spans="1:41" ht="16.5" customHeight="1">
      <c r="A1088" s="2913"/>
      <c r="B1088" s="2916"/>
      <c r="C1088" s="6541" t="s">
        <v>735</v>
      </c>
      <c r="D1088" s="6610" t="s">
        <v>658</v>
      </c>
      <c r="E1088" s="2233">
        <f t="shared" si="301"/>
        <v>26875</v>
      </c>
      <c r="F1088" s="3248">
        <v>26875</v>
      </c>
      <c r="G1088" s="3249">
        <v>3271.09</v>
      </c>
      <c r="H1088" s="3250">
        <f t="shared" si="296"/>
        <v>0.12171497674418605</v>
      </c>
      <c r="I1088" s="1881">
        <f t="shared" si="295"/>
        <v>26875</v>
      </c>
      <c r="J1088" s="6599"/>
      <c r="K1088" s="6599"/>
      <c r="L1088" s="6599"/>
      <c r="M1088" s="6599"/>
      <c r="N1088" s="6599"/>
      <c r="O1088" s="6599"/>
      <c r="P1088" s="5664"/>
      <c r="Q1088" s="6600">
        <v>26875</v>
      </c>
      <c r="R1088" s="6600"/>
      <c r="S1088" s="6600"/>
      <c r="T1088" s="5666"/>
      <c r="U1088" s="6600"/>
      <c r="V1088" s="6600"/>
      <c r="W1088" s="6600"/>
      <c r="X1088" s="6600"/>
      <c r="Y1088" s="6600"/>
      <c r="Z1088" s="6600"/>
      <c r="AA1088" s="6600"/>
      <c r="AB1088" s="6600"/>
      <c r="AC1088" s="6600"/>
      <c r="AD1088" s="6600"/>
      <c r="AE1088" s="6601"/>
      <c r="AF1088" s="6601"/>
      <c r="AG1088" s="6600"/>
      <c r="AH1088" s="6600"/>
      <c r="AI1088" s="5666"/>
      <c r="AJ1088" s="6602"/>
      <c r="AK1088" s="6602"/>
      <c r="AL1088" s="6602"/>
      <c r="AM1088" s="6602"/>
      <c r="AN1088" s="6603"/>
      <c r="AO1088" s="6603"/>
    </row>
    <row r="1089" spans="1:41" ht="16.5" customHeight="1">
      <c r="A1089" s="2913"/>
      <c r="B1089" s="2916"/>
      <c r="C1089" s="6541" t="s">
        <v>832</v>
      </c>
      <c r="D1089" s="6610" t="s">
        <v>658</v>
      </c>
      <c r="E1089" s="2233">
        <f t="shared" si="301"/>
        <v>3837</v>
      </c>
      <c r="F1089" s="3248">
        <v>3837</v>
      </c>
      <c r="G1089" s="3249">
        <v>449.42</v>
      </c>
      <c r="H1089" s="3250">
        <f t="shared" si="296"/>
        <v>0.11712796455564244</v>
      </c>
      <c r="I1089" s="1881">
        <f t="shared" si="295"/>
        <v>3837</v>
      </c>
      <c r="J1089" s="6599"/>
      <c r="K1089" s="6599"/>
      <c r="L1089" s="6599"/>
      <c r="M1089" s="6599"/>
      <c r="N1089" s="6599"/>
      <c r="O1089" s="6599"/>
      <c r="P1089" s="5664"/>
      <c r="Q1089" s="6600">
        <v>3837</v>
      </c>
      <c r="R1089" s="6600"/>
      <c r="S1089" s="6600"/>
      <c r="T1089" s="5666"/>
      <c r="U1089" s="6600"/>
      <c r="V1089" s="6600"/>
      <c r="W1089" s="6600"/>
      <c r="X1089" s="6600"/>
      <c r="Y1089" s="6600"/>
      <c r="Z1089" s="6600"/>
      <c r="AA1089" s="6600"/>
      <c r="AB1089" s="6600"/>
      <c r="AC1089" s="6600"/>
      <c r="AD1089" s="6600"/>
      <c r="AE1089" s="6601"/>
      <c r="AF1089" s="6601"/>
      <c r="AG1089" s="6600"/>
      <c r="AH1089" s="6600"/>
      <c r="AI1089" s="5666"/>
      <c r="AJ1089" s="6602"/>
      <c r="AK1089" s="6602"/>
      <c r="AL1089" s="6602"/>
      <c r="AM1089" s="6602"/>
      <c r="AN1089" s="6603"/>
      <c r="AO1089" s="6603"/>
    </row>
    <row r="1090" spans="1:41" ht="16.5" customHeight="1">
      <c r="A1090" s="2913"/>
      <c r="B1090" s="2916"/>
      <c r="C1090" s="6615" t="s">
        <v>736</v>
      </c>
      <c r="D1090" s="6616" t="s">
        <v>659</v>
      </c>
      <c r="E1090" s="2233">
        <f t="shared" si="301"/>
        <v>2000</v>
      </c>
      <c r="F1090" s="3248">
        <v>2384</v>
      </c>
      <c r="G1090" s="3249">
        <v>0</v>
      </c>
      <c r="H1090" s="3250">
        <f t="shared" si="296"/>
        <v>0</v>
      </c>
      <c r="I1090" s="1881">
        <f t="shared" si="295"/>
        <v>2000</v>
      </c>
      <c r="J1090" s="6591"/>
      <c r="K1090" s="6591"/>
      <c r="L1090" s="6591"/>
      <c r="M1090" s="6591"/>
      <c r="N1090" s="6591"/>
      <c r="O1090" s="6591"/>
      <c r="P1090" s="5664"/>
      <c r="Q1090" s="6592">
        <v>2000</v>
      </c>
      <c r="R1090" s="6592"/>
      <c r="S1090" s="6592"/>
      <c r="T1090" s="5666"/>
      <c r="U1090" s="6592"/>
      <c r="V1090" s="6592"/>
      <c r="W1090" s="6592"/>
      <c r="X1090" s="6592"/>
      <c r="Y1090" s="6592"/>
      <c r="Z1090" s="6592"/>
      <c r="AA1090" s="6592"/>
      <c r="AB1090" s="6592"/>
      <c r="AC1090" s="6592"/>
      <c r="AD1090" s="6592"/>
      <c r="AE1090" s="6593"/>
      <c r="AF1090" s="6593"/>
      <c r="AG1090" s="6592"/>
      <c r="AH1090" s="6592"/>
      <c r="AI1090" s="5666"/>
      <c r="AJ1090" s="6594"/>
      <c r="AK1090" s="6594"/>
      <c r="AL1090" s="6594"/>
      <c r="AM1090" s="6594"/>
      <c r="AN1090" s="6595"/>
      <c r="AO1090" s="6595"/>
    </row>
    <row r="1091" spans="1:41" ht="16.5" customHeight="1">
      <c r="A1091" s="2916"/>
      <c r="B1091" s="2916"/>
      <c r="C1091" s="3150" t="s">
        <v>700</v>
      </c>
      <c r="D1091" s="3006" t="s">
        <v>659</v>
      </c>
      <c r="E1091" s="2233">
        <f t="shared" si="301"/>
        <v>460</v>
      </c>
      <c r="F1091" s="2245">
        <v>476</v>
      </c>
      <c r="G1091" s="2246">
        <v>0</v>
      </c>
      <c r="H1091" s="2247">
        <f t="shared" si="296"/>
        <v>0</v>
      </c>
      <c r="I1091" s="1881">
        <f t="shared" si="295"/>
        <v>460</v>
      </c>
      <c r="J1091" s="6591"/>
      <c r="K1091" s="6591"/>
      <c r="L1091" s="6591"/>
      <c r="M1091" s="6591"/>
      <c r="N1091" s="6591"/>
      <c r="O1091" s="6591"/>
      <c r="P1091" s="5664"/>
      <c r="Q1091" s="6592">
        <v>460</v>
      </c>
      <c r="R1091" s="6592"/>
      <c r="S1091" s="6592"/>
      <c r="T1091" s="5666"/>
      <c r="U1091" s="6592"/>
      <c r="V1091" s="6592"/>
      <c r="W1091" s="6592"/>
      <c r="X1091" s="6592"/>
      <c r="Y1091" s="6592"/>
      <c r="Z1091" s="6592"/>
      <c r="AA1091" s="6592"/>
      <c r="AB1091" s="6592"/>
      <c r="AC1091" s="6592"/>
      <c r="AD1091" s="6592"/>
      <c r="AE1091" s="6593"/>
      <c r="AF1091" s="6593"/>
      <c r="AG1091" s="6592"/>
      <c r="AH1091" s="6592"/>
      <c r="AI1091" s="5666"/>
      <c r="AJ1091" s="6594"/>
      <c r="AK1091" s="6594"/>
      <c r="AL1091" s="6594"/>
      <c r="AM1091" s="6594"/>
      <c r="AN1091" s="6595"/>
      <c r="AO1091" s="6595"/>
    </row>
    <row r="1092" spans="1:41" ht="16.5" customHeight="1">
      <c r="A1092" s="2913"/>
      <c r="B1092" s="2916"/>
      <c r="C1092" s="6541" t="s">
        <v>943</v>
      </c>
      <c r="D1092" s="6610" t="s">
        <v>661</v>
      </c>
      <c r="E1092" s="2233">
        <f t="shared" si="301"/>
        <v>447432</v>
      </c>
      <c r="F1092" s="2245">
        <v>985014</v>
      </c>
      <c r="G1092" s="2246">
        <v>818217.07</v>
      </c>
      <c r="H1092" s="2247">
        <f t="shared" si="296"/>
        <v>0.83066542201430638</v>
      </c>
      <c r="I1092" s="1881">
        <f t="shared" si="295"/>
        <v>447432</v>
      </c>
      <c r="J1092" s="6599"/>
      <c r="K1092" s="6599"/>
      <c r="L1092" s="6599"/>
      <c r="M1092" s="6599"/>
      <c r="N1092" s="6599"/>
      <c r="O1092" s="6599"/>
      <c r="P1092" s="5664"/>
      <c r="Q1092" s="6600"/>
      <c r="R1092" s="6600"/>
      <c r="S1092" s="6600"/>
      <c r="T1092" s="5666"/>
      <c r="U1092" s="6600"/>
      <c r="V1092" s="6600"/>
      <c r="W1092" s="6600"/>
      <c r="X1092" s="6600"/>
      <c r="Y1092" s="6600"/>
      <c r="Z1092" s="6600"/>
      <c r="AA1092" s="6600"/>
      <c r="AB1092" s="6600"/>
      <c r="AC1092" s="6600"/>
      <c r="AD1092" s="6600"/>
      <c r="AE1092" s="6601">
        <v>447432</v>
      </c>
      <c r="AF1092" s="6601"/>
      <c r="AG1092" s="6600"/>
      <c r="AH1092" s="6600"/>
      <c r="AI1092" s="5666"/>
      <c r="AJ1092" s="6602"/>
      <c r="AK1092" s="6602"/>
      <c r="AL1092" s="6602"/>
      <c r="AM1092" s="6602"/>
      <c r="AN1092" s="6603"/>
      <c r="AO1092" s="6603"/>
    </row>
    <row r="1093" spans="1:41" ht="16.5" customHeight="1">
      <c r="A1093" s="2913"/>
      <c r="B1093" s="2916"/>
      <c r="C1093" s="6541" t="s">
        <v>737</v>
      </c>
      <c r="D1093" s="6610" t="s">
        <v>661</v>
      </c>
      <c r="E1093" s="2233">
        <f t="shared" si="301"/>
        <v>5914368</v>
      </c>
      <c r="F1093" s="2245">
        <v>2550368</v>
      </c>
      <c r="G1093" s="2246">
        <v>230015.47</v>
      </c>
      <c r="H1093" s="2247">
        <f t="shared" si="296"/>
        <v>9.0189129568752427E-2</v>
      </c>
      <c r="I1093" s="1881">
        <f t="shared" si="295"/>
        <v>5914368</v>
      </c>
      <c r="J1093" s="6599"/>
      <c r="K1093" s="6599"/>
      <c r="L1093" s="6599"/>
      <c r="M1093" s="6599"/>
      <c r="N1093" s="6599"/>
      <c r="O1093" s="6599"/>
      <c r="P1093" s="5664"/>
      <c r="Q1093" s="6600">
        <v>5914368</v>
      </c>
      <c r="R1093" s="6600"/>
      <c r="S1093" s="6600"/>
      <c r="T1093" s="5666"/>
      <c r="U1093" s="6600"/>
      <c r="V1093" s="6600"/>
      <c r="W1093" s="6600"/>
      <c r="X1093" s="6600"/>
      <c r="Y1093" s="6600"/>
      <c r="Z1093" s="6600"/>
      <c r="AA1093" s="6600"/>
      <c r="AB1093" s="6600"/>
      <c r="AC1093" s="6600"/>
      <c r="AD1093" s="6600"/>
      <c r="AE1093" s="6601"/>
      <c r="AF1093" s="6601"/>
      <c r="AG1093" s="6600"/>
      <c r="AH1093" s="6600"/>
      <c r="AI1093" s="5666"/>
      <c r="AJ1093" s="6602"/>
      <c r="AK1093" s="6602"/>
      <c r="AL1093" s="6602"/>
      <c r="AM1093" s="6602"/>
      <c r="AN1093" s="6603"/>
      <c r="AO1093" s="6603"/>
    </row>
    <row r="1094" spans="1:41" ht="16.5" customHeight="1">
      <c r="A1094" s="2913"/>
      <c r="B1094" s="2916"/>
      <c r="C1094" s="6541" t="s">
        <v>702</v>
      </c>
      <c r="D1094" s="6610" t="s">
        <v>661</v>
      </c>
      <c r="E1094" s="2233">
        <f t="shared" si="301"/>
        <v>912734</v>
      </c>
      <c r="F1094" s="2245">
        <v>139014</v>
      </c>
      <c r="G1094" s="2246">
        <v>10767.8</v>
      </c>
      <c r="H1094" s="2247">
        <f t="shared" si="296"/>
        <v>7.7458385486353892E-2</v>
      </c>
      <c r="I1094" s="1881">
        <f t="shared" si="295"/>
        <v>912734</v>
      </c>
      <c r="J1094" s="6599"/>
      <c r="K1094" s="6599"/>
      <c r="L1094" s="6599"/>
      <c r="M1094" s="6599"/>
      <c r="N1094" s="6599"/>
      <c r="O1094" s="6599"/>
      <c r="P1094" s="5664"/>
      <c r="Q1094" s="6600">
        <v>912734</v>
      </c>
      <c r="R1094" s="6600"/>
      <c r="S1094" s="6600"/>
      <c r="T1094" s="5666"/>
      <c r="U1094" s="6600"/>
      <c r="V1094" s="6600"/>
      <c r="W1094" s="6600"/>
      <c r="X1094" s="6600"/>
      <c r="Y1094" s="6600"/>
      <c r="Z1094" s="6600"/>
      <c r="AA1094" s="6600"/>
      <c r="AB1094" s="6600"/>
      <c r="AC1094" s="6600"/>
      <c r="AD1094" s="6600"/>
      <c r="AE1094" s="6601"/>
      <c r="AF1094" s="6601"/>
      <c r="AG1094" s="6600"/>
      <c r="AH1094" s="6600"/>
      <c r="AI1094" s="5666"/>
      <c r="AJ1094" s="6602"/>
      <c r="AK1094" s="6602"/>
      <c r="AL1094" s="6602"/>
      <c r="AM1094" s="6602"/>
      <c r="AN1094" s="6603"/>
      <c r="AO1094" s="6603"/>
    </row>
    <row r="1095" spans="1:41" ht="16.5" customHeight="1">
      <c r="A1095" s="2913"/>
      <c r="B1095" s="2916"/>
      <c r="C1095" s="6541" t="s">
        <v>738</v>
      </c>
      <c r="D1095" s="6617" t="s">
        <v>662</v>
      </c>
      <c r="E1095" s="2233">
        <f t="shared" si="301"/>
        <v>12479</v>
      </c>
      <c r="F1095" s="2245">
        <v>3979</v>
      </c>
      <c r="G1095" s="2246">
        <v>368</v>
      </c>
      <c r="H1095" s="2247">
        <f t="shared" si="296"/>
        <v>9.2485549132947972E-2</v>
      </c>
      <c r="I1095" s="1881">
        <f t="shared" si="295"/>
        <v>12479</v>
      </c>
      <c r="J1095" s="6599"/>
      <c r="K1095" s="6599"/>
      <c r="L1095" s="6599"/>
      <c r="M1095" s="6599"/>
      <c r="N1095" s="6599"/>
      <c r="O1095" s="6599"/>
      <c r="P1095" s="5664"/>
      <c r="Q1095" s="6600">
        <v>12479</v>
      </c>
      <c r="R1095" s="6600"/>
      <c r="S1095" s="6600"/>
      <c r="T1095" s="5666"/>
      <c r="U1095" s="6600"/>
      <c r="V1095" s="6600"/>
      <c r="W1095" s="6600"/>
      <c r="X1095" s="6600"/>
      <c r="Y1095" s="6600"/>
      <c r="Z1095" s="6600"/>
      <c r="AA1095" s="6600"/>
      <c r="AB1095" s="6600"/>
      <c r="AC1095" s="6600"/>
      <c r="AD1095" s="6600"/>
      <c r="AE1095" s="6601"/>
      <c r="AF1095" s="6601"/>
      <c r="AG1095" s="6600"/>
      <c r="AH1095" s="6600"/>
      <c r="AI1095" s="5666"/>
      <c r="AJ1095" s="6602"/>
      <c r="AK1095" s="6602"/>
      <c r="AL1095" s="6602"/>
      <c r="AM1095" s="6602"/>
      <c r="AN1095" s="6603"/>
      <c r="AO1095" s="6603"/>
    </row>
    <row r="1096" spans="1:41" ht="16.5" customHeight="1">
      <c r="A1096" s="2913"/>
      <c r="B1096" s="2916"/>
      <c r="C1096" s="6541" t="s">
        <v>853</v>
      </c>
      <c r="D1096" s="6617" t="s">
        <v>662</v>
      </c>
      <c r="E1096" s="2233">
        <f t="shared" si="301"/>
        <v>2329</v>
      </c>
      <c r="F1096" s="2245">
        <v>374</v>
      </c>
      <c r="G1096" s="2246">
        <v>84.64</v>
      </c>
      <c r="H1096" s="2247">
        <f t="shared" si="296"/>
        <v>0.22631016042780749</v>
      </c>
      <c r="I1096" s="1881">
        <f t="shared" si="295"/>
        <v>2329</v>
      </c>
      <c r="J1096" s="6599"/>
      <c r="K1096" s="6599"/>
      <c r="L1096" s="6599"/>
      <c r="M1096" s="6599"/>
      <c r="N1096" s="6599"/>
      <c r="O1096" s="6599"/>
      <c r="P1096" s="5664"/>
      <c r="Q1096" s="6600">
        <v>2329</v>
      </c>
      <c r="R1096" s="6600"/>
      <c r="S1096" s="6600"/>
      <c r="T1096" s="5666"/>
      <c r="U1096" s="6600"/>
      <c r="V1096" s="6600"/>
      <c r="W1096" s="6600"/>
      <c r="X1096" s="6600"/>
      <c r="Y1096" s="6600"/>
      <c r="Z1096" s="6600"/>
      <c r="AA1096" s="6600"/>
      <c r="AB1096" s="6600"/>
      <c r="AC1096" s="6600"/>
      <c r="AD1096" s="6600"/>
      <c r="AE1096" s="6601"/>
      <c r="AF1096" s="6601"/>
      <c r="AG1096" s="6600"/>
      <c r="AH1096" s="6600"/>
      <c r="AI1096" s="5666"/>
      <c r="AJ1096" s="6602"/>
      <c r="AK1096" s="6602"/>
      <c r="AL1096" s="6602"/>
      <c r="AM1096" s="6602"/>
      <c r="AN1096" s="6603"/>
      <c r="AO1096" s="6603"/>
    </row>
    <row r="1097" spans="1:41" ht="16.5" customHeight="1">
      <c r="A1097" s="2913"/>
      <c r="B1097" s="2916"/>
      <c r="C1097" s="6541" t="s">
        <v>944</v>
      </c>
      <c r="D1097" s="6617" t="s">
        <v>810</v>
      </c>
      <c r="E1097" s="2233">
        <v>2820</v>
      </c>
      <c r="F1097" s="2245">
        <v>6000</v>
      </c>
      <c r="G1097" s="2246">
        <v>6000</v>
      </c>
      <c r="H1097" s="2247">
        <f t="shared" si="296"/>
        <v>1</v>
      </c>
      <c r="I1097" s="1881">
        <f t="shared" si="295"/>
        <v>0</v>
      </c>
      <c r="J1097" s="6599"/>
      <c r="K1097" s="6599"/>
      <c r="L1097" s="6599"/>
      <c r="M1097" s="6599"/>
      <c r="N1097" s="6599"/>
      <c r="O1097" s="6599"/>
      <c r="P1097" s="5664"/>
      <c r="Q1097" s="6600"/>
      <c r="R1097" s="6600"/>
      <c r="S1097" s="6600"/>
      <c r="T1097" s="5666"/>
      <c r="U1097" s="6600"/>
      <c r="V1097" s="6600"/>
      <c r="W1097" s="6600"/>
      <c r="X1097" s="6600"/>
      <c r="Y1097" s="6600"/>
      <c r="Z1097" s="6600"/>
      <c r="AA1097" s="6600"/>
      <c r="AB1097" s="6600"/>
      <c r="AC1097" s="6600"/>
      <c r="AD1097" s="6600"/>
      <c r="AE1097" s="6601"/>
      <c r="AF1097" s="6601"/>
      <c r="AG1097" s="6600"/>
      <c r="AH1097" s="6600"/>
      <c r="AI1097" s="5666"/>
      <c r="AJ1097" s="6602"/>
      <c r="AK1097" s="6602"/>
      <c r="AL1097" s="6602"/>
      <c r="AM1097" s="6602"/>
      <c r="AN1097" s="6603"/>
      <c r="AO1097" s="6603"/>
    </row>
    <row r="1098" spans="1:41" ht="16.5" customHeight="1">
      <c r="A1098" s="2913"/>
      <c r="B1098" s="2916"/>
      <c r="C1098" s="6541" t="s">
        <v>811</v>
      </c>
      <c r="D1098" s="6617" t="s">
        <v>663</v>
      </c>
      <c r="E1098" s="2233">
        <f t="shared" si="301"/>
        <v>1666000</v>
      </c>
      <c r="F1098" s="2245">
        <v>370000</v>
      </c>
      <c r="G1098" s="2246">
        <v>0</v>
      </c>
      <c r="H1098" s="2247">
        <f t="shared" si="296"/>
        <v>0</v>
      </c>
      <c r="I1098" s="1881">
        <f t="shared" si="295"/>
        <v>1666000</v>
      </c>
      <c r="J1098" s="6599"/>
      <c r="K1098" s="6599"/>
      <c r="L1098" s="6599"/>
      <c r="M1098" s="6599"/>
      <c r="N1098" s="6599"/>
      <c r="O1098" s="6599"/>
      <c r="P1098" s="5664"/>
      <c r="Q1098" s="6600">
        <v>1666000</v>
      </c>
      <c r="R1098" s="6600"/>
      <c r="S1098" s="6600"/>
      <c r="T1098" s="5666"/>
      <c r="U1098" s="6600"/>
      <c r="V1098" s="6600"/>
      <c r="W1098" s="6600"/>
      <c r="X1098" s="6600"/>
      <c r="Y1098" s="6600"/>
      <c r="Z1098" s="6600"/>
      <c r="AA1098" s="6600"/>
      <c r="AB1098" s="6600"/>
      <c r="AC1098" s="6600"/>
      <c r="AD1098" s="6600"/>
      <c r="AE1098" s="6601"/>
      <c r="AF1098" s="6601"/>
      <c r="AG1098" s="6600"/>
      <c r="AH1098" s="6600"/>
      <c r="AI1098" s="5666"/>
      <c r="AJ1098" s="6602"/>
      <c r="AK1098" s="6602"/>
      <c r="AL1098" s="6602"/>
      <c r="AM1098" s="6602"/>
      <c r="AN1098" s="6603"/>
      <c r="AO1098" s="6603"/>
    </row>
    <row r="1099" spans="1:41" ht="16.5" customHeight="1">
      <c r="A1099" s="2913"/>
      <c r="B1099" s="2916"/>
      <c r="C1099" s="6541" t="s">
        <v>704</v>
      </c>
      <c r="D1099" s="6618" t="s">
        <v>663</v>
      </c>
      <c r="E1099" s="2233">
        <f t="shared" si="301"/>
        <v>383180</v>
      </c>
      <c r="F1099" s="2245">
        <v>85100</v>
      </c>
      <c r="G1099" s="2246">
        <v>0</v>
      </c>
      <c r="H1099" s="2247">
        <f t="shared" si="296"/>
        <v>0</v>
      </c>
      <c r="I1099" s="1881">
        <f t="shared" si="295"/>
        <v>383180</v>
      </c>
      <c r="J1099" s="6599"/>
      <c r="K1099" s="6599"/>
      <c r="L1099" s="6599"/>
      <c r="M1099" s="6599"/>
      <c r="N1099" s="6599"/>
      <c r="O1099" s="6599"/>
      <c r="P1099" s="5664"/>
      <c r="Q1099" s="6600">
        <v>383180</v>
      </c>
      <c r="R1099" s="6600"/>
      <c r="S1099" s="6600"/>
      <c r="T1099" s="5666"/>
      <c r="U1099" s="6600"/>
      <c r="V1099" s="6600"/>
      <c r="W1099" s="6600"/>
      <c r="X1099" s="6600"/>
      <c r="Y1099" s="6600"/>
      <c r="Z1099" s="6600"/>
      <c r="AA1099" s="6600"/>
      <c r="AB1099" s="6600"/>
      <c r="AC1099" s="6600"/>
      <c r="AD1099" s="6600"/>
      <c r="AE1099" s="6601"/>
      <c r="AF1099" s="6601"/>
      <c r="AG1099" s="6600"/>
      <c r="AH1099" s="6600"/>
      <c r="AI1099" s="5666"/>
      <c r="AJ1099" s="6602"/>
      <c r="AK1099" s="6602"/>
      <c r="AL1099" s="6602"/>
      <c r="AM1099" s="6602"/>
      <c r="AN1099" s="6603"/>
      <c r="AO1099" s="6603"/>
    </row>
    <row r="1100" spans="1:41" ht="30.75" customHeight="1">
      <c r="A1100" s="2913"/>
      <c r="B1100" s="2916"/>
      <c r="C1100" s="3150" t="s">
        <v>739</v>
      </c>
      <c r="D1100" s="5603" t="s">
        <v>665</v>
      </c>
      <c r="E1100" s="2233">
        <f t="shared" si="301"/>
        <v>293557</v>
      </c>
      <c r="F1100" s="2245">
        <v>90097</v>
      </c>
      <c r="G1100" s="2246">
        <v>53829.24</v>
      </c>
      <c r="H1100" s="2247">
        <f t="shared" si="296"/>
        <v>0.59745873891472523</v>
      </c>
      <c r="I1100" s="1881">
        <f t="shared" ref="I1100:I1132" si="302">SUM(J1100:AM1100)</f>
        <v>293557</v>
      </c>
      <c r="J1100" s="6599"/>
      <c r="K1100" s="6599"/>
      <c r="L1100" s="6599"/>
      <c r="M1100" s="6599"/>
      <c r="N1100" s="6599"/>
      <c r="O1100" s="6599"/>
      <c r="P1100" s="5664"/>
      <c r="Q1100" s="6600">
        <v>293557</v>
      </c>
      <c r="R1100" s="6600"/>
      <c r="S1100" s="6600"/>
      <c r="T1100" s="5666"/>
      <c r="U1100" s="6600"/>
      <c r="V1100" s="6600"/>
      <c r="W1100" s="6600"/>
      <c r="X1100" s="6600"/>
      <c r="Y1100" s="6600"/>
      <c r="Z1100" s="6600"/>
      <c r="AA1100" s="6600"/>
      <c r="AB1100" s="6600"/>
      <c r="AC1100" s="6600"/>
      <c r="AD1100" s="6600"/>
      <c r="AE1100" s="6601"/>
      <c r="AF1100" s="6601"/>
      <c r="AG1100" s="6600"/>
      <c r="AH1100" s="6600"/>
      <c r="AI1100" s="5666"/>
      <c r="AJ1100" s="6602"/>
      <c r="AK1100" s="6602"/>
      <c r="AL1100" s="6602"/>
      <c r="AM1100" s="6602"/>
      <c r="AN1100" s="6603"/>
      <c r="AO1100" s="6603"/>
    </row>
    <row r="1101" spans="1:41" ht="34.5" customHeight="1" thickBot="1">
      <c r="A1101" s="3452"/>
      <c r="B1101" s="3165"/>
      <c r="C1101" s="6612" t="s">
        <v>855</v>
      </c>
      <c r="D1101" s="5610" t="s">
        <v>665</v>
      </c>
      <c r="E1101" s="2258">
        <f t="shared" si="301"/>
        <v>57345</v>
      </c>
      <c r="F1101" s="2259">
        <v>9904</v>
      </c>
      <c r="G1101" s="2260">
        <v>7855.56</v>
      </c>
      <c r="H1101" s="3240">
        <f t="shared" si="296"/>
        <v>0.79317043618739902</v>
      </c>
      <c r="I1101" s="1881">
        <f t="shared" si="302"/>
        <v>57345</v>
      </c>
      <c r="J1101" s="6599"/>
      <c r="K1101" s="6599"/>
      <c r="L1101" s="6599"/>
      <c r="M1101" s="6599"/>
      <c r="N1101" s="6599"/>
      <c r="O1101" s="6599"/>
      <c r="P1101" s="5664"/>
      <c r="Q1101" s="6600">
        <v>57345</v>
      </c>
      <c r="R1101" s="6600"/>
      <c r="S1101" s="6600"/>
      <c r="T1101" s="5666"/>
      <c r="U1101" s="6600"/>
      <c r="V1101" s="6600"/>
      <c r="W1101" s="6600"/>
      <c r="X1101" s="6600"/>
      <c r="Y1101" s="6600"/>
      <c r="Z1101" s="6600"/>
      <c r="AA1101" s="6600"/>
      <c r="AB1101" s="6600"/>
      <c r="AC1101" s="6600"/>
      <c r="AD1101" s="6600"/>
      <c r="AE1101" s="6601"/>
      <c r="AF1101" s="6601"/>
      <c r="AG1101" s="6600"/>
      <c r="AH1101" s="6600"/>
      <c r="AI1101" s="5666"/>
      <c r="AJ1101" s="6602"/>
      <c r="AK1101" s="6602"/>
      <c r="AL1101" s="6602"/>
      <c r="AM1101" s="6602"/>
      <c r="AN1101" s="6603"/>
      <c r="AO1101" s="6603"/>
    </row>
    <row r="1102" spans="1:41" ht="21" customHeight="1">
      <c r="A1102" s="2913"/>
      <c r="B1102" s="2916"/>
      <c r="C1102" s="3150" t="s">
        <v>945</v>
      </c>
      <c r="D1102" s="5607" t="s">
        <v>666</v>
      </c>
      <c r="E1102" s="2233">
        <v>0</v>
      </c>
      <c r="F1102" s="2245">
        <v>2233</v>
      </c>
      <c r="G1102" s="2246">
        <v>2232.1999999999998</v>
      </c>
      <c r="H1102" s="2247">
        <f t="shared" si="296"/>
        <v>0.99964173757277197</v>
      </c>
      <c r="J1102" s="6599"/>
      <c r="K1102" s="6599"/>
      <c r="L1102" s="6599"/>
      <c r="M1102" s="6599"/>
      <c r="N1102" s="6599"/>
      <c r="O1102" s="6599"/>
      <c r="P1102" s="5664"/>
      <c r="Q1102" s="6600"/>
      <c r="R1102" s="6600"/>
      <c r="S1102" s="6600"/>
      <c r="T1102" s="5666"/>
      <c r="U1102" s="6600"/>
      <c r="V1102" s="6600"/>
      <c r="W1102" s="6600"/>
      <c r="X1102" s="6600"/>
      <c r="Y1102" s="6600"/>
      <c r="Z1102" s="6600"/>
      <c r="AA1102" s="6600"/>
      <c r="AB1102" s="6600"/>
      <c r="AC1102" s="6600"/>
      <c r="AD1102" s="6600"/>
      <c r="AE1102" s="6601"/>
      <c r="AF1102" s="6601"/>
      <c r="AG1102" s="6600"/>
      <c r="AH1102" s="6600"/>
      <c r="AI1102" s="5666"/>
      <c r="AJ1102" s="6602"/>
      <c r="AK1102" s="6602"/>
      <c r="AL1102" s="6602"/>
      <c r="AM1102" s="6602"/>
      <c r="AN1102" s="6603"/>
      <c r="AO1102" s="6603"/>
    </row>
    <row r="1103" spans="1:41" ht="16.5" customHeight="1">
      <c r="A1103" s="2913"/>
      <c r="B1103" s="2916"/>
      <c r="C1103" s="6541" t="s">
        <v>740</v>
      </c>
      <c r="D1103" s="6617" t="s">
        <v>666</v>
      </c>
      <c r="E1103" s="2233">
        <f t="shared" si="301"/>
        <v>354129</v>
      </c>
      <c r="F1103" s="2245">
        <v>27879</v>
      </c>
      <c r="G1103" s="2246">
        <v>1770.96</v>
      </c>
      <c r="H1103" s="2247">
        <f t="shared" ref="H1103:H1132" si="303">G1103/F1103</f>
        <v>6.3523081889594324E-2</v>
      </c>
      <c r="I1103" s="1881">
        <f t="shared" si="302"/>
        <v>354129</v>
      </c>
      <c r="J1103" s="6599"/>
      <c r="K1103" s="6599"/>
      <c r="L1103" s="6599"/>
      <c r="M1103" s="6599"/>
      <c r="N1103" s="6599"/>
      <c r="O1103" s="6599"/>
      <c r="P1103" s="5664"/>
      <c r="Q1103" s="6600">
        <v>354129</v>
      </c>
      <c r="R1103" s="6600"/>
      <c r="S1103" s="6600"/>
      <c r="T1103" s="5666"/>
      <c r="U1103" s="6600"/>
      <c r="V1103" s="6600"/>
      <c r="W1103" s="6600"/>
      <c r="X1103" s="6600"/>
      <c r="Y1103" s="6600"/>
      <c r="Z1103" s="6600"/>
      <c r="AA1103" s="6600"/>
      <c r="AB1103" s="6600"/>
      <c r="AC1103" s="6600"/>
      <c r="AD1103" s="6600"/>
      <c r="AE1103" s="6601"/>
      <c r="AF1103" s="6601"/>
      <c r="AG1103" s="6600"/>
      <c r="AH1103" s="6600"/>
      <c r="AI1103" s="5666"/>
      <c r="AJ1103" s="6602"/>
      <c r="AK1103" s="6602"/>
      <c r="AL1103" s="6602"/>
      <c r="AM1103" s="6602"/>
      <c r="AN1103" s="6603"/>
      <c r="AO1103" s="6603"/>
    </row>
    <row r="1104" spans="1:41" ht="16.5" customHeight="1">
      <c r="A1104" s="2913"/>
      <c r="B1104" s="2916"/>
      <c r="C1104" s="6541" t="s">
        <v>706</v>
      </c>
      <c r="D1104" s="6617" t="s">
        <v>666</v>
      </c>
      <c r="E1104" s="2233">
        <f t="shared" si="301"/>
        <v>80908</v>
      </c>
      <c r="F1104" s="2245">
        <v>5871</v>
      </c>
      <c r="G1104" s="2246">
        <v>74.62</v>
      </c>
      <c r="H1104" s="2247">
        <f t="shared" si="303"/>
        <v>1.2709930165218873E-2</v>
      </c>
      <c r="I1104" s="1881">
        <f t="shared" si="302"/>
        <v>80908</v>
      </c>
      <c r="J1104" s="6599"/>
      <c r="K1104" s="6599"/>
      <c r="L1104" s="6599"/>
      <c r="M1104" s="6599"/>
      <c r="N1104" s="6599"/>
      <c r="O1104" s="6599"/>
      <c r="P1104" s="5664"/>
      <c r="Q1104" s="6600">
        <v>80908</v>
      </c>
      <c r="R1104" s="6600"/>
      <c r="S1104" s="6600"/>
      <c r="T1104" s="5666"/>
      <c r="U1104" s="6600"/>
      <c r="V1104" s="6600"/>
      <c r="W1104" s="6600"/>
      <c r="X1104" s="6600"/>
      <c r="Y1104" s="6600"/>
      <c r="Z1104" s="6600"/>
      <c r="AA1104" s="6600"/>
      <c r="AB1104" s="6600"/>
      <c r="AC1104" s="6600"/>
      <c r="AD1104" s="6600"/>
      <c r="AE1104" s="6601"/>
      <c r="AF1104" s="6601"/>
      <c r="AG1104" s="6600"/>
      <c r="AH1104" s="6600"/>
      <c r="AI1104" s="5666"/>
      <c r="AJ1104" s="6602"/>
      <c r="AK1104" s="6602"/>
      <c r="AL1104" s="6602"/>
      <c r="AM1104" s="6602"/>
      <c r="AN1104" s="6603"/>
      <c r="AO1104" s="6603"/>
    </row>
    <row r="1105" spans="1:34" ht="16.5" customHeight="1">
      <c r="A1105" s="2913"/>
      <c r="B1105" s="2916"/>
      <c r="C1105" s="6541" t="s">
        <v>946</v>
      </c>
      <c r="D1105" s="6619" t="s">
        <v>668</v>
      </c>
      <c r="E1105" s="2233">
        <f t="shared" si="301"/>
        <v>36862</v>
      </c>
      <c r="F1105" s="2245">
        <v>41110</v>
      </c>
      <c r="G1105" s="2246">
        <v>35819.339999999997</v>
      </c>
      <c r="H1105" s="2247">
        <f t="shared" si="303"/>
        <v>0.87130479202140587</v>
      </c>
      <c r="I1105" s="1881">
        <f t="shared" si="302"/>
        <v>36862</v>
      </c>
      <c r="J1105" s="6599"/>
      <c r="K1105" s="6599"/>
      <c r="L1105" s="6599"/>
      <c r="M1105" s="6599"/>
      <c r="N1105" s="6599"/>
      <c r="O1105" s="6599"/>
      <c r="P1105" s="5664"/>
      <c r="Q1105" s="6600"/>
      <c r="R1105" s="6600"/>
      <c r="S1105" s="6600"/>
      <c r="T1105" s="5666"/>
      <c r="U1105" s="6600"/>
      <c r="V1105" s="6600"/>
      <c r="W1105" s="6600"/>
      <c r="X1105" s="6600"/>
      <c r="Y1105" s="6600"/>
      <c r="Z1105" s="6600"/>
      <c r="AA1105" s="6600"/>
      <c r="AB1105" s="6600"/>
      <c r="AC1105" s="6600"/>
      <c r="AD1105" s="6600"/>
      <c r="AE1105" s="6601">
        <v>36862</v>
      </c>
      <c r="AF1105" s="6601"/>
      <c r="AG1105" s="6600"/>
      <c r="AH1105" s="6600"/>
    </row>
    <row r="1106" spans="1:34" ht="16.5" customHeight="1">
      <c r="A1106" s="2913"/>
      <c r="B1106" s="2916"/>
      <c r="C1106" s="6620" t="s">
        <v>812</v>
      </c>
      <c r="D1106" s="6619" t="s">
        <v>668</v>
      </c>
      <c r="E1106" s="2233">
        <f t="shared" si="301"/>
        <v>250000</v>
      </c>
      <c r="F1106" s="2245">
        <v>0</v>
      </c>
      <c r="G1106" s="2246">
        <v>0</v>
      </c>
      <c r="H1106" s="2247"/>
      <c r="I1106" s="1881">
        <f t="shared" si="302"/>
        <v>250000</v>
      </c>
      <c r="J1106" s="6599"/>
      <c r="K1106" s="6599"/>
      <c r="L1106" s="6599"/>
      <c r="M1106" s="6599"/>
      <c r="N1106" s="6599"/>
      <c r="O1106" s="6599"/>
      <c r="P1106" s="5664"/>
      <c r="Q1106" s="6600">
        <v>250000</v>
      </c>
      <c r="R1106" s="6600"/>
      <c r="S1106" s="6600"/>
      <c r="T1106" s="5666"/>
      <c r="U1106" s="6600"/>
      <c r="V1106" s="6600"/>
      <c r="W1106" s="6600"/>
      <c r="X1106" s="6600"/>
      <c r="Y1106" s="6600"/>
      <c r="Z1106" s="6600"/>
      <c r="AA1106" s="6600"/>
      <c r="AB1106" s="6600"/>
      <c r="AC1106" s="6600"/>
      <c r="AD1106" s="6600"/>
      <c r="AE1106" s="6601"/>
      <c r="AF1106" s="6601"/>
      <c r="AG1106" s="6600"/>
      <c r="AH1106" s="6600"/>
    </row>
    <row r="1107" spans="1:34" ht="16.5" customHeight="1">
      <c r="A1107" s="2913"/>
      <c r="B1107" s="2916"/>
      <c r="C1107" s="6620" t="s">
        <v>742</v>
      </c>
      <c r="D1107" s="6619" t="s">
        <v>668</v>
      </c>
      <c r="E1107" s="2233">
        <f t="shared" si="301"/>
        <v>57500</v>
      </c>
      <c r="F1107" s="2245">
        <v>0</v>
      </c>
      <c r="G1107" s="2246">
        <v>0</v>
      </c>
      <c r="H1107" s="2247"/>
      <c r="I1107" s="1881">
        <f t="shared" si="302"/>
        <v>57500</v>
      </c>
      <c r="J1107" s="6599"/>
      <c r="K1107" s="6599"/>
      <c r="L1107" s="6599"/>
      <c r="M1107" s="6599"/>
      <c r="N1107" s="6599"/>
      <c r="O1107" s="6599"/>
      <c r="P1107" s="5664"/>
      <c r="Q1107" s="6600">
        <v>57500</v>
      </c>
      <c r="R1107" s="6600"/>
      <c r="S1107" s="6600"/>
      <c r="T1107" s="5666"/>
      <c r="U1107" s="6600"/>
      <c r="V1107" s="6600"/>
      <c r="W1107" s="6600"/>
      <c r="X1107" s="6600"/>
      <c r="Y1107" s="6600"/>
      <c r="Z1107" s="6600"/>
      <c r="AA1107" s="6600"/>
      <c r="AB1107" s="6600"/>
      <c r="AC1107" s="6600"/>
      <c r="AD1107" s="6600"/>
      <c r="AE1107" s="6601"/>
      <c r="AF1107" s="6601"/>
      <c r="AG1107" s="6600"/>
      <c r="AH1107" s="6600"/>
    </row>
    <row r="1108" spans="1:34" ht="16.5" customHeight="1">
      <c r="A1108" s="2913"/>
      <c r="B1108" s="2916"/>
      <c r="C1108" s="6620" t="s">
        <v>947</v>
      </c>
      <c r="D1108" s="6613" t="s">
        <v>669</v>
      </c>
      <c r="E1108" s="2233">
        <f t="shared" si="301"/>
        <v>1600</v>
      </c>
      <c r="F1108" s="2245">
        <v>420</v>
      </c>
      <c r="G1108" s="2246">
        <v>256</v>
      </c>
      <c r="H1108" s="2247">
        <f t="shared" si="303"/>
        <v>0.60952380952380958</v>
      </c>
      <c r="I1108" s="1881">
        <f t="shared" si="302"/>
        <v>1600</v>
      </c>
      <c r="J1108" s="6599"/>
      <c r="K1108" s="6599"/>
      <c r="L1108" s="6599"/>
      <c r="M1108" s="6599"/>
      <c r="N1108" s="6599"/>
      <c r="O1108" s="6599"/>
      <c r="P1108" s="5664"/>
      <c r="Q1108" s="6600"/>
      <c r="R1108" s="6600"/>
      <c r="S1108" s="6600"/>
      <c r="T1108" s="5666"/>
      <c r="U1108" s="6600"/>
      <c r="V1108" s="6600"/>
      <c r="W1108" s="6600"/>
      <c r="X1108" s="6600"/>
      <c r="Y1108" s="6600"/>
      <c r="Z1108" s="6600"/>
      <c r="AA1108" s="6600"/>
      <c r="AB1108" s="6600"/>
      <c r="AC1108" s="6600"/>
      <c r="AD1108" s="6600"/>
      <c r="AE1108" s="6601">
        <v>1600</v>
      </c>
      <c r="AF1108" s="6601"/>
      <c r="AG1108" s="6600"/>
      <c r="AH1108" s="6600"/>
    </row>
    <row r="1109" spans="1:34" ht="16.5" customHeight="1">
      <c r="A1109" s="2913"/>
      <c r="B1109" s="2916"/>
      <c r="C1109" s="6620" t="s">
        <v>743</v>
      </c>
      <c r="D1109" s="6621" t="s">
        <v>744</v>
      </c>
      <c r="E1109" s="2233">
        <f t="shared" si="301"/>
        <v>11022</v>
      </c>
      <c r="F1109" s="2245">
        <v>11022</v>
      </c>
      <c r="G1109" s="2246">
        <v>11022</v>
      </c>
      <c r="H1109" s="2247">
        <f t="shared" si="303"/>
        <v>1</v>
      </c>
      <c r="I1109" s="1881">
        <f t="shared" si="302"/>
        <v>11022</v>
      </c>
      <c r="J1109" s="6599"/>
      <c r="K1109" s="6599"/>
      <c r="L1109" s="6599"/>
      <c r="M1109" s="6599"/>
      <c r="N1109" s="6599"/>
      <c r="O1109" s="6599"/>
      <c r="P1109" s="5664"/>
      <c r="Q1109" s="6600">
        <v>11022</v>
      </c>
      <c r="R1109" s="6600"/>
      <c r="S1109" s="6600"/>
      <c r="T1109" s="5666"/>
      <c r="U1109" s="6600"/>
      <c r="V1109" s="6600"/>
      <c r="W1109" s="6600"/>
      <c r="X1109" s="6600"/>
      <c r="Y1109" s="6600"/>
      <c r="Z1109" s="6600"/>
      <c r="AA1109" s="6600"/>
      <c r="AB1109" s="6600"/>
      <c r="AC1109" s="6600"/>
      <c r="AD1109" s="6600"/>
      <c r="AE1109" s="6601"/>
      <c r="AF1109" s="6601"/>
      <c r="AG1109" s="6600"/>
      <c r="AH1109" s="6600"/>
    </row>
    <row r="1110" spans="1:34" ht="16.5" customHeight="1">
      <c r="A1110" s="2913"/>
      <c r="B1110" s="2916"/>
      <c r="C1110" s="6620" t="s">
        <v>948</v>
      </c>
      <c r="D1110" s="6621" t="s">
        <v>744</v>
      </c>
      <c r="E1110" s="2233">
        <f t="shared" si="301"/>
        <v>464</v>
      </c>
      <c r="F1110" s="2245">
        <v>464</v>
      </c>
      <c r="G1110" s="2246">
        <v>464</v>
      </c>
      <c r="H1110" s="2247">
        <f t="shared" si="303"/>
        <v>1</v>
      </c>
      <c r="I1110" s="1881">
        <f t="shared" si="302"/>
        <v>464</v>
      </c>
      <c r="J1110" s="6599"/>
      <c r="K1110" s="6599"/>
      <c r="L1110" s="6599"/>
      <c r="M1110" s="6599"/>
      <c r="N1110" s="6599"/>
      <c r="O1110" s="6599"/>
      <c r="P1110" s="5664"/>
      <c r="Q1110" s="6600">
        <v>464</v>
      </c>
      <c r="R1110" s="6600"/>
      <c r="S1110" s="6600"/>
      <c r="T1110" s="5666"/>
      <c r="U1110" s="6600"/>
      <c r="V1110" s="6600"/>
      <c r="W1110" s="6600"/>
      <c r="X1110" s="6600"/>
      <c r="Y1110" s="6600"/>
      <c r="Z1110" s="6600"/>
      <c r="AA1110" s="6600"/>
      <c r="AB1110" s="6600"/>
      <c r="AC1110" s="6600"/>
      <c r="AD1110" s="6600"/>
      <c r="AE1110" s="6601"/>
      <c r="AF1110" s="6601"/>
      <c r="AG1110" s="6600"/>
      <c r="AH1110" s="6600"/>
    </row>
    <row r="1111" spans="1:34" ht="16.5" customHeight="1">
      <c r="A1111" s="5806"/>
      <c r="B1111" s="6622"/>
      <c r="C1111" s="6623" t="s">
        <v>745</v>
      </c>
      <c r="D1111" s="6621" t="s">
        <v>676</v>
      </c>
      <c r="E1111" s="6590">
        <f t="shared" si="301"/>
        <v>19192</v>
      </c>
      <c r="F1111" s="5690">
        <v>19192</v>
      </c>
      <c r="G1111" s="5691">
        <v>0</v>
      </c>
      <c r="H1111" s="2247">
        <f t="shared" si="303"/>
        <v>0</v>
      </c>
      <c r="I1111" s="1881">
        <f t="shared" si="302"/>
        <v>19192</v>
      </c>
      <c r="J1111" s="6591"/>
      <c r="K1111" s="6591"/>
      <c r="L1111" s="6591"/>
      <c r="M1111" s="6591"/>
      <c r="N1111" s="6591"/>
      <c r="O1111" s="6591"/>
      <c r="P1111" s="5664"/>
      <c r="Q1111" s="6592">
        <v>19192</v>
      </c>
      <c r="R1111" s="6592"/>
      <c r="S1111" s="6592"/>
      <c r="T1111" s="5666"/>
      <c r="U1111" s="6592"/>
      <c r="V1111" s="6592"/>
      <c r="W1111" s="6592"/>
      <c r="X1111" s="6592"/>
      <c r="Y1111" s="6592"/>
      <c r="Z1111" s="6592"/>
      <c r="AA1111" s="6592"/>
      <c r="AB1111" s="6592"/>
      <c r="AC1111" s="6592"/>
      <c r="AD1111" s="6592"/>
      <c r="AE1111" s="6593"/>
      <c r="AF1111" s="6593"/>
      <c r="AG1111" s="6592"/>
      <c r="AH1111" s="6592"/>
    </row>
    <row r="1112" spans="1:34" ht="16.5" customHeight="1">
      <c r="A1112" s="2913"/>
      <c r="B1112" s="2916"/>
      <c r="C1112" s="6624" t="s">
        <v>710</v>
      </c>
      <c r="D1112" s="6625" t="s">
        <v>676</v>
      </c>
      <c r="E1112" s="2233">
        <f t="shared" si="301"/>
        <v>808</v>
      </c>
      <c r="F1112" s="2245">
        <v>808</v>
      </c>
      <c r="G1112" s="2246">
        <v>0</v>
      </c>
      <c r="H1112" s="2247">
        <f t="shared" si="303"/>
        <v>0</v>
      </c>
      <c r="I1112" s="1881">
        <f t="shared" si="302"/>
        <v>808</v>
      </c>
      <c r="J1112" s="6591"/>
      <c r="K1112" s="6591"/>
      <c r="L1112" s="6591"/>
      <c r="M1112" s="6591"/>
      <c r="N1112" s="6591"/>
      <c r="O1112" s="6591"/>
      <c r="P1112" s="5664"/>
      <c r="Q1112" s="6592">
        <v>808</v>
      </c>
      <c r="R1112" s="6592"/>
      <c r="S1112" s="6592"/>
      <c r="T1112" s="5666"/>
      <c r="U1112" s="6592"/>
      <c r="V1112" s="6592"/>
      <c r="W1112" s="6592"/>
      <c r="X1112" s="6592"/>
      <c r="Y1112" s="6592"/>
      <c r="Z1112" s="6592"/>
      <c r="AA1112" s="6592"/>
      <c r="AB1112" s="6592"/>
      <c r="AC1112" s="6592"/>
      <c r="AD1112" s="6592"/>
      <c r="AE1112" s="6593"/>
      <c r="AF1112" s="6593"/>
      <c r="AG1112" s="6592"/>
      <c r="AH1112" s="6592"/>
    </row>
    <row r="1113" spans="1:34" ht="16.5" customHeight="1">
      <c r="A1113" s="2913"/>
      <c r="B1113" s="2916"/>
      <c r="C1113" s="6623" t="s">
        <v>949</v>
      </c>
      <c r="D1113" s="6115" t="s">
        <v>653</v>
      </c>
      <c r="E1113" s="2233">
        <f t="shared" si="301"/>
        <v>481</v>
      </c>
      <c r="F1113" s="2245">
        <v>600</v>
      </c>
      <c r="G1113" s="2246">
        <v>473.16</v>
      </c>
      <c r="H1113" s="2247">
        <f t="shared" si="303"/>
        <v>0.78860000000000008</v>
      </c>
      <c r="I1113" s="1881">
        <f t="shared" si="302"/>
        <v>481</v>
      </c>
      <c r="J1113" s="6591"/>
      <c r="K1113" s="6591"/>
      <c r="L1113" s="6591"/>
      <c r="M1113" s="6591"/>
      <c r="N1113" s="6591"/>
      <c r="O1113" s="6591"/>
      <c r="P1113" s="5664"/>
      <c r="Q1113" s="6592"/>
      <c r="R1113" s="6592"/>
      <c r="S1113" s="6592"/>
      <c r="T1113" s="5666"/>
      <c r="U1113" s="6592"/>
      <c r="V1113" s="6592"/>
      <c r="W1113" s="6592"/>
      <c r="X1113" s="6592"/>
      <c r="Y1113" s="6592"/>
      <c r="Z1113" s="6592"/>
      <c r="AA1113" s="6592"/>
      <c r="AB1113" s="6592"/>
      <c r="AC1113" s="6592"/>
      <c r="AD1113" s="6592"/>
      <c r="AE1113" s="6593">
        <v>481</v>
      </c>
      <c r="AF1113" s="6593"/>
      <c r="AG1113" s="6592"/>
      <c r="AH1113" s="6592"/>
    </row>
    <row r="1114" spans="1:34" ht="16.5" customHeight="1">
      <c r="A1114" s="2913"/>
      <c r="B1114" s="2916"/>
      <c r="C1114" s="6623" t="s">
        <v>746</v>
      </c>
      <c r="D1114" s="6626" t="s">
        <v>653</v>
      </c>
      <c r="E1114" s="2233">
        <f t="shared" si="301"/>
        <v>27621</v>
      </c>
      <c r="F1114" s="2245">
        <v>19819</v>
      </c>
      <c r="G1114" s="2246">
        <v>3987.13</v>
      </c>
      <c r="H1114" s="2247">
        <f t="shared" si="303"/>
        <v>0.20117715323679297</v>
      </c>
      <c r="I1114" s="1881">
        <f t="shared" si="302"/>
        <v>27621</v>
      </c>
      <c r="J1114" s="6591"/>
      <c r="K1114" s="6591"/>
      <c r="L1114" s="6591"/>
      <c r="M1114" s="6591"/>
      <c r="N1114" s="6591"/>
      <c r="O1114" s="6591"/>
      <c r="P1114" s="5664"/>
      <c r="Q1114" s="6592">
        <v>27621</v>
      </c>
      <c r="R1114" s="6592"/>
      <c r="S1114" s="6592"/>
      <c r="T1114" s="5666"/>
      <c r="U1114" s="6592"/>
      <c r="V1114" s="6592"/>
      <c r="W1114" s="6592"/>
      <c r="X1114" s="6592"/>
      <c r="Y1114" s="6592"/>
      <c r="Z1114" s="6592"/>
      <c r="AA1114" s="6592"/>
      <c r="AB1114" s="6592"/>
      <c r="AC1114" s="6592"/>
      <c r="AD1114" s="6592"/>
      <c r="AE1114" s="6593"/>
      <c r="AF1114" s="6593"/>
      <c r="AG1114" s="6592"/>
      <c r="AH1114" s="6592"/>
    </row>
    <row r="1115" spans="1:34" ht="16.5" customHeight="1">
      <c r="A1115" s="2913"/>
      <c r="B1115" s="2916"/>
      <c r="C1115" s="6623" t="s">
        <v>712</v>
      </c>
      <c r="D1115" s="6116" t="s">
        <v>653</v>
      </c>
      <c r="E1115" s="2233">
        <f t="shared" si="301"/>
        <v>441</v>
      </c>
      <c r="F1115" s="6590">
        <v>450</v>
      </c>
      <c r="G1115" s="5691">
        <v>32.47</v>
      </c>
      <c r="H1115" s="2247">
        <f t="shared" si="303"/>
        <v>7.2155555555555556E-2</v>
      </c>
      <c r="I1115" s="1881">
        <f t="shared" si="302"/>
        <v>441</v>
      </c>
      <c r="J1115" s="6591"/>
      <c r="K1115" s="6591"/>
      <c r="L1115" s="6591"/>
      <c r="M1115" s="6591"/>
      <c r="N1115" s="6591"/>
      <c r="O1115" s="6591"/>
      <c r="P1115" s="5664"/>
      <c r="Q1115" s="6592">
        <v>441</v>
      </c>
      <c r="R1115" s="6592"/>
      <c r="S1115" s="6592"/>
      <c r="T1115" s="5666"/>
      <c r="U1115" s="6592"/>
      <c r="V1115" s="6592"/>
      <c r="W1115" s="6592"/>
      <c r="X1115" s="6592"/>
      <c r="Y1115" s="6592"/>
      <c r="Z1115" s="6592"/>
      <c r="AA1115" s="6592"/>
      <c r="AB1115" s="6592"/>
      <c r="AC1115" s="6592"/>
      <c r="AD1115" s="6592"/>
      <c r="AE1115" s="6593"/>
      <c r="AF1115" s="6593"/>
      <c r="AG1115" s="6592"/>
      <c r="AH1115" s="6592"/>
    </row>
    <row r="1116" spans="1:34" ht="16.5" customHeight="1">
      <c r="A1116" s="2913"/>
      <c r="B1116" s="2916"/>
      <c r="C1116" s="3793" t="s">
        <v>950</v>
      </c>
      <c r="D1116" s="5603" t="s">
        <v>896</v>
      </c>
      <c r="E1116" s="2233">
        <f t="shared" si="301"/>
        <v>20200</v>
      </c>
      <c r="F1116" s="2245">
        <v>25813</v>
      </c>
      <c r="G1116" s="2246">
        <v>20043</v>
      </c>
      <c r="H1116" s="2247">
        <f t="shared" si="303"/>
        <v>0.77646922093518767</v>
      </c>
      <c r="I1116" s="1881">
        <f t="shared" si="302"/>
        <v>20200</v>
      </c>
      <c r="J1116" s="6591"/>
      <c r="K1116" s="6591"/>
      <c r="L1116" s="6591"/>
      <c r="M1116" s="6591"/>
      <c r="N1116" s="6591"/>
      <c r="O1116" s="6591"/>
      <c r="P1116" s="5664"/>
      <c r="Q1116" s="6592"/>
      <c r="R1116" s="6592"/>
      <c r="S1116" s="6592"/>
      <c r="T1116" s="5666"/>
      <c r="U1116" s="6592"/>
      <c r="V1116" s="6592"/>
      <c r="W1116" s="6592"/>
      <c r="X1116" s="6592"/>
      <c r="Y1116" s="6592"/>
      <c r="Z1116" s="6592"/>
      <c r="AA1116" s="6592"/>
      <c r="AB1116" s="6592"/>
      <c r="AC1116" s="6592"/>
      <c r="AD1116" s="6592"/>
      <c r="AE1116" s="6593">
        <v>20200</v>
      </c>
      <c r="AF1116" s="6593"/>
      <c r="AG1116" s="6592"/>
      <c r="AH1116" s="6592"/>
    </row>
    <row r="1117" spans="1:34" ht="17.100000000000001" customHeight="1">
      <c r="A1117" s="2913"/>
      <c r="B1117" s="2916"/>
      <c r="C1117" s="4425"/>
      <c r="D1117" s="6549"/>
      <c r="E1117" s="2233"/>
      <c r="F1117" s="2245"/>
      <c r="G1117" s="2246"/>
      <c r="H1117" s="2247"/>
      <c r="I1117" s="1881">
        <f t="shared" si="302"/>
        <v>0</v>
      </c>
      <c r="J1117" s="6591"/>
      <c r="K1117" s="6591"/>
      <c r="L1117" s="6591"/>
      <c r="M1117" s="6591"/>
      <c r="N1117" s="6591"/>
      <c r="O1117" s="6591"/>
      <c r="P1117" s="5664"/>
      <c r="Q1117" s="6592"/>
      <c r="R1117" s="6592"/>
      <c r="S1117" s="6592"/>
      <c r="T1117" s="5666"/>
      <c r="U1117" s="6592"/>
      <c r="V1117" s="6592"/>
      <c r="W1117" s="6592"/>
      <c r="X1117" s="6592"/>
      <c r="Y1117" s="6592"/>
      <c r="Z1117" s="6592"/>
      <c r="AA1117" s="6592"/>
      <c r="AB1117" s="6592"/>
      <c r="AC1117" s="6592"/>
      <c r="AD1117" s="6592"/>
      <c r="AE1117" s="6593"/>
      <c r="AF1117" s="6593"/>
      <c r="AG1117" s="6592"/>
      <c r="AH1117" s="6592"/>
    </row>
    <row r="1118" spans="1:34" ht="17.100000000000001" customHeight="1">
      <c r="A1118" s="2913"/>
      <c r="B1118" s="2916"/>
      <c r="C1118" s="11145" t="s">
        <v>679</v>
      </c>
      <c r="D1118" s="11146"/>
      <c r="E1118" s="6627">
        <f t="shared" ref="E1118:G1118" si="304">SUM(E1119)</f>
        <v>1609255</v>
      </c>
      <c r="F1118" s="6627">
        <f t="shared" si="304"/>
        <v>354777</v>
      </c>
      <c r="G1118" s="6628">
        <f t="shared" si="304"/>
        <v>293925.68</v>
      </c>
      <c r="H1118" s="2354">
        <f>G1118/F1118</f>
        <v>0.8284800874915792</v>
      </c>
      <c r="I1118" s="1881">
        <f t="shared" si="302"/>
        <v>0</v>
      </c>
      <c r="J1118" s="6629"/>
      <c r="K1118" s="6629"/>
      <c r="L1118" s="6629"/>
      <c r="M1118" s="6629"/>
      <c r="N1118" s="6629"/>
      <c r="O1118" s="6629"/>
      <c r="P1118" s="5664"/>
      <c r="Q1118" s="6630"/>
      <c r="R1118" s="6630"/>
      <c r="S1118" s="6630"/>
      <c r="T1118" s="5666"/>
      <c r="U1118" s="6630"/>
      <c r="V1118" s="6630"/>
      <c r="W1118" s="6630"/>
      <c r="X1118" s="6630"/>
      <c r="Y1118" s="6630"/>
      <c r="Z1118" s="6630"/>
      <c r="AA1118" s="6630"/>
      <c r="AB1118" s="6630"/>
      <c r="AC1118" s="6630"/>
      <c r="AD1118" s="6630"/>
      <c r="AE1118" s="6631"/>
      <c r="AF1118" s="6631"/>
      <c r="AG1118" s="6630"/>
      <c r="AH1118" s="6630"/>
    </row>
    <row r="1119" spans="1:34" ht="16.5" customHeight="1">
      <c r="A1119" s="2913"/>
      <c r="B1119" s="2916"/>
      <c r="C1119" s="11126" t="s">
        <v>680</v>
      </c>
      <c r="D1119" s="11127"/>
      <c r="E1119" s="6632">
        <f>SUM(E1120:E1125)</f>
        <v>1609255</v>
      </c>
      <c r="F1119" s="6632">
        <f>SUM(F1120:F1125)</f>
        <v>354777</v>
      </c>
      <c r="G1119" s="6633">
        <f>SUM(G1120:G1125)</f>
        <v>293925.68</v>
      </c>
      <c r="H1119" s="2247">
        <f t="shared" si="303"/>
        <v>0.8284800874915792</v>
      </c>
      <c r="I1119" s="1881">
        <f t="shared" si="302"/>
        <v>0</v>
      </c>
      <c r="J1119" s="6634"/>
      <c r="K1119" s="6634"/>
      <c r="L1119" s="6634"/>
      <c r="M1119" s="6634"/>
      <c r="N1119" s="6634"/>
      <c r="O1119" s="6634"/>
      <c r="P1119" s="5664"/>
      <c r="Q1119" s="6635"/>
      <c r="R1119" s="6635"/>
      <c r="S1119" s="6635"/>
      <c r="T1119" s="5666"/>
      <c r="U1119" s="6635"/>
      <c r="V1119" s="6635"/>
      <c r="W1119" s="6635"/>
      <c r="X1119" s="6635"/>
      <c r="Y1119" s="6635"/>
      <c r="Z1119" s="6635"/>
      <c r="AA1119" s="6635"/>
      <c r="AB1119" s="6635"/>
      <c r="AC1119" s="6635"/>
      <c r="AD1119" s="6635"/>
      <c r="AE1119" s="6636"/>
      <c r="AF1119" s="6636"/>
      <c r="AG1119" s="6635"/>
      <c r="AH1119" s="6635"/>
    </row>
    <row r="1120" spans="1:34" ht="21.75" customHeight="1">
      <c r="A1120" s="2916"/>
      <c r="B1120" s="2916"/>
      <c r="C1120" s="6637" t="s">
        <v>772</v>
      </c>
      <c r="D1120" s="5017" t="s">
        <v>761</v>
      </c>
      <c r="E1120" s="6638">
        <f>I1120</f>
        <v>800000</v>
      </c>
      <c r="F1120" s="5690">
        <v>0</v>
      </c>
      <c r="G1120" s="5691">
        <v>0</v>
      </c>
      <c r="H1120" s="2247"/>
      <c r="I1120" s="1881">
        <f t="shared" si="302"/>
        <v>800000</v>
      </c>
      <c r="J1120" s="6639"/>
      <c r="K1120" s="6639"/>
      <c r="L1120" s="6639"/>
      <c r="M1120" s="6639"/>
      <c r="N1120" s="6639"/>
      <c r="O1120" s="6639"/>
      <c r="P1120" s="5664"/>
      <c r="Q1120" s="6640">
        <v>800000</v>
      </c>
      <c r="R1120" s="6640"/>
      <c r="S1120" s="6640"/>
      <c r="T1120" s="5666"/>
      <c r="U1120" s="6640"/>
      <c r="V1120" s="6640"/>
      <c r="W1120" s="6640"/>
      <c r="X1120" s="6640"/>
      <c r="Y1120" s="6640"/>
      <c r="Z1120" s="6640"/>
      <c r="AA1120" s="6640"/>
      <c r="AB1120" s="6640"/>
      <c r="AC1120" s="6640"/>
      <c r="AD1120" s="6640"/>
      <c r="AE1120" s="6641"/>
      <c r="AF1120" s="6641"/>
      <c r="AG1120" s="6640"/>
      <c r="AH1120" s="6640"/>
    </row>
    <row r="1121" spans="1:41" ht="25.5" customHeight="1">
      <c r="A1121" s="2913"/>
      <c r="B1121" s="2916"/>
      <c r="C1121" s="6642" t="s">
        <v>774</v>
      </c>
      <c r="D1121" s="5017" t="s">
        <v>761</v>
      </c>
      <c r="E1121" s="6643">
        <f>I1121</f>
        <v>184000</v>
      </c>
      <c r="F1121" s="5690">
        <v>0</v>
      </c>
      <c r="G1121" s="5691">
        <v>0</v>
      </c>
      <c r="H1121" s="2247"/>
      <c r="I1121" s="1881">
        <f t="shared" si="302"/>
        <v>184000</v>
      </c>
      <c r="J1121" s="6644"/>
      <c r="K1121" s="6644"/>
      <c r="L1121" s="6644"/>
      <c r="M1121" s="6644"/>
      <c r="N1121" s="6644"/>
      <c r="O1121" s="6644"/>
      <c r="P1121" s="5664"/>
      <c r="Q1121" s="6645">
        <v>184000</v>
      </c>
      <c r="R1121" s="6645"/>
      <c r="S1121" s="6645"/>
      <c r="T1121" s="5666"/>
      <c r="U1121" s="6645"/>
      <c r="V1121" s="6645"/>
      <c r="W1121" s="6645"/>
      <c r="X1121" s="6645"/>
      <c r="Y1121" s="6645"/>
      <c r="Z1121" s="6645"/>
      <c r="AA1121" s="6645"/>
      <c r="AB1121" s="6645"/>
      <c r="AC1121" s="6645"/>
      <c r="AD1121" s="6645"/>
      <c r="AE1121" s="6646"/>
      <c r="AF1121" s="6646"/>
      <c r="AG1121" s="6645"/>
      <c r="AH1121" s="6645"/>
      <c r="AI1121" s="5666"/>
      <c r="AJ1121" s="6647"/>
      <c r="AK1121" s="6647"/>
      <c r="AL1121" s="6647"/>
      <c r="AM1121" s="6647"/>
      <c r="AN1121" s="6648"/>
      <c r="AO1121" s="6648"/>
    </row>
    <row r="1122" spans="1:41" ht="66.75" customHeight="1">
      <c r="A1122" s="2913"/>
      <c r="B1122" s="2916"/>
      <c r="C1122" s="6649" t="s">
        <v>756</v>
      </c>
      <c r="D1122" s="6609" t="s">
        <v>749</v>
      </c>
      <c r="E1122" s="2233">
        <v>0</v>
      </c>
      <c r="F1122" s="2245">
        <v>23312</v>
      </c>
      <c r="G1122" s="2246">
        <v>23301.21</v>
      </c>
      <c r="H1122" s="2247">
        <f t="shared" si="303"/>
        <v>0.99953714824982842</v>
      </c>
      <c r="J1122" s="6644"/>
      <c r="K1122" s="6644"/>
      <c r="L1122" s="6644"/>
      <c r="M1122" s="6644"/>
      <c r="N1122" s="6644"/>
      <c r="O1122" s="6644"/>
      <c r="P1122" s="5664"/>
      <c r="Q1122" s="6645"/>
      <c r="R1122" s="6645"/>
      <c r="S1122" s="6645"/>
      <c r="T1122" s="5666"/>
      <c r="U1122" s="6645"/>
      <c r="V1122" s="6645"/>
      <c r="W1122" s="6645"/>
      <c r="X1122" s="6645"/>
      <c r="Y1122" s="6645"/>
      <c r="Z1122" s="6645"/>
      <c r="AA1122" s="6645"/>
      <c r="AB1122" s="6645"/>
      <c r="AC1122" s="6645"/>
      <c r="AD1122" s="6645"/>
      <c r="AE1122" s="6646"/>
      <c r="AF1122" s="6646"/>
      <c r="AG1122" s="6645"/>
      <c r="AH1122" s="6645"/>
      <c r="AI1122" s="5666"/>
      <c r="AJ1122" s="6647"/>
      <c r="AK1122" s="6647"/>
      <c r="AL1122" s="6647"/>
      <c r="AM1122" s="6647"/>
      <c r="AN1122" s="6648"/>
      <c r="AO1122" s="6648"/>
    </row>
    <row r="1123" spans="1:41" ht="54" customHeight="1">
      <c r="A1123" s="2913"/>
      <c r="B1123" s="2916"/>
      <c r="C1123" s="5602" t="s">
        <v>520</v>
      </c>
      <c r="D1123" s="6650" t="s">
        <v>762</v>
      </c>
      <c r="E1123" s="2233">
        <f>I1123</f>
        <v>625255</v>
      </c>
      <c r="F1123" s="2245">
        <v>311006</v>
      </c>
      <c r="G1123" s="2246">
        <v>250165.58</v>
      </c>
      <c r="H1123" s="2247">
        <f t="shared" si="303"/>
        <v>0.80437541397915147</v>
      </c>
      <c r="I1123" s="1881">
        <f t="shared" si="302"/>
        <v>625255</v>
      </c>
      <c r="J1123" s="6644"/>
      <c r="K1123" s="6644"/>
      <c r="L1123" s="6644"/>
      <c r="M1123" s="6644"/>
      <c r="N1123" s="6644"/>
      <c r="O1123" s="6644">
        <v>625255</v>
      </c>
      <c r="P1123" s="5664"/>
      <c r="Q1123" s="6645"/>
      <c r="R1123" s="6645"/>
      <c r="S1123" s="6645"/>
      <c r="T1123" s="5666"/>
      <c r="U1123" s="6645"/>
      <c r="V1123" s="6645"/>
      <c r="W1123" s="6645"/>
      <c r="X1123" s="6645"/>
      <c r="Y1123" s="6645"/>
      <c r="Z1123" s="6645"/>
      <c r="AA1123" s="6645"/>
      <c r="AB1123" s="6645"/>
      <c r="AC1123" s="6645"/>
      <c r="AD1123" s="6645"/>
      <c r="AE1123" s="6646"/>
      <c r="AF1123" s="6646"/>
      <c r="AG1123" s="6645"/>
      <c r="AH1123" s="6645"/>
      <c r="AI1123" s="5666"/>
      <c r="AJ1123" s="6647"/>
      <c r="AK1123" s="6647"/>
      <c r="AL1123" s="6647"/>
      <c r="AM1123" s="6647"/>
      <c r="AN1123" s="6648"/>
      <c r="AO1123" s="6648"/>
    </row>
    <row r="1124" spans="1:41" ht="40.5" customHeight="1" thickBot="1">
      <c r="A1124" s="3452"/>
      <c r="B1124" s="3165"/>
      <c r="C1124" s="6651" t="s">
        <v>243</v>
      </c>
      <c r="D1124" s="6652" t="s">
        <v>778</v>
      </c>
      <c r="E1124" s="4607">
        <f t="shared" ref="E1124" si="305">I1124</f>
        <v>0</v>
      </c>
      <c r="F1124" s="5722">
        <v>20000</v>
      </c>
      <c r="G1124" s="5723">
        <v>20000</v>
      </c>
      <c r="H1124" s="5724">
        <f t="shared" si="303"/>
        <v>1</v>
      </c>
      <c r="I1124" s="1881">
        <f t="shared" si="302"/>
        <v>0</v>
      </c>
      <c r="J1124" s="6644"/>
      <c r="K1124" s="6644"/>
      <c r="L1124" s="6644"/>
      <c r="M1124" s="6644"/>
      <c r="N1124" s="6644"/>
      <c r="O1124" s="6644"/>
      <c r="P1124" s="5664"/>
      <c r="Q1124" s="6645"/>
      <c r="R1124" s="6645"/>
      <c r="S1124" s="6645"/>
      <c r="T1124" s="5666"/>
      <c r="U1124" s="6645"/>
      <c r="V1124" s="6645"/>
      <c r="W1124" s="6645"/>
      <c r="X1124" s="6645"/>
      <c r="Y1124" s="6645"/>
      <c r="Z1124" s="6645"/>
      <c r="AA1124" s="6645"/>
      <c r="AB1124" s="6645"/>
      <c r="AC1124" s="6645"/>
      <c r="AD1124" s="6645"/>
      <c r="AE1124" s="6646"/>
      <c r="AF1124" s="6646"/>
      <c r="AG1124" s="6645"/>
      <c r="AH1124" s="6645"/>
      <c r="AI1124" s="5666"/>
      <c r="AJ1124" s="6647"/>
      <c r="AK1124" s="6647"/>
      <c r="AL1124" s="6647"/>
      <c r="AM1124" s="6647"/>
      <c r="AN1124" s="6648"/>
      <c r="AO1124" s="6648"/>
    </row>
    <row r="1125" spans="1:41" ht="32.25" customHeight="1">
      <c r="A1125" s="2913"/>
      <c r="B1125" s="2916"/>
      <c r="C1125" s="5602" t="s">
        <v>172</v>
      </c>
      <c r="D1125" s="6650" t="s">
        <v>857</v>
      </c>
      <c r="E1125" s="2233">
        <f>I1125</f>
        <v>0</v>
      </c>
      <c r="F1125" s="2245">
        <v>459</v>
      </c>
      <c r="G1125" s="2246">
        <v>458.89</v>
      </c>
      <c r="H1125" s="2247">
        <f t="shared" si="303"/>
        <v>0.99976034858387797</v>
      </c>
      <c r="I1125" s="1881">
        <f t="shared" si="302"/>
        <v>0</v>
      </c>
      <c r="J1125" s="6644"/>
      <c r="K1125" s="6644"/>
      <c r="L1125" s="6644"/>
      <c r="M1125" s="6644"/>
      <c r="N1125" s="6644"/>
      <c r="O1125" s="6644"/>
      <c r="P1125" s="5664"/>
      <c r="Q1125" s="6645"/>
      <c r="R1125" s="6645"/>
      <c r="S1125" s="6645"/>
      <c r="T1125" s="5666"/>
      <c r="U1125" s="6645"/>
      <c r="V1125" s="6645"/>
      <c r="W1125" s="6645"/>
      <c r="X1125" s="6645"/>
      <c r="Y1125" s="6645"/>
      <c r="Z1125" s="6645"/>
      <c r="AA1125" s="6645"/>
      <c r="AB1125" s="6645"/>
      <c r="AC1125" s="6645"/>
      <c r="AD1125" s="6645"/>
      <c r="AE1125" s="6646"/>
      <c r="AF1125" s="6646"/>
      <c r="AG1125" s="6645"/>
      <c r="AH1125" s="6645"/>
      <c r="AI1125" s="5666"/>
      <c r="AJ1125" s="6647"/>
      <c r="AK1125" s="6647"/>
      <c r="AL1125" s="6647"/>
      <c r="AM1125" s="6647"/>
      <c r="AN1125" s="6648"/>
      <c r="AO1125" s="6648"/>
    </row>
    <row r="1126" spans="1:41" ht="17.100000000000001" customHeight="1">
      <c r="A1126" s="2913"/>
      <c r="B1126" s="2914"/>
      <c r="C1126" s="3058"/>
      <c r="D1126" s="3059"/>
      <c r="E1126" s="6643"/>
      <c r="F1126" s="5690"/>
      <c r="G1126" s="5691"/>
      <c r="H1126" s="2247"/>
      <c r="I1126" s="1881">
        <f t="shared" si="302"/>
        <v>0</v>
      </c>
      <c r="J1126" s="6644"/>
      <c r="K1126" s="6644"/>
      <c r="L1126" s="6644"/>
      <c r="M1126" s="6644"/>
      <c r="N1126" s="6644"/>
      <c r="O1126" s="6644"/>
      <c r="P1126" s="5664"/>
      <c r="Q1126" s="6645"/>
      <c r="R1126" s="6645"/>
      <c r="S1126" s="6645"/>
      <c r="T1126" s="5666"/>
      <c r="U1126" s="6645"/>
      <c r="V1126" s="6645"/>
      <c r="W1126" s="6645"/>
      <c r="X1126" s="6645"/>
      <c r="Y1126" s="6645"/>
      <c r="Z1126" s="6645"/>
      <c r="AA1126" s="6645"/>
      <c r="AB1126" s="6645"/>
      <c r="AC1126" s="6645"/>
      <c r="AD1126" s="6645"/>
      <c r="AE1126" s="6646"/>
      <c r="AF1126" s="6646"/>
      <c r="AG1126" s="6645"/>
      <c r="AH1126" s="6645"/>
      <c r="AI1126" s="5666"/>
      <c r="AJ1126" s="6647"/>
      <c r="AK1126" s="6647"/>
      <c r="AL1126" s="6647"/>
      <c r="AM1126" s="6647"/>
      <c r="AN1126" s="6648"/>
      <c r="AO1126" s="6648"/>
    </row>
    <row r="1127" spans="1:41" ht="16.5" customHeight="1">
      <c r="A1127" s="2913"/>
      <c r="B1127" s="2914"/>
      <c r="C1127" s="11128" t="s">
        <v>752</v>
      </c>
      <c r="D1127" s="11129"/>
      <c r="E1127" s="6653">
        <f>SUM(E1128:E1132)</f>
        <v>1609255</v>
      </c>
      <c r="F1127" s="6653">
        <f>SUM(F1128:F1132)</f>
        <v>334777</v>
      </c>
      <c r="G1127" s="6654">
        <f>SUM(G1128:G1132)</f>
        <v>273925.68</v>
      </c>
      <c r="H1127" s="6655">
        <f t="shared" si="303"/>
        <v>0.81823327170026616</v>
      </c>
      <c r="I1127" s="1881">
        <f t="shared" si="302"/>
        <v>0</v>
      </c>
      <c r="J1127" s="6656"/>
      <c r="K1127" s="6656"/>
      <c r="L1127" s="6656"/>
      <c r="M1127" s="6656"/>
      <c r="N1127" s="6656"/>
      <c r="O1127" s="6656"/>
      <c r="P1127" s="5664"/>
      <c r="Q1127" s="6657"/>
      <c r="R1127" s="6657"/>
      <c r="S1127" s="6657"/>
      <c r="T1127" s="5666"/>
      <c r="U1127" s="6657"/>
      <c r="V1127" s="6657"/>
      <c r="W1127" s="6657"/>
      <c r="X1127" s="6657"/>
      <c r="Y1127" s="6657"/>
      <c r="Z1127" s="6657"/>
      <c r="AA1127" s="6657"/>
      <c r="AB1127" s="6657"/>
      <c r="AC1127" s="6657"/>
      <c r="AD1127" s="6657"/>
      <c r="AE1127" s="6658"/>
      <c r="AF1127" s="6658"/>
      <c r="AG1127" s="6657"/>
      <c r="AH1127" s="6657"/>
      <c r="AI1127" s="5666"/>
      <c r="AJ1127" s="6659"/>
      <c r="AK1127" s="6659"/>
      <c r="AL1127" s="6659"/>
      <c r="AM1127" s="6659"/>
      <c r="AN1127" s="6660"/>
      <c r="AO1127" s="6660"/>
    </row>
    <row r="1128" spans="1:41" ht="16.5" customHeight="1">
      <c r="A1128" s="2913"/>
      <c r="B1128" s="2914"/>
      <c r="C1128" s="6661" t="s">
        <v>772</v>
      </c>
      <c r="D1128" s="6662" t="s">
        <v>761</v>
      </c>
      <c r="E1128" s="6663">
        <v>800000</v>
      </c>
      <c r="F1128" s="6060">
        <v>0</v>
      </c>
      <c r="G1128" s="6061">
        <v>0</v>
      </c>
      <c r="H1128" s="6655"/>
      <c r="I1128" s="1881">
        <f t="shared" si="302"/>
        <v>0</v>
      </c>
      <c r="J1128" s="6664"/>
      <c r="K1128" s="6664"/>
      <c r="L1128" s="6664"/>
      <c r="M1128" s="6664"/>
      <c r="N1128" s="6664"/>
      <c r="O1128" s="6664"/>
      <c r="P1128" s="5664"/>
      <c r="Q1128" s="6665"/>
      <c r="R1128" s="6665"/>
      <c r="S1128" s="6665"/>
      <c r="T1128" s="5666"/>
      <c r="U1128" s="6665"/>
      <c r="V1128" s="6665"/>
      <c r="W1128" s="6665"/>
      <c r="X1128" s="6665"/>
      <c r="Y1128" s="6665"/>
      <c r="Z1128" s="6665"/>
      <c r="AA1128" s="6665"/>
      <c r="AB1128" s="6665"/>
      <c r="AC1128" s="6665"/>
      <c r="AD1128" s="6665"/>
      <c r="AE1128" s="6666"/>
      <c r="AF1128" s="6666"/>
      <c r="AG1128" s="6665"/>
      <c r="AH1128" s="6665"/>
      <c r="AI1128" s="5666"/>
      <c r="AJ1128" s="6667"/>
      <c r="AK1128" s="6667"/>
      <c r="AL1128" s="6667"/>
      <c r="AM1128" s="6667"/>
      <c r="AN1128" s="6668"/>
      <c r="AO1128" s="6668"/>
    </row>
    <row r="1129" spans="1:41" ht="16.5" customHeight="1">
      <c r="A1129" s="2913"/>
      <c r="B1129" s="2914"/>
      <c r="C1129" s="6669" t="s">
        <v>774</v>
      </c>
      <c r="D1129" s="6670" t="s">
        <v>761</v>
      </c>
      <c r="E1129" s="6671">
        <v>184000</v>
      </c>
      <c r="F1129" s="6060">
        <v>0</v>
      </c>
      <c r="G1129" s="6061">
        <v>0</v>
      </c>
      <c r="H1129" s="6655"/>
      <c r="I1129" s="1881">
        <f t="shared" si="302"/>
        <v>0</v>
      </c>
      <c r="J1129" s="6672"/>
      <c r="K1129" s="6672"/>
      <c r="L1129" s="6672"/>
      <c r="M1129" s="6672"/>
      <c r="N1129" s="6672"/>
      <c r="O1129" s="6672"/>
      <c r="P1129" s="5664"/>
      <c r="Q1129" s="6673"/>
      <c r="R1129" s="6673"/>
      <c r="S1129" s="6673"/>
      <c r="T1129" s="5666"/>
      <c r="U1129" s="6673"/>
      <c r="V1129" s="6673"/>
      <c r="W1129" s="6673"/>
      <c r="X1129" s="6673"/>
      <c r="Y1129" s="6673"/>
      <c r="Z1129" s="6673"/>
      <c r="AA1129" s="6673"/>
      <c r="AB1129" s="6673"/>
      <c r="AC1129" s="6673"/>
      <c r="AD1129" s="6673"/>
      <c r="AE1129" s="6674"/>
      <c r="AF1129" s="6674"/>
      <c r="AG1129" s="6673"/>
      <c r="AH1129" s="6673"/>
      <c r="AI1129" s="5666"/>
      <c r="AJ1129" s="6675"/>
      <c r="AK1129" s="6675"/>
      <c r="AL1129" s="6675"/>
      <c r="AM1129" s="6675"/>
      <c r="AN1129" s="6676"/>
      <c r="AO1129" s="6676"/>
    </row>
    <row r="1130" spans="1:41" ht="66.75" customHeight="1">
      <c r="A1130" s="2913"/>
      <c r="B1130" s="2916"/>
      <c r="C1130" s="6677" t="s">
        <v>756</v>
      </c>
      <c r="D1130" s="6678" t="s">
        <v>749</v>
      </c>
      <c r="E1130" s="6074">
        <v>0</v>
      </c>
      <c r="F1130" s="6679">
        <v>23312</v>
      </c>
      <c r="G1130" s="6680">
        <v>23301.21</v>
      </c>
      <c r="H1130" s="6655">
        <f t="shared" ref="H1130" si="306">G1130/F1130</f>
        <v>0.99953714824982842</v>
      </c>
      <c r="J1130" s="6672"/>
      <c r="K1130" s="6672"/>
      <c r="L1130" s="6672"/>
      <c r="M1130" s="6672"/>
      <c r="N1130" s="6672"/>
      <c r="O1130" s="6672"/>
      <c r="P1130" s="5664"/>
      <c r="Q1130" s="6673"/>
      <c r="R1130" s="6673"/>
      <c r="S1130" s="6673"/>
      <c r="T1130" s="5666"/>
      <c r="U1130" s="6673"/>
      <c r="V1130" s="6673"/>
      <c r="W1130" s="6673"/>
      <c r="X1130" s="6673"/>
      <c r="Y1130" s="6673"/>
      <c r="Z1130" s="6673"/>
      <c r="AA1130" s="6673"/>
      <c r="AB1130" s="6673"/>
      <c r="AC1130" s="6673"/>
      <c r="AD1130" s="6673"/>
      <c r="AE1130" s="6674"/>
      <c r="AF1130" s="6674"/>
      <c r="AG1130" s="6673"/>
      <c r="AH1130" s="6673"/>
      <c r="AI1130" s="5666"/>
      <c r="AJ1130" s="6675"/>
      <c r="AK1130" s="6675"/>
      <c r="AL1130" s="6675"/>
      <c r="AM1130" s="6675"/>
      <c r="AN1130" s="6676"/>
      <c r="AO1130" s="6676"/>
    </row>
    <row r="1131" spans="1:41" ht="61.5" customHeight="1">
      <c r="A1131" s="2916"/>
      <c r="B1131" s="2914"/>
      <c r="C1131" s="6681" t="s">
        <v>520</v>
      </c>
      <c r="D1131" s="6682" t="s">
        <v>762</v>
      </c>
      <c r="E1131" s="6683">
        <v>625255</v>
      </c>
      <c r="F1131" s="6060">
        <v>311006</v>
      </c>
      <c r="G1131" s="6061">
        <v>250165.58</v>
      </c>
      <c r="H1131" s="6655">
        <f t="shared" si="303"/>
        <v>0.80437541397915147</v>
      </c>
      <c r="I1131" s="1881">
        <f t="shared" si="302"/>
        <v>0</v>
      </c>
      <c r="J1131" s="6684"/>
      <c r="K1131" s="6684"/>
      <c r="L1131" s="6684"/>
      <c r="M1131" s="6684"/>
      <c r="N1131" s="6684"/>
      <c r="O1131" s="6684"/>
      <c r="P1131" s="5664"/>
      <c r="Q1131" s="6685"/>
      <c r="R1131" s="6685"/>
      <c r="S1131" s="6685"/>
      <c r="T1131" s="5666"/>
      <c r="U1131" s="6685"/>
      <c r="V1131" s="6685"/>
      <c r="W1131" s="6685"/>
      <c r="X1131" s="6685"/>
      <c r="Y1131" s="6685"/>
      <c r="Z1131" s="6685"/>
      <c r="AA1131" s="6685"/>
      <c r="AB1131" s="6685"/>
      <c r="AC1131" s="6685"/>
      <c r="AD1131" s="6685"/>
      <c r="AE1131" s="6686"/>
      <c r="AF1131" s="6686"/>
      <c r="AG1131" s="6685"/>
      <c r="AH1131" s="6685"/>
      <c r="AI1131" s="5666"/>
      <c r="AJ1131" s="6687"/>
      <c r="AK1131" s="6687"/>
      <c r="AL1131" s="6687"/>
      <c r="AM1131" s="6687"/>
      <c r="AN1131" s="6688"/>
      <c r="AO1131" s="6688"/>
    </row>
    <row r="1132" spans="1:41" ht="32.25" customHeight="1" thickBot="1">
      <c r="A1132" s="2913"/>
      <c r="B1132" s="2916"/>
      <c r="C1132" s="6689" t="s">
        <v>172</v>
      </c>
      <c r="D1132" s="6690" t="s">
        <v>857</v>
      </c>
      <c r="E1132" s="6074">
        <f>I1132</f>
        <v>0</v>
      </c>
      <c r="F1132" s="6679">
        <v>459</v>
      </c>
      <c r="G1132" s="6680">
        <v>458.89</v>
      </c>
      <c r="H1132" s="6655">
        <f t="shared" si="303"/>
        <v>0.99976034858387797</v>
      </c>
      <c r="I1132" s="1881">
        <f t="shared" si="302"/>
        <v>0</v>
      </c>
      <c r="J1132" s="6684"/>
      <c r="K1132" s="6684"/>
      <c r="L1132" s="6684"/>
      <c r="M1132" s="6684"/>
      <c r="N1132" s="6684"/>
      <c r="O1132" s="6684"/>
      <c r="P1132" s="5664"/>
      <c r="Q1132" s="6685"/>
      <c r="R1132" s="6685"/>
      <c r="S1132" s="6685"/>
      <c r="T1132" s="5666"/>
      <c r="U1132" s="6685"/>
      <c r="V1132" s="6685"/>
      <c r="W1132" s="6685"/>
      <c r="X1132" s="6685"/>
      <c r="Y1132" s="6685"/>
      <c r="Z1132" s="6685"/>
      <c r="AA1132" s="6685"/>
      <c r="AB1132" s="6685"/>
      <c r="AC1132" s="6685"/>
      <c r="AD1132" s="6685"/>
      <c r="AE1132" s="6686"/>
      <c r="AF1132" s="6686"/>
      <c r="AG1132" s="6685"/>
      <c r="AH1132" s="6685"/>
      <c r="AI1132" s="5666"/>
      <c r="AJ1132" s="6687"/>
      <c r="AK1132" s="6687"/>
      <c r="AL1132" s="6687"/>
      <c r="AM1132" s="6687"/>
      <c r="AN1132" s="6688"/>
      <c r="AO1132" s="6688"/>
    </row>
    <row r="1133" spans="1:41" s="2624" customFormat="1" ht="17.100000000000001" customHeight="1" thickBot="1">
      <c r="A1133" s="2617" t="s">
        <v>390</v>
      </c>
      <c r="B1133" s="2617"/>
      <c r="C1133" s="2619"/>
      <c r="D1133" s="2620" t="s">
        <v>951</v>
      </c>
      <c r="E1133" s="2621">
        <f>SUM(E1134,E1163,E1172,E1179,E1187,E1199,E1203,E1217,E1230,E1150)</f>
        <v>168905535</v>
      </c>
      <c r="F1133" s="2621">
        <f>SUM(F1134,F1163,F1172,F1179,F1187,F1199,F1203,F1217,F1230,F1150)</f>
        <v>178090865</v>
      </c>
      <c r="G1133" s="2622">
        <f>SUM(G1134,G1163,G1172,G1179,G1187,G1199,G1203,G1217,G1230,G1150)</f>
        <v>170738467.72999999</v>
      </c>
      <c r="H1133" s="2474">
        <f>G1133/F1133</f>
        <v>0.9587154721832587</v>
      </c>
      <c r="I1133" s="1881">
        <f t="shared" ref="I1133:I1196" si="307">SUM(J1133:AM1133)</f>
        <v>0</v>
      </c>
      <c r="J1133" s="6684"/>
      <c r="K1133" s="6684"/>
      <c r="L1133" s="6684"/>
      <c r="M1133" s="6684"/>
      <c r="N1133" s="6684"/>
      <c r="O1133" s="6684"/>
      <c r="P1133" s="5664"/>
      <c r="Q1133" s="6685"/>
      <c r="R1133" s="6685"/>
      <c r="S1133" s="6685"/>
      <c r="T1133" s="5666"/>
      <c r="U1133" s="6685"/>
      <c r="V1133" s="6685"/>
      <c r="W1133" s="6685"/>
      <c r="X1133" s="6685"/>
      <c r="Y1133" s="6685"/>
      <c r="Z1133" s="6685"/>
      <c r="AA1133" s="6685"/>
      <c r="AB1133" s="6685"/>
      <c r="AC1133" s="6685"/>
      <c r="AD1133" s="6685"/>
      <c r="AE1133" s="6686"/>
      <c r="AF1133" s="6686"/>
      <c r="AG1133" s="6685"/>
      <c r="AH1133" s="6685"/>
      <c r="AI1133" s="5666"/>
      <c r="AJ1133" s="6687"/>
      <c r="AK1133" s="6687"/>
      <c r="AL1133" s="6687"/>
      <c r="AM1133" s="6687"/>
      <c r="AN1133" s="6691"/>
      <c r="AO1133" s="6691"/>
    </row>
    <row r="1134" spans="1:41" s="2624" customFormat="1" ht="17.100000000000001" customHeight="1" thickBot="1">
      <c r="A1134" s="2629"/>
      <c r="B1134" s="4846" t="s">
        <v>391</v>
      </c>
      <c r="C1134" s="3491"/>
      <c r="D1134" s="4847" t="s">
        <v>174</v>
      </c>
      <c r="E1134" s="2217">
        <f>SUM(E1135,E1142)</f>
        <v>110169355</v>
      </c>
      <c r="F1134" s="2217">
        <f>SUM(F1135,F1142)</f>
        <v>101045408</v>
      </c>
      <c r="G1134" s="2218">
        <f>SUM(G1135,G1142)</f>
        <v>98567940.329999998</v>
      </c>
      <c r="H1134" s="1935">
        <f>G1134/F1134</f>
        <v>0.9754816401948716</v>
      </c>
      <c r="I1134" s="1881">
        <f t="shared" si="307"/>
        <v>0</v>
      </c>
      <c r="J1134" s="6684"/>
      <c r="K1134" s="6684"/>
      <c r="L1134" s="6684"/>
      <c r="M1134" s="6684"/>
      <c r="N1134" s="6684"/>
      <c r="O1134" s="6684"/>
      <c r="P1134" s="5664"/>
      <c r="Q1134" s="6685"/>
      <c r="R1134" s="6685"/>
      <c r="S1134" s="6685"/>
      <c r="T1134" s="5666"/>
      <c r="U1134" s="6685"/>
      <c r="V1134" s="6685"/>
      <c r="W1134" s="6685"/>
      <c r="X1134" s="6685"/>
      <c r="Y1134" s="6685"/>
      <c r="Z1134" s="6685"/>
      <c r="AA1134" s="6685"/>
      <c r="AB1134" s="6685"/>
      <c r="AC1134" s="6685"/>
      <c r="AD1134" s="6685"/>
      <c r="AE1134" s="6686"/>
      <c r="AF1134" s="6686"/>
      <c r="AG1134" s="6685"/>
      <c r="AH1134" s="6685"/>
      <c r="AI1134" s="5666"/>
      <c r="AJ1134" s="6687"/>
      <c r="AK1134" s="6687"/>
      <c r="AL1134" s="6687"/>
      <c r="AM1134" s="6687"/>
      <c r="AN1134" s="6691"/>
      <c r="AO1134" s="6691"/>
    </row>
    <row r="1135" spans="1:41" s="2624" customFormat="1" ht="17.100000000000001" customHeight="1">
      <c r="A1135" s="2629"/>
      <c r="B1135" s="2947"/>
      <c r="C1135" s="11130" t="s">
        <v>645</v>
      </c>
      <c r="D1135" s="11131"/>
      <c r="E1135" s="6692">
        <f t="shared" ref="E1135:G1135" si="308">SUM(E1140,E1136)</f>
        <v>658000</v>
      </c>
      <c r="F1135" s="6692">
        <f t="shared" si="308"/>
        <v>4781969</v>
      </c>
      <c r="G1135" s="6693">
        <f t="shared" si="308"/>
        <v>4634041.9399999995</v>
      </c>
      <c r="H1135" s="2354">
        <f>G1135/F1135</f>
        <v>0.96906565893672658</v>
      </c>
      <c r="I1135" s="1881">
        <f t="shared" si="307"/>
        <v>0</v>
      </c>
      <c r="J1135" s="6684"/>
      <c r="K1135" s="6684"/>
      <c r="L1135" s="6684"/>
      <c r="M1135" s="6684"/>
      <c r="N1135" s="6684"/>
      <c r="O1135" s="6684"/>
      <c r="P1135" s="5664"/>
      <c r="Q1135" s="6685"/>
      <c r="R1135" s="6685"/>
      <c r="S1135" s="6685"/>
      <c r="T1135" s="5666"/>
      <c r="U1135" s="6685"/>
      <c r="V1135" s="6685"/>
      <c r="W1135" s="6685"/>
      <c r="X1135" s="6685"/>
      <c r="Y1135" s="6685"/>
      <c r="Z1135" s="6685"/>
      <c r="AA1135" s="6685"/>
      <c r="AB1135" s="6685"/>
      <c r="AC1135" s="6685"/>
      <c r="AD1135" s="6685"/>
      <c r="AE1135" s="6686"/>
      <c r="AF1135" s="6686"/>
      <c r="AG1135" s="6685"/>
      <c r="AH1135" s="6685"/>
      <c r="AI1135" s="5666"/>
      <c r="AJ1135" s="6687"/>
      <c r="AK1135" s="6687"/>
      <c r="AL1135" s="6687"/>
      <c r="AM1135" s="6687"/>
      <c r="AN1135" s="6691"/>
      <c r="AO1135" s="6691"/>
    </row>
    <row r="1136" spans="1:41" s="2624" customFormat="1" ht="17.100000000000001" customHeight="1">
      <c r="A1136" s="2629"/>
      <c r="B1136" s="2947"/>
      <c r="C1136" s="11132" t="s">
        <v>646</v>
      </c>
      <c r="D1136" s="11133"/>
      <c r="E1136" s="6694">
        <f t="shared" ref="E1136:G1137" si="309">E1137</f>
        <v>0</v>
      </c>
      <c r="F1136" s="6694">
        <f t="shared" si="309"/>
        <v>3294240</v>
      </c>
      <c r="G1136" s="6695">
        <f t="shared" si="309"/>
        <v>3294239.42</v>
      </c>
      <c r="H1136" s="2247">
        <f t="shared" ref="H1136:H1146" si="310">G1136/F1136</f>
        <v>0.999999823935111</v>
      </c>
      <c r="I1136" s="1881">
        <f t="shared" si="307"/>
        <v>0</v>
      </c>
      <c r="J1136" s="6684"/>
      <c r="K1136" s="6684"/>
      <c r="L1136" s="6684"/>
      <c r="M1136" s="6684"/>
      <c r="N1136" s="6684"/>
      <c r="O1136" s="6684"/>
      <c r="P1136" s="5664"/>
      <c r="Q1136" s="6685"/>
      <c r="R1136" s="6685"/>
      <c r="S1136" s="6685"/>
      <c r="T1136" s="5666"/>
      <c r="U1136" s="6685"/>
      <c r="V1136" s="6685"/>
      <c r="W1136" s="6685"/>
      <c r="X1136" s="6685"/>
      <c r="Y1136" s="6685"/>
      <c r="Z1136" s="6685"/>
      <c r="AA1136" s="6685"/>
      <c r="AB1136" s="6685"/>
      <c r="AC1136" s="6685"/>
      <c r="AD1136" s="6685"/>
      <c r="AE1136" s="6686"/>
      <c r="AF1136" s="6686"/>
      <c r="AG1136" s="6685"/>
      <c r="AH1136" s="6685"/>
      <c r="AI1136" s="5666"/>
      <c r="AJ1136" s="6687"/>
      <c r="AK1136" s="6687"/>
      <c r="AL1136" s="6687"/>
      <c r="AM1136" s="6687"/>
      <c r="AN1136" s="6691"/>
      <c r="AO1136" s="6691"/>
    </row>
    <row r="1137" spans="1:41" s="2624" customFormat="1" ht="17.100000000000001" customHeight="1">
      <c r="A1137" s="2629"/>
      <c r="B1137" s="2947"/>
      <c r="C1137" s="11134" t="s">
        <v>654</v>
      </c>
      <c r="D1137" s="11135"/>
      <c r="E1137" s="6696">
        <f t="shared" si="309"/>
        <v>0</v>
      </c>
      <c r="F1137" s="6696">
        <f t="shared" si="309"/>
        <v>3294240</v>
      </c>
      <c r="G1137" s="6697">
        <f t="shared" si="309"/>
        <v>3294239.42</v>
      </c>
      <c r="H1137" s="2247">
        <f t="shared" si="310"/>
        <v>0.999999823935111</v>
      </c>
      <c r="I1137" s="1881">
        <f t="shared" si="307"/>
        <v>0</v>
      </c>
      <c r="J1137" s="6698"/>
      <c r="K1137" s="6698"/>
      <c r="L1137" s="6698"/>
      <c r="M1137" s="6698"/>
      <c r="N1137" s="6698"/>
      <c r="O1137" s="6698"/>
      <c r="P1137" s="5664"/>
      <c r="Q1137" s="6699"/>
      <c r="R1137" s="6699"/>
      <c r="S1137" s="6699"/>
      <c r="T1137" s="5666"/>
      <c r="U1137" s="6699"/>
      <c r="V1137" s="6699"/>
      <c r="W1137" s="6699"/>
      <c r="X1137" s="6699"/>
      <c r="Y1137" s="6699"/>
      <c r="Z1137" s="6699"/>
      <c r="AA1137" s="6699"/>
      <c r="AB1137" s="6699"/>
      <c r="AC1137" s="6699"/>
      <c r="AD1137" s="6699"/>
      <c r="AE1137" s="6700"/>
      <c r="AF1137" s="6700"/>
      <c r="AG1137" s="6699"/>
      <c r="AH1137" s="6699"/>
      <c r="AI1137" s="5666"/>
      <c r="AJ1137" s="6701"/>
      <c r="AK1137" s="6701"/>
      <c r="AL1137" s="6701"/>
      <c r="AM1137" s="6701"/>
      <c r="AN1137" s="6702"/>
      <c r="AO1137" s="6702"/>
    </row>
    <row r="1138" spans="1:41" s="2624" customFormat="1" ht="27" customHeight="1">
      <c r="A1138" s="2629"/>
      <c r="B1138" s="2947"/>
      <c r="C1138" s="6703" t="s">
        <v>952</v>
      </c>
      <c r="D1138" s="6704" t="s">
        <v>953</v>
      </c>
      <c r="E1138" s="2233">
        <f>I1138</f>
        <v>0</v>
      </c>
      <c r="F1138" s="2245">
        <v>3294240</v>
      </c>
      <c r="G1138" s="2246">
        <v>3294239.42</v>
      </c>
      <c r="H1138" s="2247">
        <f t="shared" si="310"/>
        <v>0.999999823935111</v>
      </c>
      <c r="I1138" s="1881">
        <f t="shared" si="307"/>
        <v>0</v>
      </c>
      <c r="J1138" s="6698"/>
      <c r="K1138" s="6698"/>
      <c r="L1138" s="6698"/>
      <c r="M1138" s="6698"/>
      <c r="N1138" s="6698"/>
      <c r="O1138" s="6698"/>
      <c r="P1138" s="5664"/>
      <c r="Q1138" s="6699"/>
      <c r="R1138" s="6699"/>
      <c r="S1138" s="6699"/>
      <c r="T1138" s="5666"/>
      <c r="U1138" s="6699"/>
      <c r="V1138" s="6699"/>
      <c r="W1138" s="6699"/>
      <c r="X1138" s="6699"/>
      <c r="Y1138" s="6699"/>
      <c r="Z1138" s="6699"/>
      <c r="AA1138" s="6699"/>
      <c r="AB1138" s="6699"/>
      <c r="AC1138" s="6699"/>
      <c r="AD1138" s="6699"/>
      <c r="AE1138" s="6700"/>
      <c r="AF1138" s="6700"/>
      <c r="AG1138" s="6699"/>
      <c r="AH1138" s="6699"/>
      <c r="AI1138" s="5666"/>
      <c r="AJ1138" s="6701"/>
      <c r="AK1138" s="6701"/>
      <c r="AL1138" s="6701"/>
      <c r="AM1138" s="6701"/>
      <c r="AN1138" s="6702"/>
      <c r="AO1138" s="6702"/>
    </row>
    <row r="1139" spans="1:41" s="2624" customFormat="1" ht="15.75" customHeight="1">
      <c r="A1139" s="2629"/>
      <c r="B1139" s="2947"/>
      <c r="C1139" s="2629"/>
      <c r="D1139" s="6705"/>
      <c r="E1139" s="2280"/>
      <c r="F1139" s="2281"/>
      <c r="G1139" s="2282"/>
      <c r="H1139" s="2247"/>
      <c r="I1139" s="1881">
        <f t="shared" si="307"/>
        <v>0</v>
      </c>
      <c r="J1139" s="6698"/>
      <c r="K1139" s="6698"/>
      <c r="L1139" s="6698"/>
      <c r="M1139" s="6698"/>
      <c r="N1139" s="6698"/>
      <c r="O1139" s="6698"/>
      <c r="P1139" s="5664"/>
      <c r="Q1139" s="6699"/>
      <c r="R1139" s="6699"/>
      <c r="S1139" s="6699"/>
      <c r="T1139" s="5666"/>
      <c r="U1139" s="6699"/>
      <c r="V1139" s="6699"/>
      <c r="W1139" s="6699"/>
      <c r="X1139" s="6699"/>
      <c r="Y1139" s="6699"/>
      <c r="Z1139" s="6699"/>
      <c r="AA1139" s="6699"/>
      <c r="AB1139" s="6699"/>
      <c r="AC1139" s="6699"/>
      <c r="AD1139" s="6699"/>
      <c r="AE1139" s="6700"/>
      <c r="AF1139" s="6700"/>
      <c r="AG1139" s="6699"/>
      <c r="AH1139" s="6699"/>
      <c r="AI1139" s="5666"/>
      <c r="AJ1139" s="6701"/>
      <c r="AK1139" s="6701"/>
      <c r="AL1139" s="6701"/>
      <c r="AM1139" s="6701"/>
      <c r="AN1139" s="6702"/>
      <c r="AO1139" s="6702"/>
    </row>
    <row r="1140" spans="1:41" s="2624" customFormat="1" ht="17.100000000000001" customHeight="1">
      <c r="A1140" s="2629"/>
      <c r="B1140" s="2947"/>
      <c r="C1140" s="11136" t="s">
        <v>954</v>
      </c>
      <c r="D1140" s="11137"/>
      <c r="E1140" s="6706">
        <f t="shared" ref="E1140:G1140" si="311">SUM(E1141)</f>
        <v>658000</v>
      </c>
      <c r="F1140" s="6706">
        <f t="shared" si="311"/>
        <v>1487729</v>
      </c>
      <c r="G1140" s="6707">
        <f t="shared" si="311"/>
        <v>1339802.52</v>
      </c>
      <c r="H1140" s="2247">
        <f t="shared" si="310"/>
        <v>0.90056893426154894</v>
      </c>
      <c r="I1140" s="1881">
        <f t="shared" si="307"/>
        <v>0</v>
      </c>
      <c r="J1140" s="6698"/>
      <c r="K1140" s="6698"/>
      <c r="L1140" s="6698"/>
      <c r="M1140" s="6698"/>
      <c r="N1140" s="6698"/>
      <c r="O1140" s="6698"/>
      <c r="P1140" s="5664"/>
      <c r="Q1140" s="6699"/>
      <c r="R1140" s="6699"/>
      <c r="S1140" s="6699"/>
      <c r="T1140" s="5666"/>
      <c r="U1140" s="6699"/>
      <c r="V1140" s="6699"/>
      <c r="W1140" s="6699"/>
      <c r="X1140" s="6699"/>
      <c r="Y1140" s="6699"/>
      <c r="Z1140" s="6699"/>
      <c r="AA1140" s="6699"/>
      <c r="AB1140" s="6699"/>
      <c r="AC1140" s="6699"/>
      <c r="AD1140" s="6699"/>
      <c r="AE1140" s="6700"/>
      <c r="AF1140" s="6700"/>
      <c r="AG1140" s="6699"/>
      <c r="AH1140" s="6699"/>
      <c r="AI1140" s="5666"/>
      <c r="AJ1140" s="6701"/>
      <c r="AK1140" s="6701"/>
      <c r="AL1140" s="6701"/>
      <c r="AM1140" s="6701"/>
      <c r="AN1140" s="6702"/>
      <c r="AO1140" s="6702"/>
    </row>
    <row r="1141" spans="1:41" s="2624" customFormat="1" ht="28.5" customHeight="1" thickBot="1">
      <c r="A1141" s="2906"/>
      <c r="B1141" s="6708"/>
      <c r="C1141" s="6709" t="s">
        <v>955</v>
      </c>
      <c r="D1141" s="6710" t="s">
        <v>956</v>
      </c>
      <c r="E1141" s="6711">
        <f>I1141</f>
        <v>658000</v>
      </c>
      <c r="F1141" s="6712">
        <v>1487729</v>
      </c>
      <c r="G1141" s="6713">
        <v>1339802.52</v>
      </c>
      <c r="H1141" s="3240">
        <f t="shared" si="310"/>
        <v>0.90056893426154894</v>
      </c>
      <c r="I1141" s="1881">
        <f t="shared" si="307"/>
        <v>658000</v>
      </c>
      <c r="J1141" s="6698"/>
      <c r="K1141" s="6698"/>
      <c r="L1141" s="6698"/>
      <c r="M1141" s="6698"/>
      <c r="N1141" s="6698"/>
      <c r="O1141" s="6698"/>
      <c r="P1141" s="5664"/>
      <c r="Q1141" s="6699"/>
      <c r="R1141" s="6699"/>
      <c r="S1141" s="6699">
        <v>658000</v>
      </c>
      <c r="T1141" s="5666"/>
      <c r="U1141" s="6699"/>
      <c r="V1141" s="6699"/>
      <c r="W1141" s="6699"/>
      <c r="X1141" s="6699"/>
      <c r="Y1141" s="6699"/>
      <c r="Z1141" s="6699"/>
      <c r="AA1141" s="6699"/>
      <c r="AB1141" s="6699"/>
      <c r="AC1141" s="6699"/>
      <c r="AD1141" s="6699"/>
      <c r="AE1141" s="6700"/>
      <c r="AF1141" s="6700"/>
      <c r="AG1141" s="6699"/>
      <c r="AH1141" s="6699"/>
      <c r="AI1141" s="5666"/>
      <c r="AJ1141" s="6701"/>
      <c r="AK1141" s="6701"/>
      <c r="AL1141" s="6701"/>
      <c r="AM1141" s="6701"/>
      <c r="AN1141" s="6702"/>
      <c r="AO1141" s="6702"/>
    </row>
    <row r="1142" spans="1:41" s="2624" customFormat="1" ht="17.100000000000001" customHeight="1">
      <c r="A1142" s="2629"/>
      <c r="B1142" s="2947"/>
      <c r="C1142" s="10847" t="s">
        <v>679</v>
      </c>
      <c r="D1142" s="10848"/>
      <c r="E1142" s="2220">
        <f t="shared" ref="E1142:G1142" si="312">SUM(E1143)</f>
        <v>109511355</v>
      </c>
      <c r="F1142" s="2220">
        <f t="shared" si="312"/>
        <v>96263439</v>
      </c>
      <c r="G1142" s="2221">
        <f t="shared" si="312"/>
        <v>93933898.390000001</v>
      </c>
      <c r="H1142" s="2354">
        <f t="shared" si="310"/>
        <v>0.97580035957369027</v>
      </c>
      <c r="I1142" s="1881">
        <f t="shared" si="307"/>
        <v>0</v>
      </c>
      <c r="J1142" s="6698"/>
      <c r="K1142" s="6698"/>
      <c r="L1142" s="6698"/>
      <c r="M1142" s="6698"/>
      <c r="N1142" s="6698"/>
      <c r="O1142" s="6698"/>
      <c r="P1142" s="5664"/>
      <c r="Q1142" s="6699"/>
      <c r="R1142" s="6699"/>
      <c r="S1142" s="6699"/>
      <c r="T1142" s="5666"/>
      <c r="U1142" s="6699"/>
      <c r="V1142" s="6699"/>
      <c r="W1142" s="6699"/>
      <c r="X1142" s="6699"/>
      <c r="Y1142" s="6699"/>
      <c r="Z1142" s="6699"/>
      <c r="AA1142" s="6699"/>
      <c r="AB1142" s="6699"/>
      <c r="AC1142" s="6699"/>
      <c r="AD1142" s="6699"/>
      <c r="AE1142" s="6700"/>
      <c r="AF1142" s="6700"/>
      <c r="AG1142" s="6699"/>
      <c r="AH1142" s="6699"/>
      <c r="AI1142" s="5666"/>
      <c r="AJ1142" s="6701"/>
      <c r="AK1142" s="6701"/>
      <c r="AL1142" s="6701"/>
      <c r="AM1142" s="6701"/>
      <c r="AN1142" s="6702"/>
      <c r="AO1142" s="6702"/>
    </row>
    <row r="1143" spans="1:41" s="2624" customFormat="1" ht="17.100000000000001" customHeight="1">
      <c r="A1143" s="2629"/>
      <c r="B1143" s="2947"/>
      <c r="C1143" s="11157" t="s">
        <v>680</v>
      </c>
      <c r="D1143" s="11158"/>
      <c r="E1143" s="6714">
        <f>SUM(E1144:E1146)</f>
        <v>109511355</v>
      </c>
      <c r="F1143" s="6714">
        <f>SUM(F1144:F1146)</f>
        <v>96263439</v>
      </c>
      <c r="G1143" s="6715">
        <f>SUM(G1144:G1146)</f>
        <v>93933898.390000001</v>
      </c>
      <c r="H1143" s="2247">
        <f t="shared" si="310"/>
        <v>0.97580035957369027</v>
      </c>
      <c r="I1143" s="1881">
        <f t="shared" si="307"/>
        <v>0</v>
      </c>
      <c r="J1143" s="6716"/>
      <c r="K1143" s="6716"/>
      <c r="L1143" s="6716"/>
      <c r="M1143" s="6716"/>
      <c r="N1143" s="6716"/>
      <c r="O1143" s="6716"/>
      <c r="P1143" s="5664"/>
      <c r="Q1143" s="6717"/>
      <c r="R1143" s="6717"/>
      <c r="S1143" s="6717"/>
      <c r="T1143" s="5666"/>
      <c r="U1143" s="6717"/>
      <c r="V1143" s="6717"/>
      <c r="W1143" s="6717"/>
      <c r="X1143" s="6717"/>
      <c r="Y1143" s="6717"/>
      <c r="Z1143" s="6717"/>
      <c r="AA1143" s="6717"/>
      <c r="AB1143" s="6717"/>
      <c r="AC1143" s="6717"/>
      <c r="AD1143" s="6717"/>
      <c r="AE1143" s="6718"/>
      <c r="AF1143" s="6718"/>
      <c r="AG1143" s="6717"/>
      <c r="AH1143" s="6717"/>
      <c r="AI1143" s="5666"/>
      <c r="AJ1143" s="6719"/>
      <c r="AK1143" s="6719"/>
      <c r="AL1143" s="6719"/>
      <c r="AM1143" s="6719"/>
      <c r="AN1143" s="6720"/>
      <c r="AO1143" s="6720"/>
    </row>
    <row r="1144" spans="1:41" s="2624" customFormat="1" ht="72" customHeight="1">
      <c r="A1144" s="2629"/>
      <c r="B1144" s="6721"/>
      <c r="C1144" s="6722" t="s">
        <v>756</v>
      </c>
      <c r="D1144" s="6723" t="s">
        <v>749</v>
      </c>
      <c r="E1144" s="6724">
        <f>I1144</f>
        <v>2800000</v>
      </c>
      <c r="F1144" s="5690">
        <v>0</v>
      </c>
      <c r="G1144" s="5691">
        <v>0</v>
      </c>
      <c r="H1144" s="2247"/>
      <c r="I1144" s="1881">
        <f t="shared" si="307"/>
        <v>2800000</v>
      </c>
      <c r="J1144" s="6725"/>
      <c r="K1144" s="6725"/>
      <c r="L1144" s="6725"/>
      <c r="M1144" s="6725"/>
      <c r="N1144" s="6725">
        <v>2800000</v>
      </c>
      <c r="O1144" s="6725"/>
      <c r="P1144" s="5664"/>
      <c r="Q1144" s="6726"/>
      <c r="R1144" s="6726"/>
      <c r="S1144" s="6726"/>
      <c r="T1144" s="5666"/>
      <c r="U1144" s="6726"/>
      <c r="V1144" s="6726"/>
      <c r="W1144" s="6726"/>
      <c r="X1144" s="6726"/>
      <c r="Y1144" s="6726"/>
      <c r="Z1144" s="6726"/>
      <c r="AA1144" s="6726"/>
      <c r="AB1144" s="6726"/>
      <c r="AC1144" s="6726"/>
      <c r="AD1144" s="6726"/>
      <c r="AE1144" s="6727"/>
      <c r="AF1144" s="6727"/>
      <c r="AG1144" s="6726"/>
      <c r="AH1144" s="6726"/>
      <c r="AI1144" s="5666"/>
      <c r="AJ1144" s="6728"/>
      <c r="AK1144" s="6728"/>
      <c r="AL1144" s="6728"/>
      <c r="AM1144" s="6728"/>
      <c r="AN1144" s="6729"/>
      <c r="AO1144" s="6729"/>
    </row>
    <row r="1145" spans="1:41" s="2624" customFormat="1" ht="51" customHeight="1">
      <c r="A1145" s="3219"/>
      <c r="B1145" s="6730"/>
      <c r="C1145" s="6731" t="s">
        <v>814</v>
      </c>
      <c r="D1145" s="6732" t="s">
        <v>815</v>
      </c>
      <c r="E1145" s="6733">
        <f>I1145+2910645</f>
        <v>106711355</v>
      </c>
      <c r="F1145" s="5690">
        <v>96205427</v>
      </c>
      <c r="G1145" s="5691">
        <v>93875886.510000005</v>
      </c>
      <c r="H1145" s="2247">
        <f t="shared" si="310"/>
        <v>0.97578576840576781</v>
      </c>
      <c r="I1145" s="1881">
        <f t="shared" si="307"/>
        <v>103800710</v>
      </c>
      <c r="J1145" s="6734"/>
      <c r="K1145" s="6734"/>
      <c r="L1145" s="6734"/>
      <c r="M1145" s="6734"/>
      <c r="N1145" s="6734"/>
      <c r="O1145" s="6734"/>
      <c r="P1145" s="5664"/>
      <c r="Q1145" s="6735"/>
      <c r="R1145" s="6735"/>
      <c r="S1145" s="6735">
        <v>103800710</v>
      </c>
      <c r="T1145" s="5666"/>
      <c r="U1145" s="6735"/>
      <c r="V1145" s="6735"/>
      <c r="W1145" s="6735"/>
      <c r="X1145" s="6735"/>
      <c r="Y1145" s="6735"/>
      <c r="Z1145" s="6735"/>
      <c r="AA1145" s="6735"/>
      <c r="AB1145" s="6735"/>
      <c r="AC1145" s="6735"/>
      <c r="AD1145" s="6735"/>
      <c r="AE1145" s="6736"/>
      <c r="AF1145" s="6736"/>
      <c r="AG1145" s="6735"/>
      <c r="AH1145" s="6735"/>
      <c r="AI1145" s="5666"/>
      <c r="AJ1145" s="6737"/>
      <c r="AK1145" s="6737"/>
      <c r="AL1145" s="6737"/>
      <c r="AM1145" s="6737"/>
      <c r="AN1145" s="6738"/>
      <c r="AO1145" s="6738"/>
    </row>
    <row r="1146" spans="1:41" s="2624" customFormat="1" ht="50.25" customHeight="1">
      <c r="A1146" s="2629"/>
      <c r="B1146" s="6730"/>
      <c r="C1146" s="4334" t="s">
        <v>541</v>
      </c>
      <c r="D1146" s="4335" t="s">
        <v>957</v>
      </c>
      <c r="E1146" s="2233">
        <f t="shared" ref="E1146" si="313">I1146</f>
        <v>0</v>
      </c>
      <c r="F1146" s="2245">
        <v>58012</v>
      </c>
      <c r="G1146" s="2246">
        <v>58011.88</v>
      </c>
      <c r="H1146" s="2247">
        <f t="shared" si="310"/>
        <v>0.99999793146245597</v>
      </c>
      <c r="I1146" s="1881">
        <f t="shared" si="307"/>
        <v>0</v>
      </c>
      <c r="J1146" s="6734"/>
      <c r="K1146" s="6734"/>
      <c r="L1146" s="6734"/>
      <c r="M1146" s="6734"/>
      <c r="N1146" s="6734"/>
      <c r="O1146" s="6734"/>
      <c r="P1146" s="5664"/>
      <c r="Q1146" s="6735"/>
      <c r="R1146" s="6735"/>
      <c r="S1146" s="6735"/>
      <c r="T1146" s="5666"/>
      <c r="U1146" s="6735"/>
      <c r="V1146" s="6735"/>
      <c r="W1146" s="6735"/>
      <c r="X1146" s="6735"/>
      <c r="Y1146" s="6735"/>
      <c r="Z1146" s="6735"/>
      <c r="AA1146" s="6735"/>
      <c r="AB1146" s="6735"/>
      <c r="AC1146" s="6735"/>
      <c r="AD1146" s="6735"/>
      <c r="AE1146" s="6736"/>
      <c r="AF1146" s="6736"/>
      <c r="AG1146" s="6735"/>
      <c r="AH1146" s="6735"/>
      <c r="AI1146" s="5666"/>
      <c r="AJ1146" s="6737"/>
      <c r="AK1146" s="6737"/>
      <c r="AL1146" s="6737"/>
      <c r="AM1146" s="6737"/>
      <c r="AN1146" s="6738"/>
      <c r="AO1146" s="6738"/>
    </row>
    <row r="1147" spans="1:41" s="2624" customFormat="1" ht="17.25" customHeight="1">
      <c r="A1147" s="2629"/>
      <c r="B1147" s="6730"/>
      <c r="C1147" s="6739"/>
      <c r="D1147" s="6740"/>
      <c r="E1147" s="2233"/>
      <c r="F1147" s="2245"/>
      <c r="G1147" s="2246"/>
      <c r="H1147" s="2247"/>
      <c r="I1147" s="1881"/>
      <c r="J1147" s="6734"/>
      <c r="K1147" s="6734"/>
      <c r="L1147" s="6734"/>
      <c r="M1147" s="6734"/>
      <c r="N1147" s="6734"/>
      <c r="O1147" s="6734"/>
      <c r="P1147" s="5664"/>
      <c r="Q1147" s="6735"/>
      <c r="R1147" s="6735"/>
      <c r="S1147" s="6735"/>
      <c r="T1147" s="5666"/>
      <c r="U1147" s="6735"/>
      <c r="V1147" s="6735"/>
      <c r="W1147" s="6735"/>
      <c r="X1147" s="6735"/>
      <c r="Y1147" s="6735"/>
      <c r="Z1147" s="6735"/>
      <c r="AA1147" s="6735"/>
      <c r="AB1147" s="6735"/>
      <c r="AC1147" s="6735"/>
      <c r="AD1147" s="6735"/>
      <c r="AE1147" s="6736"/>
      <c r="AF1147" s="6736"/>
      <c r="AG1147" s="6735"/>
      <c r="AH1147" s="6735"/>
      <c r="AI1147" s="5666"/>
      <c r="AJ1147" s="6737"/>
      <c r="AK1147" s="6737"/>
      <c r="AL1147" s="6737"/>
      <c r="AM1147" s="6737"/>
      <c r="AN1147" s="6738"/>
      <c r="AO1147" s="6738"/>
    </row>
    <row r="1148" spans="1:41" s="1928" customFormat="1" ht="21" customHeight="1">
      <c r="A1148" s="5269"/>
      <c r="B1148" s="5279"/>
      <c r="C1148" s="11159" t="s">
        <v>752</v>
      </c>
      <c r="D1148" s="11152"/>
      <c r="E1148" s="6741">
        <f>E1149</f>
        <v>2800000</v>
      </c>
      <c r="F1148" s="6741">
        <f>F1149</f>
        <v>0</v>
      </c>
      <c r="G1148" s="6742">
        <f>G1149</f>
        <v>0</v>
      </c>
      <c r="H1148" s="2247"/>
      <c r="I1148" s="1881">
        <f t="shared" si="307"/>
        <v>0</v>
      </c>
      <c r="J1148" s="6734"/>
      <c r="K1148" s="6734"/>
      <c r="L1148" s="6734"/>
      <c r="M1148" s="6734"/>
      <c r="N1148" s="6734"/>
      <c r="O1148" s="6734"/>
      <c r="P1148" s="5664"/>
      <c r="Q1148" s="6735"/>
      <c r="R1148" s="6735"/>
      <c r="S1148" s="6735"/>
      <c r="T1148" s="5666"/>
      <c r="U1148" s="6735"/>
      <c r="V1148" s="6735"/>
      <c r="W1148" s="6735"/>
      <c r="X1148" s="6735"/>
      <c r="Y1148" s="6735"/>
      <c r="Z1148" s="6735"/>
      <c r="AA1148" s="6735"/>
      <c r="AB1148" s="6735"/>
      <c r="AC1148" s="6735"/>
      <c r="AD1148" s="6735"/>
      <c r="AE1148" s="6736"/>
      <c r="AF1148" s="6736"/>
      <c r="AG1148" s="6735"/>
      <c r="AH1148" s="6735"/>
      <c r="AI1148" s="5666"/>
      <c r="AJ1148" s="6737"/>
      <c r="AK1148" s="6737"/>
      <c r="AL1148" s="6737"/>
      <c r="AM1148" s="6737"/>
      <c r="AN1148" s="6737"/>
      <c r="AO1148" s="6737"/>
    </row>
    <row r="1149" spans="1:41" s="1928" customFormat="1" ht="69" customHeight="1" thickBot="1">
      <c r="A1149" s="1929"/>
      <c r="B1149" s="5279"/>
      <c r="C1149" s="6743" t="s">
        <v>756</v>
      </c>
      <c r="D1149" s="6744" t="s">
        <v>749</v>
      </c>
      <c r="E1149" s="6733">
        <v>2800000</v>
      </c>
      <c r="F1149" s="5690">
        <v>0</v>
      </c>
      <c r="G1149" s="5691">
        <v>0</v>
      </c>
      <c r="H1149" s="2247"/>
      <c r="I1149" s="1881">
        <f t="shared" si="307"/>
        <v>0</v>
      </c>
      <c r="J1149" s="6734"/>
      <c r="K1149" s="6734"/>
      <c r="L1149" s="6734"/>
      <c r="M1149" s="6734"/>
      <c r="N1149" s="6734"/>
      <c r="O1149" s="6734"/>
      <c r="P1149" s="5664"/>
      <c r="Q1149" s="6735"/>
      <c r="R1149" s="6735"/>
      <c r="S1149" s="6735"/>
      <c r="T1149" s="5666"/>
      <c r="U1149" s="6735"/>
      <c r="V1149" s="6735"/>
      <c r="W1149" s="6735"/>
      <c r="X1149" s="6735"/>
      <c r="Y1149" s="6735"/>
      <c r="Z1149" s="6735"/>
      <c r="AA1149" s="6735"/>
      <c r="AB1149" s="6735"/>
      <c r="AC1149" s="6735"/>
      <c r="AD1149" s="6735"/>
      <c r="AE1149" s="6736"/>
      <c r="AF1149" s="6736"/>
      <c r="AG1149" s="6735"/>
      <c r="AH1149" s="6735"/>
      <c r="AI1149" s="5666"/>
      <c r="AJ1149" s="6737"/>
      <c r="AK1149" s="6737"/>
      <c r="AL1149" s="6737"/>
      <c r="AM1149" s="6737"/>
      <c r="AN1149" s="6737"/>
      <c r="AO1149" s="6737"/>
    </row>
    <row r="1150" spans="1:41" ht="15" customHeight="1" thickBot="1">
      <c r="A1150" s="2913"/>
      <c r="B1150" s="2214" t="s">
        <v>392</v>
      </c>
      <c r="C1150" s="2215"/>
      <c r="D1150" s="2216" t="s">
        <v>393</v>
      </c>
      <c r="E1150" s="3492">
        <f>E1155+E1151</f>
        <v>1785180</v>
      </c>
      <c r="F1150" s="3492">
        <f t="shared" ref="F1150:G1150" si="314">F1155+F1151</f>
        <v>9483387</v>
      </c>
      <c r="G1150" s="3493">
        <f t="shared" si="314"/>
        <v>9394583.7000000011</v>
      </c>
      <c r="H1150" s="1935">
        <f>G1150/F1150</f>
        <v>0.99063590887939101</v>
      </c>
      <c r="I1150" s="1881">
        <f t="shared" si="307"/>
        <v>0</v>
      </c>
      <c r="J1150" s="6734"/>
      <c r="K1150" s="6734"/>
      <c r="L1150" s="6734"/>
      <c r="M1150" s="6734"/>
      <c r="N1150" s="6734"/>
      <c r="O1150" s="6734"/>
      <c r="P1150" s="5664"/>
      <c r="Q1150" s="6735"/>
      <c r="R1150" s="6735"/>
      <c r="S1150" s="6735"/>
      <c r="T1150" s="5666"/>
      <c r="U1150" s="6735"/>
      <c r="V1150" s="6735"/>
      <c r="W1150" s="6735"/>
      <c r="X1150" s="6735"/>
      <c r="Y1150" s="6735"/>
      <c r="Z1150" s="6735"/>
      <c r="AA1150" s="6735"/>
      <c r="AB1150" s="6735"/>
      <c r="AC1150" s="6735"/>
      <c r="AD1150" s="6735"/>
      <c r="AE1150" s="6736"/>
      <c r="AF1150" s="6736"/>
      <c r="AG1150" s="6735"/>
      <c r="AH1150" s="6735"/>
      <c r="AI1150" s="5666"/>
      <c r="AJ1150" s="6737"/>
      <c r="AK1150" s="6737"/>
      <c r="AL1150" s="6737"/>
      <c r="AM1150" s="6737"/>
      <c r="AN1150" s="6745"/>
      <c r="AO1150" s="6745"/>
    </row>
    <row r="1151" spans="1:41" s="2624" customFormat="1" ht="15">
      <c r="A1151" s="2629"/>
      <c r="B1151" s="3496"/>
      <c r="C1151" s="11153" t="s">
        <v>645</v>
      </c>
      <c r="D1151" s="11154"/>
      <c r="E1151" s="6746">
        <f t="shared" ref="E1151:G1152" si="315">E1152</f>
        <v>0</v>
      </c>
      <c r="F1151" s="6746">
        <f t="shared" si="315"/>
        <v>25000</v>
      </c>
      <c r="G1151" s="6747">
        <f t="shared" si="315"/>
        <v>13057.72</v>
      </c>
      <c r="H1151" s="2354">
        <f>G1151/F1151</f>
        <v>0.52230880000000002</v>
      </c>
      <c r="I1151" s="1881">
        <f t="shared" ref="I1151:I1154" si="316">SUM(J1151:AM1151)</f>
        <v>0</v>
      </c>
      <c r="J1151" s="6734"/>
      <c r="K1151" s="6734"/>
      <c r="L1151" s="6734"/>
      <c r="M1151" s="6734"/>
      <c r="N1151" s="6734"/>
      <c r="O1151" s="6734"/>
      <c r="P1151" s="5664"/>
      <c r="Q1151" s="6735"/>
      <c r="R1151" s="6735"/>
      <c r="S1151" s="6735"/>
      <c r="T1151" s="5666"/>
      <c r="U1151" s="6735"/>
      <c r="V1151" s="6735"/>
      <c r="W1151" s="6735"/>
      <c r="X1151" s="6735"/>
      <c r="Y1151" s="6735"/>
      <c r="Z1151" s="6735"/>
      <c r="AA1151" s="6735"/>
      <c r="AB1151" s="6735"/>
      <c r="AC1151" s="6735"/>
      <c r="AD1151" s="6735"/>
      <c r="AE1151" s="6736"/>
      <c r="AF1151" s="6736"/>
      <c r="AG1151" s="6735"/>
      <c r="AH1151" s="6735"/>
      <c r="AI1151" s="5666"/>
      <c r="AJ1151" s="6737"/>
      <c r="AK1151" s="6737"/>
      <c r="AL1151" s="6737"/>
      <c r="AM1151" s="6737"/>
      <c r="AN1151" s="6738"/>
      <c r="AO1151" s="6738"/>
    </row>
    <row r="1152" spans="1:41" s="2624" customFormat="1" ht="15">
      <c r="A1152" s="2629"/>
      <c r="B1152" s="3496"/>
      <c r="C1152" s="11160" t="s">
        <v>954</v>
      </c>
      <c r="D1152" s="11161"/>
      <c r="E1152" s="6748">
        <f t="shared" si="315"/>
        <v>0</v>
      </c>
      <c r="F1152" s="6748">
        <f t="shared" si="315"/>
        <v>25000</v>
      </c>
      <c r="G1152" s="6749">
        <f t="shared" si="315"/>
        <v>13057.72</v>
      </c>
      <c r="H1152" s="2247">
        <f t="shared" ref="H1152:H1162" si="317">G1152/F1152</f>
        <v>0.52230880000000002</v>
      </c>
      <c r="I1152" s="1881">
        <f t="shared" si="316"/>
        <v>0</v>
      </c>
      <c r="J1152" s="6750"/>
      <c r="K1152" s="6750"/>
      <c r="L1152" s="6750"/>
      <c r="M1152" s="6750"/>
      <c r="N1152" s="6750"/>
      <c r="O1152" s="6750"/>
      <c r="P1152" s="5664"/>
      <c r="Q1152" s="6751"/>
      <c r="R1152" s="6751"/>
      <c r="S1152" s="6751"/>
      <c r="T1152" s="5666"/>
      <c r="U1152" s="6751"/>
      <c r="V1152" s="6751"/>
      <c r="W1152" s="6751"/>
      <c r="X1152" s="6751"/>
      <c r="Y1152" s="6751"/>
      <c r="Z1152" s="6751"/>
      <c r="AA1152" s="6751"/>
      <c r="AB1152" s="6751"/>
      <c r="AC1152" s="6751"/>
      <c r="AD1152" s="6751"/>
      <c r="AE1152" s="6752"/>
      <c r="AF1152" s="6752"/>
      <c r="AG1152" s="6751"/>
      <c r="AH1152" s="6751"/>
      <c r="AI1152" s="5666"/>
      <c r="AJ1152" s="6753"/>
      <c r="AK1152" s="6753"/>
      <c r="AL1152" s="6753"/>
      <c r="AM1152" s="6753"/>
      <c r="AN1152" s="6754"/>
      <c r="AO1152" s="6754"/>
    </row>
    <row r="1153" spans="1:41" s="2624" customFormat="1" ht="33" customHeight="1">
      <c r="A1153" s="2629"/>
      <c r="B1153" s="3496"/>
      <c r="C1153" s="6755" t="s">
        <v>247</v>
      </c>
      <c r="D1153" s="6756" t="s">
        <v>765</v>
      </c>
      <c r="E1153" s="6757">
        <v>0</v>
      </c>
      <c r="F1153" s="6060">
        <v>25000</v>
      </c>
      <c r="G1153" s="6061">
        <v>13057.72</v>
      </c>
      <c r="H1153" s="2247">
        <f t="shared" si="317"/>
        <v>0.52230880000000002</v>
      </c>
      <c r="I1153" s="1881">
        <f t="shared" si="316"/>
        <v>163000</v>
      </c>
      <c r="J1153" s="6758"/>
      <c r="K1153" s="6758"/>
      <c r="L1153" s="6758"/>
      <c r="M1153" s="6758"/>
      <c r="N1153" s="6758"/>
      <c r="O1153" s="6758"/>
      <c r="P1153" s="5664"/>
      <c r="Q1153" s="6759"/>
      <c r="R1153" s="6759"/>
      <c r="S1153" s="6759">
        <v>163000</v>
      </c>
      <c r="T1153" s="5666"/>
      <c r="U1153" s="6759"/>
      <c r="V1153" s="6759"/>
      <c r="W1153" s="6759"/>
      <c r="X1153" s="6759"/>
      <c r="Y1153" s="6759"/>
      <c r="Z1153" s="6759"/>
      <c r="AA1153" s="6759"/>
      <c r="AB1153" s="6759"/>
      <c r="AC1153" s="6759"/>
      <c r="AD1153" s="6759"/>
      <c r="AE1153" s="6760"/>
      <c r="AF1153" s="6760"/>
      <c r="AG1153" s="6759"/>
      <c r="AH1153" s="6759"/>
      <c r="AI1153" s="5666"/>
      <c r="AJ1153" s="6761"/>
      <c r="AK1153" s="6761"/>
      <c r="AL1153" s="6761"/>
      <c r="AM1153" s="6761"/>
      <c r="AN1153" s="6762"/>
      <c r="AO1153" s="6762"/>
    </row>
    <row r="1154" spans="1:41" s="2624" customFormat="1" ht="15">
      <c r="A1154" s="2629"/>
      <c r="B1154" s="3496"/>
      <c r="C1154" s="11162"/>
      <c r="D1154" s="11163"/>
      <c r="E1154" s="3633"/>
      <c r="F1154" s="6763"/>
      <c r="G1154" s="6764"/>
      <c r="H1154" s="2247"/>
      <c r="I1154" s="1881">
        <f t="shared" si="316"/>
        <v>0</v>
      </c>
      <c r="J1154" s="6758"/>
      <c r="K1154" s="6758"/>
      <c r="L1154" s="6758"/>
      <c r="M1154" s="6758"/>
      <c r="N1154" s="6758"/>
      <c r="O1154" s="6758"/>
      <c r="P1154" s="5664"/>
      <c r="Q1154" s="6759"/>
      <c r="R1154" s="6759"/>
      <c r="S1154" s="6759"/>
      <c r="T1154" s="5666"/>
      <c r="U1154" s="6759"/>
      <c r="V1154" s="6759"/>
      <c r="W1154" s="6759"/>
      <c r="X1154" s="6759"/>
      <c r="Y1154" s="6759"/>
      <c r="Z1154" s="6759"/>
      <c r="AA1154" s="6759"/>
      <c r="AB1154" s="6759"/>
      <c r="AC1154" s="6759"/>
      <c r="AD1154" s="6759"/>
      <c r="AE1154" s="6760"/>
      <c r="AF1154" s="6760"/>
      <c r="AG1154" s="6759"/>
      <c r="AH1154" s="6759"/>
      <c r="AI1154" s="5666"/>
      <c r="AJ1154" s="6761"/>
      <c r="AK1154" s="6761"/>
      <c r="AL1154" s="6761"/>
      <c r="AM1154" s="6761"/>
      <c r="AN1154" s="6762"/>
      <c r="AO1154" s="6762"/>
    </row>
    <row r="1155" spans="1:41" ht="18.75" customHeight="1">
      <c r="A1155" s="2913"/>
      <c r="B1155" s="6765"/>
      <c r="C1155" s="11147" t="s">
        <v>679</v>
      </c>
      <c r="D1155" s="11148"/>
      <c r="E1155" s="2220">
        <f t="shared" ref="E1155:G1155" si="318">E1156</f>
        <v>1785180</v>
      </c>
      <c r="F1155" s="2220">
        <f t="shared" si="318"/>
        <v>9458387</v>
      </c>
      <c r="G1155" s="2221">
        <f t="shared" si="318"/>
        <v>9381525.9800000004</v>
      </c>
      <c r="H1155" s="2354">
        <f t="shared" si="317"/>
        <v>0.99187377086600503</v>
      </c>
      <c r="I1155" s="1881">
        <f t="shared" si="307"/>
        <v>0</v>
      </c>
      <c r="J1155" s="6758"/>
      <c r="K1155" s="6758"/>
      <c r="L1155" s="6758"/>
      <c r="M1155" s="6758"/>
      <c r="N1155" s="6758"/>
      <c r="O1155" s="6758"/>
      <c r="P1155" s="5664"/>
      <c r="Q1155" s="6759"/>
      <c r="R1155" s="6759"/>
      <c r="S1155" s="6759"/>
      <c r="T1155" s="5666"/>
      <c r="U1155" s="6759"/>
      <c r="V1155" s="6759"/>
      <c r="W1155" s="6759"/>
      <c r="X1155" s="6759"/>
      <c r="Y1155" s="6759"/>
      <c r="Z1155" s="6759"/>
      <c r="AA1155" s="6759"/>
      <c r="AB1155" s="6759"/>
      <c r="AC1155" s="6759"/>
      <c r="AD1155" s="6759"/>
      <c r="AE1155" s="6760"/>
      <c r="AF1155" s="6760"/>
      <c r="AG1155" s="6759"/>
      <c r="AH1155" s="6759"/>
      <c r="AI1155" s="5666"/>
      <c r="AJ1155" s="6761"/>
      <c r="AK1155" s="6761"/>
      <c r="AL1155" s="6761"/>
      <c r="AM1155" s="6761"/>
      <c r="AN1155" s="6766"/>
      <c r="AO1155" s="6766"/>
    </row>
    <row r="1156" spans="1:41" ht="15.75" customHeight="1">
      <c r="A1156" s="2913"/>
      <c r="B1156" s="6765"/>
      <c r="C1156" s="11149" t="s">
        <v>680</v>
      </c>
      <c r="D1156" s="11150"/>
      <c r="E1156" s="6767">
        <f>SUM(E1157:E1159)</f>
        <v>1785180</v>
      </c>
      <c r="F1156" s="6767">
        <f t="shared" ref="F1156:G1156" si="319">SUM(F1157:F1159)</f>
        <v>9458387</v>
      </c>
      <c r="G1156" s="6768">
        <f t="shared" si="319"/>
        <v>9381525.9800000004</v>
      </c>
      <c r="H1156" s="2247">
        <f t="shared" si="317"/>
        <v>0.99187377086600503</v>
      </c>
      <c r="I1156" s="1881">
        <f t="shared" si="307"/>
        <v>0</v>
      </c>
      <c r="J1156" s="6758"/>
      <c r="K1156" s="6758"/>
      <c r="L1156" s="6758"/>
      <c r="M1156" s="6758"/>
      <c r="N1156" s="6758"/>
      <c r="O1156" s="6758"/>
      <c r="P1156" s="5664"/>
      <c r="Q1156" s="6759"/>
      <c r="R1156" s="6759"/>
      <c r="S1156" s="6759"/>
      <c r="T1156" s="5666"/>
      <c r="U1156" s="6759"/>
      <c r="V1156" s="6759"/>
      <c r="W1156" s="6759"/>
      <c r="X1156" s="6759"/>
      <c r="Y1156" s="6759"/>
      <c r="Z1156" s="6759"/>
      <c r="AA1156" s="6759"/>
      <c r="AB1156" s="6759"/>
      <c r="AC1156" s="6759"/>
      <c r="AD1156" s="6759"/>
      <c r="AE1156" s="6760"/>
      <c r="AF1156" s="6760"/>
      <c r="AG1156" s="6759"/>
      <c r="AH1156" s="6759"/>
      <c r="AI1156" s="5666"/>
      <c r="AJ1156" s="6761"/>
      <c r="AK1156" s="6761"/>
      <c r="AL1156" s="6761"/>
      <c r="AM1156" s="6761"/>
      <c r="AN1156" s="6766"/>
      <c r="AO1156" s="6766"/>
    </row>
    <row r="1157" spans="1:41" ht="68.25" customHeight="1" thickBot="1">
      <c r="A1157" s="3452"/>
      <c r="B1157" s="6769"/>
      <c r="C1157" s="6770" t="s">
        <v>756</v>
      </c>
      <c r="D1157" s="6771" t="s">
        <v>749</v>
      </c>
      <c r="E1157" s="6772">
        <v>0</v>
      </c>
      <c r="F1157" s="6773">
        <v>2861529</v>
      </c>
      <c r="G1157" s="6774">
        <v>2861323.32</v>
      </c>
      <c r="H1157" s="3240">
        <f t="shared" si="317"/>
        <v>0.99992812234298512</v>
      </c>
      <c r="J1157" s="6758"/>
      <c r="K1157" s="6758"/>
      <c r="L1157" s="6758"/>
      <c r="M1157" s="6758"/>
      <c r="N1157" s="6758"/>
      <c r="O1157" s="6758"/>
      <c r="P1157" s="5664"/>
      <c r="Q1157" s="6759"/>
      <c r="R1157" s="6759"/>
      <c r="S1157" s="6759"/>
      <c r="T1157" s="5666"/>
      <c r="U1157" s="6759"/>
      <c r="V1157" s="6759"/>
      <c r="W1157" s="6759"/>
      <c r="X1157" s="6759"/>
      <c r="Y1157" s="6759"/>
      <c r="Z1157" s="6759"/>
      <c r="AA1157" s="6759"/>
      <c r="AB1157" s="6759"/>
      <c r="AC1157" s="6759"/>
      <c r="AD1157" s="6759"/>
      <c r="AE1157" s="6760"/>
      <c r="AF1157" s="6760"/>
      <c r="AG1157" s="6759"/>
      <c r="AH1157" s="6759"/>
      <c r="AI1157" s="5666"/>
      <c r="AJ1157" s="6761"/>
      <c r="AK1157" s="6761"/>
      <c r="AL1157" s="6761"/>
      <c r="AM1157" s="6761"/>
      <c r="AN1157" s="6766"/>
      <c r="AO1157" s="6766"/>
    </row>
    <row r="1158" spans="1:41" ht="39.75" customHeight="1">
      <c r="A1158" s="6622"/>
      <c r="B1158" s="6775"/>
      <c r="C1158" s="6776" t="s">
        <v>814</v>
      </c>
      <c r="D1158" s="6777" t="s">
        <v>815</v>
      </c>
      <c r="E1158" s="2233">
        <f>I1158</f>
        <v>1785180</v>
      </c>
      <c r="F1158" s="2245">
        <v>1418194</v>
      </c>
      <c r="G1158" s="2246">
        <v>1341539.49</v>
      </c>
      <c r="H1158" s="2247">
        <f t="shared" si="317"/>
        <v>0.9459492072311686</v>
      </c>
      <c r="I1158" s="1881">
        <f t="shared" si="307"/>
        <v>1785180</v>
      </c>
      <c r="J1158" s="6758"/>
      <c r="K1158" s="6758"/>
      <c r="L1158" s="6758"/>
      <c r="M1158" s="6758"/>
      <c r="N1158" s="6758"/>
      <c r="O1158" s="6758"/>
      <c r="P1158" s="5664"/>
      <c r="Q1158" s="6759"/>
      <c r="R1158" s="6759"/>
      <c r="S1158" s="6759">
        <v>1785180</v>
      </c>
      <c r="T1158" s="5666"/>
      <c r="U1158" s="6759"/>
      <c r="V1158" s="6759"/>
      <c r="W1158" s="6759"/>
      <c r="X1158" s="6759"/>
      <c r="Y1158" s="6759"/>
      <c r="Z1158" s="6759"/>
      <c r="AA1158" s="6759"/>
      <c r="AB1158" s="6759"/>
      <c r="AC1158" s="6759"/>
      <c r="AD1158" s="6759"/>
      <c r="AE1158" s="6760"/>
      <c r="AF1158" s="6760"/>
      <c r="AG1158" s="6759"/>
      <c r="AH1158" s="6759"/>
      <c r="AI1158" s="5666"/>
      <c r="AJ1158" s="6761"/>
      <c r="AK1158" s="6761"/>
      <c r="AL1158" s="6761"/>
      <c r="AM1158" s="6761"/>
      <c r="AN1158" s="6766"/>
      <c r="AO1158" s="6766"/>
    </row>
    <row r="1159" spans="1:41" s="2624" customFormat="1" ht="50.25" customHeight="1">
      <c r="A1159" s="2629"/>
      <c r="B1159" s="6730"/>
      <c r="C1159" s="4334" t="s">
        <v>541</v>
      </c>
      <c r="D1159" s="4335" t="s">
        <v>957</v>
      </c>
      <c r="E1159" s="2233">
        <f t="shared" ref="E1159" si="320">I1159</f>
        <v>0</v>
      </c>
      <c r="F1159" s="2245">
        <v>5178664</v>
      </c>
      <c r="G1159" s="2246">
        <v>5178663.17</v>
      </c>
      <c r="H1159" s="2247">
        <f t="shared" si="317"/>
        <v>0.9999998397270029</v>
      </c>
      <c r="I1159" s="1881">
        <f t="shared" ref="I1159" si="321">SUM(J1159:AM1159)</f>
        <v>0</v>
      </c>
      <c r="J1159" s="6758"/>
      <c r="K1159" s="6758"/>
      <c r="L1159" s="6758"/>
      <c r="M1159" s="6758"/>
      <c r="N1159" s="6758"/>
      <c r="O1159" s="6758"/>
      <c r="P1159" s="5664"/>
      <c r="Q1159" s="6759"/>
      <c r="R1159" s="6759"/>
      <c r="S1159" s="6759"/>
      <c r="T1159" s="5666"/>
      <c r="U1159" s="6759"/>
      <c r="V1159" s="6759"/>
      <c r="W1159" s="6759"/>
      <c r="X1159" s="6759"/>
      <c r="Y1159" s="6759"/>
      <c r="Z1159" s="6759"/>
      <c r="AA1159" s="6759"/>
      <c r="AB1159" s="6759"/>
      <c r="AC1159" s="6759"/>
      <c r="AD1159" s="6759"/>
      <c r="AE1159" s="6760"/>
      <c r="AF1159" s="6760"/>
      <c r="AG1159" s="6759"/>
      <c r="AH1159" s="6759"/>
      <c r="AI1159" s="5666"/>
      <c r="AJ1159" s="6761"/>
      <c r="AK1159" s="6761"/>
      <c r="AL1159" s="6761"/>
      <c r="AM1159" s="6761"/>
      <c r="AN1159" s="6762"/>
      <c r="AO1159" s="6762"/>
    </row>
    <row r="1160" spans="1:41" s="2624" customFormat="1" ht="21.75" customHeight="1">
      <c r="A1160" s="2629"/>
      <c r="B1160" s="6730"/>
      <c r="C1160" s="6778"/>
      <c r="D1160" s="6779"/>
      <c r="E1160" s="6767"/>
      <c r="F1160" s="6780"/>
      <c r="G1160" s="6781"/>
      <c r="H1160" s="2247"/>
      <c r="I1160" s="1881"/>
      <c r="J1160" s="6758"/>
      <c r="K1160" s="6758"/>
      <c r="L1160" s="6758"/>
      <c r="M1160" s="6758"/>
      <c r="N1160" s="6758"/>
      <c r="O1160" s="6758"/>
      <c r="P1160" s="5664"/>
      <c r="Q1160" s="6759"/>
      <c r="R1160" s="6759"/>
      <c r="S1160" s="6759"/>
      <c r="T1160" s="5666"/>
      <c r="U1160" s="6759"/>
      <c r="V1160" s="6759"/>
      <c r="W1160" s="6759"/>
      <c r="X1160" s="6759"/>
      <c r="Y1160" s="6759"/>
      <c r="Z1160" s="6759"/>
      <c r="AA1160" s="6759"/>
      <c r="AB1160" s="6759"/>
      <c r="AC1160" s="6759"/>
      <c r="AD1160" s="6759"/>
      <c r="AE1160" s="6760"/>
      <c r="AF1160" s="6760"/>
      <c r="AG1160" s="6759"/>
      <c r="AH1160" s="6759"/>
      <c r="AI1160" s="5666"/>
      <c r="AJ1160" s="6761"/>
      <c r="AK1160" s="6761"/>
      <c r="AL1160" s="6761"/>
      <c r="AM1160" s="6761"/>
      <c r="AN1160" s="6762"/>
      <c r="AO1160" s="6762"/>
    </row>
    <row r="1161" spans="1:41" s="1928" customFormat="1" ht="21" customHeight="1">
      <c r="A1161" s="5269"/>
      <c r="B1161" s="5279"/>
      <c r="C1161" s="11151" t="s">
        <v>752</v>
      </c>
      <c r="D1161" s="11152"/>
      <c r="E1161" s="6782">
        <f>E1162</f>
        <v>0</v>
      </c>
      <c r="F1161" s="6782">
        <f>F1162</f>
        <v>2861529</v>
      </c>
      <c r="G1161" s="6783">
        <f>G1162</f>
        <v>2861323.32</v>
      </c>
      <c r="H1161" s="2247">
        <f t="shared" si="317"/>
        <v>0.99992812234298512</v>
      </c>
      <c r="I1161" s="1881">
        <f t="shared" ref="I1161" si="322">SUM(J1161:AM1161)</f>
        <v>0</v>
      </c>
      <c r="J1161" s="6758"/>
      <c r="K1161" s="6758"/>
      <c r="L1161" s="6758"/>
      <c r="M1161" s="6758"/>
      <c r="N1161" s="6758"/>
      <c r="O1161" s="6758"/>
      <c r="P1161" s="5664"/>
      <c r="Q1161" s="6759"/>
      <c r="R1161" s="6759"/>
      <c r="S1161" s="6759"/>
      <c r="T1161" s="5666"/>
      <c r="U1161" s="6759"/>
      <c r="V1161" s="6759"/>
      <c r="W1161" s="6759"/>
      <c r="X1161" s="6759"/>
      <c r="Y1161" s="6759"/>
      <c r="Z1161" s="6759"/>
      <c r="AA1161" s="6759"/>
      <c r="AB1161" s="6759"/>
      <c r="AC1161" s="6759"/>
      <c r="AD1161" s="6759"/>
      <c r="AE1161" s="6760"/>
      <c r="AF1161" s="6760"/>
      <c r="AG1161" s="6759"/>
      <c r="AH1161" s="6759"/>
      <c r="AI1161" s="5666"/>
      <c r="AJ1161" s="6761"/>
      <c r="AK1161" s="6761"/>
      <c r="AL1161" s="6761"/>
      <c r="AM1161" s="6761"/>
      <c r="AN1161" s="6761"/>
      <c r="AO1161" s="6761"/>
    </row>
    <row r="1162" spans="1:41" s="2624" customFormat="1" ht="50.25" customHeight="1" thickBot="1">
      <c r="A1162" s="2629"/>
      <c r="B1162" s="6730"/>
      <c r="C1162" s="2642" t="s">
        <v>756</v>
      </c>
      <c r="D1162" s="2643" t="s">
        <v>749</v>
      </c>
      <c r="E1162" s="2280">
        <v>0</v>
      </c>
      <c r="F1162" s="2281">
        <v>2861529</v>
      </c>
      <c r="G1162" s="2282">
        <v>2861323.32</v>
      </c>
      <c r="H1162" s="2247">
        <f t="shared" si="317"/>
        <v>0.99992812234298512</v>
      </c>
      <c r="I1162" s="1881"/>
      <c r="J1162" s="6758"/>
      <c r="K1162" s="6758"/>
      <c r="L1162" s="6758"/>
      <c r="M1162" s="6758"/>
      <c r="N1162" s="6758"/>
      <c r="O1162" s="6758"/>
      <c r="P1162" s="5664"/>
      <c r="Q1162" s="6759"/>
      <c r="R1162" s="6759"/>
      <c r="S1162" s="6759"/>
      <c r="T1162" s="5666"/>
      <c r="U1162" s="6759"/>
      <c r="V1162" s="6759"/>
      <c r="W1162" s="6759"/>
      <c r="X1162" s="6759"/>
      <c r="Y1162" s="6759"/>
      <c r="Z1162" s="6759"/>
      <c r="AA1162" s="6759"/>
      <c r="AB1162" s="6759"/>
      <c r="AC1162" s="6759"/>
      <c r="AD1162" s="6759"/>
      <c r="AE1162" s="6760"/>
      <c r="AF1162" s="6760"/>
      <c r="AG1162" s="6759"/>
      <c r="AH1162" s="6759"/>
      <c r="AI1162" s="5666"/>
      <c r="AJ1162" s="6761"/>
      <c r="AK1162" s="6761"/>
      <c r="AL1162" s="6761"/>
      <c r="AM1162" s="6761"/>
      <c r="AN1162" s="6762"/>
      <c r="AO1162" s="6762"/>
    </row>
    <row r="1163" spans="1:41" s="2624" customFormat="1" ht="15" customHeight="1" thickBot="1">
      <c r="A1163" s="2629"/>
      <c r="B1163" s="6784" t="s">
        <v>958</v>
      </c>
      <c r="C1163" s="6785"/>
      <c r="D1163" s="6786" t="s">
        <v>175</v>
      </c>
      <c r="E1163" s="2217">
        <f>SUM(E1164,E1168)</f>
        <v>8320076</v>
      </c>
      <c r="F1163" s="2217">
        <f>SUM(F1164,F1168)</f>
        <v>10137911</v>
      </c>
      <c r="G1163" s="2218">
        <f>SUM(G1164,G1168)</f>
        <v>9497718.3100000005</v>
      </c>
      <c r="H1163" s="1935">
        <f>G1163/F1163</f>
        <v>0.93685161666935135</v>
      </c>
      <c r="I1163" s="1881">
        <f t="shared" si="307"/>
        <v>0</v>
      </c>
      <c r="J1163" s="6758"/>
      <c r="K1163" s="6758"/>
      <c r="L1163" s="6758"/>
      <c r="M1163" s="6758"/>
      <c r="N1163" s="6758"/>
      <c r="O1163" s="6758"/>
      <c r="P1163" s="5664"/>
      <c r="Q1163" s="6759"/>
      <c r="R1163" s="6759"/>
      <c r="S1163" s="6759"/>
      <c r="T1163" s="5666"/>
      <c r="U1163" s="6759"/>
      <c r="V1163" s="6759"/>
      <c r="W1163" s="6759"/>
      <c r="X1163" s="6759"/>
      <c r="Y1163" s="6759"/>
      <c r="Z1163" s="6759"/>
      <c r="AA1163" s="6759"/>
      <c r="AB1163" s="6759"/>
      <c r="AC1163" s="6759"/>
      <c r="AD1163" s="6759"/>
      <c r="AE1163" s="6760"/>
      <c r="AF1163" s="6760"/>
      <c r="AG1163" s="6759"/>
      <c r="AH1163" s="6759"/>
      <c r="AI1163" s="5666"/>
      <c r="AJ1163" s="6761"/>
      <c r="AK1163" s="6761"/>
      <c r="AL1163" s="6761"/>
      <c r="AM1163" s="6761"/>
      <c r="AN1163" s="6762"/>
      <c r="AO1163" s="6762"/>
    </row>
    <row r="1164" spans="1:41" s="2624" customFormat="1" ht="15">
      <c r="A1164" s="2629"/>
      <c r="B1164" s="2631"/>
      <c r="C1164" s="11153" t="s">
        <v>645</v>
      </c>
      <c r="D1164" s="11154"/>
      <c r="E1164" s="3633">
        <f t="shared" ref="E1164:G1165" si="323">SUM(E1165)</f>
        <v>40000</v>
      </c>
      <c r="F1164" s="3633">
        <f t="shared" si="323"/>
        <v>40000</v>
      </c>
      <c r="G1164" s="3634">
        <f t="shared" si="323"/>
        <v>39990.1</v>
      </c>
      <c r="H1164" s="2354">
        <f>G1164/F1164</f>
        <v>0.99975249999999993</v>
      </c>
      <c r="I1164" s="1881">
        <f t="shared" si="307"/>
        <v>0</v>
      </c>
      <c r="J1164" s="6758"/>
      <c r="K1164" s="6758"/>
      <c r="L1164" s="6758"/>
      <c r="M1164" s="6758"/>
      <c r="N1164" s="6758"/>
      <c r="O1164" s="6758"/>
      <c r="P1164" s="5664"/>
      <c r="Q1164" s="6759"/>
      <c r="R1164" s="6759"/>
      <c r="S1164" s="6759"/>
      <c r="T1164" s="5666"/>
      <c r="U1164" s="6759"/>
      <c r="V1164" s="6759"/>
      <c r="W1164" s="6759"/>
      <c r="X1164" s="6759"/>
      <c r="Y1164" s="6759"/>
      <c r="Z1164" s="6759"/>
      <c r="AA1164" s="6759"/>
      <c r="AB1164" s="6759"/>
      <c r="AC1164" s="6759"/>
      <c r="AD1164" s="6759"/>
      <c r="AE1164" s="6760"/>
      <c r="AF1164" s="6760"/>
      <c r="AG1164" s="6759"/>
      <c r="AH1164" s="6759"/>
      <c r="AI1164" s="5666"/>
      <c r="AJ1164" s="6761"/>
      <c r="AK1164" s="6761"/>
      <c r="AL1164" s="6761"/>
      <c r="AM1164" s="6761"/>
      <c r="AN1164" s="6762"/>
      <c r="AO1164" s="6762"/>
    </row>
    <row r="1165" spans="1:41" s="2624" customFormat="1" ht="15">
      <c r="A1165" s="2629"/>
      <c r="B1165" s="2631"/>
      <c r="C1165" s="11155" t="s">
        <v>954</v>
      </c>
      <c r="D1165" s="11156"/>
      <c r="E1165" s="6787">
        <f t="shared" si="323"/>
        <v>40000</v>
      </c>
      <c r="F1165" s="6787">
        <f t="shared" si="323"/>
        <v>40000</v>
      </c>
      <c r="G1165" s="6788">
        <f t="shared" si="323"/>
        <v>39990.1</v>
      </c>
      <c r="H1165" s="2247">
        <f t="shared" ref="H1165:H1171" si="324">G1165/F1165</f>
        <v>0.99975249999999993</v>
      </c>
      <c r="I1165" s="1881">
        <f t="shared" si="307"/>
        <v>0</v>
      </c>
      <c r="J1165" s="6789"/>
      <c r="K1165" s="6789"/>
      <c r="L1165" s="6789"/>
      <c r="M1165" s="6789"/>
      <c r="N1165" s="6789"/>
      <c r="O1165" s="6789"/>
      <c r="P1165" s="5664"/>
      <c r="Q1165" s="6790"/>
      <c r="R1165" s="6790"/>
      <c r="S1165" s="6790"/>
      <c r="T1165" s="5666"/>
      <c r="U1165" s="6790"/>
      <c r="V1165" s="6790"/>
      <c r="W1165" s="6790"/>
      <c r="X1165" s="6790"/>
      <c r="Y1165" s="6790"/>
      <c r="Z1165" s="6790"/>
      <c r="AA1165" s="6790"/>
      <c r="AB1165" s="6790"/>
      <c r="AC1165" s="6790"/>
      <c r="AD1165" s="6790"/>
      <c r="AE1165" s="6791"/>
      <c r="AF1165" s="6791"/>
      <c r="AG1165" s="6790"/>
      <c r="AH1165" s="6790"/>
      <c r="AI1165" s="5666"/>
      <c r="AJ1165" s="6792"/>
      <c r="AK1165" s="6792"/>
      <c r="AL1165" s="6792"/>
      <c r="AM1165" s="6792"/>
      <c r="AN1165" s="6793"/>
      <c r="AO1165" s="6793"/>
    </row>
    <row r="1166" spans="1:41" s="2624" customFormat="1" ht="41.25" customHeight="1">
      <c r="A1166" s="2629"/>
      <c r="B1166" s="2631"/>
      <c r="C1166" s="6794" t="s">
        <v>955</v>
      </c>
      <c r="D1166" s="6795" t="s">
        <v>956</v>
      </c>
      <c r="E1166" s="6796">
        <f>I1166</f>
        <v>40000</v>
      </c>
      <c r="F1166" s="5690">
        <v>40000</v>
      </c>
      <c r="G1166" s="5691">
        <v>39990.1</v>
      </c>
      <c r="H1166" s="2247">
        <f t="shared" si="324"/>
        <v>0.99975249999999993</v>
      </c>
      <c r="I1166" s="1881">
        <f t="shared" si="307"/>
        <v>40000</v>
      </c>
      <c r="J1166" s="6797"/>
      <c r="K1166" s="6797"/>
      <c r="L1166" s="6797"/>
      <c r="M1166" s="6797"/>
      <c r="N1166" s="6797"/>
      <c r="O1166" s="6797"/>
      <c r="P1166" s="5664"/>
      <c r="Q1166" s="6798"/>
      <c r="R1166" s="6798"/>
      <c r="S1166" s="6798">
        <v>40000</v>
      </c>
      <c r="T1166" s="5666"/>
      <c r="U1166" s="6798"/>
      <c r="V1166" s="6798"/>
      <c r="W1166" s="6798"/>
      <c r="X1166" s="6798"/>
      <c r="Y1166" s="6798"/>
      <c r="Z1166" s="6798"/>
      <c r="AA1166" s="6798"/>
      <c r="AB1166" s="6798"/>
      <c r="AC1166" s="6798"/>
      <c r="AD1166" s="6798"/>
      <c r="AE1166" s="6799"/>
      <c r="AF1166" s="6799"/>
      <c r="AG1166" s="6798"/>
      <c r="AH1166" s="6798"/>
      <c r="AI1166" s="5666"/>
      <c r="AJ1166" s="6800"/>
      <c r="AK1166" s="6800"/>
      <c r="AL1166" s="6800"/>
      <c r="AM1166" s="6800"/>
      <c r="AN1166" s="6801"/>
      <c r="AO1166" s="6801"/>
    </row>
    <row r="1167" spans="1:41" s="2624" customFormat="1" ht="15">
      <c r="A1167" s="3219"/>
      <c r="B1167" s="2631"/>
      <c r="C1167" s="6802"/>
      <c r="D1167" s="4540"/>
      <c r="E1167" s="6796"/>
      <c r="F1167" s="5690"/>
      <c r="G1167" s="5691"/>
      <c r="H1167" s="2247"/>
      <c r="I1167" s="1881">
        <f t="shared" si="307"/>
        <v>0</v>
      </c>
      <c r="J1167" s="6797"/>
      <c r="K1167" s="6797"/>
      <c r="L1167" s="6797"/>
      <c r="M1167" s="6797"/>
      <c r="N1167" s="6797"/>
      <c r="O1167" s="6797"/>
      <c r="P1167" s="5664"/>
      <c r="Q1167" s="6798"/>
      <c r="R1167" s="6798"/>
      <c r="S1167" s="6798"/>
      <c r="T1167" s="5666"/>
      <c r="U1167" s="6798"/>
      <c r="V1167" s="6798"/>
      <c r="W1167" s="6798"/>
      <c r="X1167" s="6798"/>
      <c r="Y1167" s="6798"/>
      <c r="Z1167" s="6798"/>
      <c r="AA1167" s="6798"/>
      <c r="AB1167" s="6798"/>
      <c r="AC1167" s="6798"/>
      <c r="AD1167" s="6798"/>
      <c r="AE1167" s="6799"/>
      <c r="AF1167" s="6799"/>
      <c r="AG1167" s="6798"/>
      <c r="AH1167" s="6798"/>
      <c r="AI1167" s="5666"/>
      <c r="AJ1167" s="6800"/>
      <c r="AK1167" s="6800"/>
      <c r="AL1167" s="6800"/>
      <c r="AM1167" s="6800"/>
      <c r="AN1167" s="6801"/>
      <c r="AO1167" s="6801"/>
    </row>
    <row r="1168" spans="1:41" s="2624" customFormat="1" ht="12.75" customHeight="1">
      <c r="A1168" s="3219"/>
      <c r="B1168" s="2631"/>
      <c r="C1168" s="10899" t="s">
        <v>679</v>
      </c>
      <c r="D1168" s="10899"/>
      <c r="E1168" s="2220">
        <f t="shared" ref="E1168:G1168" si="325">SUM(E1169)</f>
        <v>8280076</v>
      </c>
      <c r="F1168" s="2220">
        <f t="shared" si="325"/>
        <v>10097911</v>
      </c>
      <c r="G1168" s="2221">
        <f t="shared" si="325"/>
        <v>9457728.2100000009</v>
      </c>
      <c r="H1168" s="2354">
        <f t="shared" si="324"/>
        <v>0.9366024527251231</v>
      </c>
      <c r="I1168" s="1881">
        <f t="shared" si="307"/>
        <v>0</v>
      </c>
      <c r="J1168" s="6797"/>
      <c r="K1168" s="6797"/>
      <c r="L1168" s="6797"/>
      <c r="M1168" s="6797"/>
      <c r="N1168" s="6797"/>
      <c r="O1168" s="6797"/>
      <c r="P1168" s="5664"/>
      <c r="Q1168" s="6798"/>
      <c r="R1168" s="6798"/>
      <c r="S1168" s="6798"/>
      <c r="T1168" s="5666"/>
      <c r="U1168" s="6798"/>
      <c r="V1168" s="6798"/>
      <c r="W1168" s="6798"/>
      <c r="X1168" s="6798"/>
      <c r="Y1168" s="6798"/>
      <c r="Z1168" s="6798"/>
      <c r="AA1168" s="6798"/>
      <c r="AB1168" s="6798"/>
      <c r="AC1168" s="6798"/>
      <c r="AD1168" s="6798"/>
      <c r="AE1168" s="6799"/>
      <c r="AF1168" s="6799"/>
      <c r="AG1168" s="6798"/>
      <c r="AH1168" s="6798"/>
      <c r="AI1168" s="5666"/>
      <c r="AJ1168" s="6800"/>
      <c r="AK1168" s="6800"/>
      <c r="AL1168" s="6800"/>
      <c r="AM1168" s="6800"/>
      <c r="AN1168" s="6801"/>
      <c r="AO1168" s="6801"/>
    </row>
    <row r="1169" spans="1:41" s="2624" customFormat="1" ht="12.75" customHeight="1">
      <c r="A1169" s="2629"/>
      <c r="B1169" s="2631"/>
      <c r="C1169" s="11169" t="s">
        <v>680</v>
      </c>
      <c r="D1169" s="11170"/>
      <c r="E1169" s="6803">
        <f>SUM(E1170:E1171)</f>
        <v>8280076</v>
      </c>
      <c r="F1169" s="6803">
        <f>SUM(F1170:F1171)</f>
        <v>10097911</v>
      </c>
      <c r="G1169" s="6804">
        <f t="shared" ref="G1169" si="326">SUM(G1170:G1171)</f>
        <v>9457728.2100000009</v>
      </c>
      <c r="H1169" s="2247">
        <f t="shared" si="324"/>
        <v>0.9366024527251231</v>
      </c>
      <c r="I1169" s="1881">
        <f t="shared" si="307"/>
        <v>0</v>
      </c>
      <c r="J1169" s="6797"/>
      <c r="K1169" s="6797"/>
      <c r="L1169" s="6797"/>
      <c r="M1169" s="6797"/>
      <c r="N1169" s="6797"/>
      <c r="O1169" s="6797"/>
      <c r="P1169" s="6805"/>
      <c r="Q1169" s="6798"/>
      <c r="R1169" s="6798"/>
      <c r="S1169" s="6798"/>
      <c r="T1169" s="6806"/>
      <c r="U1169" s="6798"/>
      <c r="V1169" s="6798"/>
      <c r="W1169" s="6798"/>
      <c r="X1169" s="6798"/>
      <c r="Y1169" s="6798"/>
      <c r="Z1169" s="6798"/>
      <c r="AA1169" s="6798"/>
      <c r="AB1169" s="6798"/>
      <c r="AC1169" s="6798"/>
      <c r="AD1169" s="6798"/>
      <c r="AE1169" s="6799"/>
      <c r="AF1169" s="6799"/>
      <c r="AG1169" s="6798"/>
      <c r="AH1169" s="6798"/>
      <c r="AI1169" s="6806"/>
      <c r="AJ1169" s="6800"/>
      <c r="AK1169" s="6800"/>
      <c r="AL1169" s="6800"/>
      <c r="AM1169" s="6800"/>
      <c r="AN1169" s="6801"/>
      <c r="AO1169" s="6801"/>
    </row>
    <row r="1170" spans="1:41" s="2624" customFormat="1" ht="17.25" customHeight="1">
      <c r="A1170" s="2629"/>
      <c r="B1170" s="2631"/>
      <c r="C1170" s="4940" t="s">
        <v>245</v>
      </c>
      <c r="D1170" s="6807" t="s">
        <v>761</v>
      </c>
      <c r="E1170" s="6803">
        <v>0</v>
      </c>
      <c r="F1170" s="6808">
        <v>740440</v>
      </c>
      <c r="G1170" s="6809">
        <v>210000</v>
      </c>
      <c r="H1170" s="2247">
        <f t="shared" si="324"/>
        <v>0.28361514774998647</v>
      </c>
      <c r="I1170" s="1881"/>
      <c r="J1170" s="6797"/>
      <c r="K1170" s="6797"/>
      <c r="L1170" s="6797"/>
      <c r="M1170" s="6797"/>
      <c r="N1170" s="6797"/>
      <c r="O1170" s="6797"/>
      <c r="P1170" s="6805"/>
      <c r="Q1170" s="6798"/>
      <c r="R1170" s="6798"/>
      <c r="S1170" s="6798"/>
      <c r="T1170" s="6806"/>
      <c r="U1170" s="6798"/>
      <c r="V1170" s="6798"/>
      <c r="W1170" s="6798"/>
      <c r="X1170" s="6798"/>
      <c r="Y1170" s="6798"/>
      <c r="Z1170" s="6798"/>
      <c r="AA1170" s="6798"/>
      <c r="AB1170" s="6798"/>
      <c r="AC1170" s="6798"/>
      <c r="AD1170" s="6798"/>
      <c r="AE1170" s="6799"/>
      <c r="AF1170" s="6799"/>
      <c r="AG1170" s="6798"/>
      <c r="AH1170" s="6798"/>
      <c r="AI1170" s="6806"/>
      <c r="AJ1170" s="6800"/>
      <c r="AK1170" s="6800"/>
      <c r="AL1170" s="6800"/>
      <c r="AM1170" s="6800"/>
      <c r="AN1170" s="6801"/>
      <c r="AO1170" s="6801"/>
    </row>
    <row r="1171" spans="1:41" s="2624" customFormat="1" ht="42.75" customHeight="1" thickBot="1">
      <c r="A1171" s="3219"/>
      <c r="B1171" s="2733"/>
      <c r="C1171" s="6810" t="s">
        <v>814</v>
      </c>
      <c r="D1171" s="6811" t="s">
        <v>815</v>
      </c>
      <c r="E1171" s="6772">
        <f>I1171</f>
        <v>8280076</v>
      </c>
      <c r="F1171" s="6773">
        <v>9357471</v>
      </c>
      <c r="G1171" s="6774">
        <v>9247728.2100000009</v>
      </c>
      <c r="H1171" s="2923">
        <f t="shared" si="324"/>
        <v>0.98827217418039559</v>
      </c>
      <c r="I1171" s="1881">
        <f t="shared" si="307"/>
        <v>8280076</v>
      </c>
      <c r="J1171" s="6758"/>
      <c r="K1171" s="6758"/>
      <c r="L1171" s="6758"/>
      <c r="M1171" s="6758"/>
      <c r="N1171" s="6758"/>
      <c r="O1171" s="6758"/>
      <c r="P1171" s="6812"/>
      <c r="Q1171" s="6759"/>
      <c r="R1171" s="6759"/>
      <c r="S1171" s="6759">
        <v>8280076</v>
      </c>
      <c r="T1171" s="6813"/>
      <c r="U1171" s="6759"/>
      <c r="V1171" s="6759"/>
      <c r="W1171" s="6759"/>
      <c r="X1171" s="6759"/>
      <c r="Y1171" s="6759"/>
      <c r="Z1171" s="6759"/>
      <c r="AA1171" s="6759"/>
      <c r="AB1171" s="6759"/>
      <c r="AC1171" s="6759"/>
      <c r="AD1171" s="6759"/>
      <c r="AE1171" s="6760"/>
      <c r="AF1171" s="6760"/>
      <c r="AG1171" s="6759"/>
      <c r="AH1171" s="6759"/>
      <c r="AI1171" s="6813"/>
      <c r="AJ1171" s="6761"/>
      <c r="AK1171" s="6761"/>
      <c r="AL1171" s="6761"/>
      <c r="AM1171" s="6761"/>
      <c r="AN1171" s="6762"/>
      <c r="AO1171" s="6762"/>
    </row>
    <row r="1172" spans="1:41" s="2624" customFormat="1" ht="17.100000000000001" customHeight="1" thickBot="1">
      <c r="A1172" s="3219"/>
      <c r="B1172" s="6814" t="s">
        <v>959</v>
      </c>
      <c r="C1172" s="4169"/>
      <c r="D1172" s="4170" t="s">
        <v>491</v>
      </c>
      <c r="E1172" s="2606">
        <f>SUM(E1173,E1176)</f>
        <v>5861954</v>
      </c>
      <c r="F1172" s="2606">
        <f>SUM(F1173,F1176)</f>
        <v>5898126</v>
      </c>
      <c r="G1172" s="2607">
        <f>SUM(G1173,G1176)</f>
        <v>5868631.6099999994</v>
      </c>
      <c r="H1172" s="2926">
        <f>G1172/F1172</f>
        <v>0.99499936250938004</v>
      </c>
      <c r="I1172" s="1881">
        <f t="shared" si="307"/>
        <v>0</v>
      </c>
      <c r="J1172" s="6758"/>
      <c r="K1172" s="6758"/>
      <c r="L1172" s="6758"/>
      <c r="M1172" s="6758"/>
      <c r="N1172" s="6758"/>
      <c r="O1172" s="6758"/>
      <c r="P1172" s="6812"/>
      <c r="Q1172" s="6759"/>
      <c r="R1172" s="6759"/>
      <c r="S1172" s="6759"/>
      <c r="T1172" s="6813"/>
      <c r="U1172" s="6759"/>
      <c r="V1172" s="6759"/>
      <c r="W1172" s="6759"/>
      <c r="X1172" s="6759"/>
      <c r="Y1172" s="6759"/>
      <c r="Z1172" s="6759"/>
      <c r="AA1172" s="6759"/>
      <c r="AB1172" s="6759"/>
      <c r="AC1172" s="6759"/>
      <c r="AD1172" s="6759"/>
      <c r="AE1172" s="6760"/>
      <c r="AF1172" s="6760"/>
      <c r="AG1172" s="6759"/>
      <c r="AH1172" s="6759"/>
      <c r="AI1172" s="6813"/>
      <c r="AJ1172" s="6761"/>
      <c r="AK1172" s="6761"/>
      <c r="AL1172" s="6761"/>
      <c r="AM1172" s="6761"/>
      <c r="AN1172" s="6762"/>
      <c r="AO1172" s="6762"/>
    </row>
    <row r="1173" spans="1:41" s="2624" customFormat="1" ht="15">
      <c r="A1173" s="2629"/>
      <c r="B1173" s="6730"/>
      <c r="C1173" s="11153" t="s">
        <v>645</v>
      </c>
      <c r="D1173" s="11154"/>
      <c r="E1173" s="3633">
        <f t="shared" ref="E1173:G1174" si="327">SUM(E1174)</f>
        <v>661600</v>
      </c>
      <c r="F1173" s="3633">
        <f t="shared" si="327"/>
        <v>711600</v>
      </c>
      <c r="G1173" s="3634">
        <f t="shared" si="327"/>
        <v>711375.48</v>
      </c>
      <c r="H1173" s="2354">
        <f>G1173/F1173</f>
        <v>0.99968448566610457</v>
      </c>
      <c r="I1173" s="1881">
        <f t="shared" si="307"/>
        <v>0</v>
      </c>
      <c r="J1173" s="6758"/>
      <c r="K1173" s="6758"/>
      <c r="L1173" s="6758"/>
      <c r="M1173" s="6758"/>
      <c r="N1173" s="6758"/>
      <c r="O1173" s="6758"/>
      <c r="P1173" s="6812"/>
      <c r="Q1173" s="6759"/>
      <c r="R1173" s="6759"/>
      <c r="S1173" s="6759"/>
      <c r="T1173" s="6813"/>
      <c r="U1173" s="6759"/>
      <c r="V1173" s="6759"/>
      <c r="W1173" s="6759"/>
      <c r="X1173" s="6759"/>
      <c r="Y1173" s="6759"/>
      <c r="Z1173" s="6759"/>
      <c r="AA1173" s="6759"/>
      <c r="AB1173" s="6759"/>
      <c r="AC1173" s="6759"/>
      <c r="AD1173" s="6759"/>
      <c r="AE1173" s="6760"/>
      <c r="AF1173" s="6760"/>
      <c r="AG1173" s="6759"/>
      <c r="AH1173" s="6759"/>
      <c r="AI1173" s="6813"/>
      <c r="AJ1173" s="6761"/>
      <c r="AK1173" s="6761"/>
      <c r="AL1173" s="6761"/>
      <c r="AM1173" s="6761"/>
      <c r="AN1173" s="6762"/>
      <c r="AO1173" s="6762"/>
    </row>
    <row r="1174" spans="1:41" s="2624" customFormat="1" ht="15">
      <c r="A1174" s="2629"/>
      <c r="B1174" s="6730"/>
      <c r="C1174" s="11155" t="s">
        <v>954</v>
      </c>
      <c r="D1174" s="11156"/>
      <c r="E1174" s="6815">
        <f t="shared" si="327"/>
        <v>661600</v>
      </c>
      <c r="F1174" s="6815">
        <f t="shared" si="327"/>
        <v>711600</v>
      </c>
      <c r="G1174" s="6816">
        <f t="shared" si="327"/>
        <v>711375.48</v>
      </c>
      <c r="H1174" s="2247">
        <f t="shared" ref="H1174:H1178" si="328">G1174/F1174</f>
        <v>0.99968448566610457</v>
      </c>
      <c r="I1174" s="1881">
        <f t="shared" si="307"/>
        <v>0</v>
      </c>
      <c r="J1174" s="6797"/>
      <c r="K1174" s="6797"/>
      <c r="L1174" s="6797"/>
      <c r="M1174" s="6797"/>
      <c r="N1174" s="6797"/>
      <c r="O1174" s="6797"/>
      <c r="P1174" s="6805"/>
      <c r="Q1174" s="6798"/>
      <c r="R1174" s="6798"/>
      <c r="S1174" s="6798"/>
      <c r="T1174" s="6806"/>
      <c r="U1174" s="6798"/>
      <c r="V1174" s="6798"/>
      <c r="W1174" s="6798"/>
      <c r="X1174" s="6798"/>
      <c r="Y1174" s="6798"/>
      <c r="Z1174" s="6798"/>
      <c r="AA1174" s="6798"/>
      <c r="AB1174" s="6798"/>
      <c r="AC1174" s="6798"/>
      <c r="AD1174" s="6798"/>
      <c r="AE1174" s="6799"/>
      <c r="AF1174" s="6799"/>
      <c r="AG1174" s="6798"/>
      <c r="AH1174" s="6798"/>
      <c r="AI1174" s="6806"/>
      <c r="AJ1174" s="6800"/>
      <c r="AK1174" s="6800"/>
      <c r="AL1174" s="6800"/>
      <c r="AM1174" s="6800"/>
      <c r="AN1174" s="6801"/>
      <c r="AO1174" s="6801"/>
    </row>
    <row r="1175" spans="1:41" s="2624" customFormat="1" ht="39.75" customHeight="1" thickBot="1">
      <c r="A1175" s="2732"/>
      <c r="B1175" s="6817"/>
      <c r="C1175" s="6818" t="s">
        <v>955</v>
      </c>
      <c r="D1175" s="6819" t="s">
        <v>956</v>
      </c>
      <c r="E1175" s="6820">
        <f>I1175</f>
        <v>661600</v>
      </c>
      <c r="F1175" s="6821">
        <v>711600</v>
      </c>
      <c r="G1175" s="6822">
        <v>711375.48</v>
      </c>
      <c r="H1175" s="3240">
        <f t="shared" si="328"/>
        <v>0.99968448566610457</v>
      </c>
      <c r="I1175" s="1881">
        <f t="shared" si="307"/>
        <v>661600</v>
      </c>
      <c r="J1175" s="6823"/>
      <c r="K1175" s="6823"/>
      <c r="L1175" s="6823"/>
      <c r="M1175" s="6823"/>
      <c r="N1175" s="6823"/>
      <c r="O1175" s="6823"/>
      <c r="P1175" s="5664"/>
      <c r="Q1175" s="6824"/>
      <c r="R1175" s="6824"/>
      <c r="S1175" s="6824">
        <v>661600</v>
      </c>
      <c r="T1175" s="5666"/>
      <c r="U1175" s="6824"/>
      <c r="V1175" s="6824"/>
      <c r="W1175" s="6824"/>
      <c r="X1175" s="6824"/>
      <c r="Y1175" s="6824"/>
      <c r="Z1175" s="6824"/>
      <c r="AA1175" s="6824"/>
      <c r="AB1175" s="6824"/>
      <c r="AC1175" s="6824"/>
      <c r="AD1175" s="6824"/>
      <c r="AE1175" s="6825"/>
      <c r="AF1175" s="6825"/>
      <c r="AG1175" s="6824"/>
      <c r="AH1175" s="6824"/>
      <c r="AI1175" s="5666"/>
      <c r="AJ1175" s="6826"/>
      <c r="AK1175" s="6826"/>
      <c r="AL1175" s="6826"/>
      <c r="AM1175" s="6826"/>
      <c r="AN1175" s="6827"/>
      <c r="AO1175" s="6827"/>
    </row>
    <row r="1176" spans="1:41" s="2624" customFormat="1">
      <c r="A1176" s="2629"/>
      <c r="B1176" s="10958"/>
      <c r="C1176" s="11171" t="s">
        <v>679</v>
      </c>
      <c r="D1176" s="11172"/>
      <c r="E1176" s="2220">
        <f t="shared" ref="E1176:G1177" si="329">SUM(E1177)</f>
        <v>5200354</v>
      </c>
      <c r="F1176" s="2220">
        <f t="shared" si="329"/>
        <v>5186526</v>
      </c>
      <c r="G1176" s="2221">
        <f t="shared" si="329"/>
        <v>5157256.13</v>
      </c>
      <c r="H1176" s="2354">
        <f t="shared" si="328"/>
        <v>0.99435655581404581</v>
      </c>
      <c r="I1176" s="1881">
        <f t="shared" si="307"/>
        <v>0</v>
      </c>
      <c r="J1176" s="6823"/>
      <c r="K1176" s="6823"/>
      <c r="L1176" s="6823"/>
      <c r="M1176" s="6823"/>
      <c r="N1176" s="6823"/>
      <c r="O1176" s="6823"/>
      <c r="P1176" s="5664"/>
      <c r="Q1176" s="6824"/>
      <c r="R1176" s="6824"/>
      <c r="S1176" s="6824"/>
      <c r="T1176" s="5666"/>
      <c r="U1176" s="6824"/>
      <c r="V1176" s="6824"/>
      <c r="W1176" s="6824"/>
      <c r="X1176" s="6824"/>
      <c r="Y1176" s="6824"/>
      <c r="Z1176" s="6824"/>
      <c r="AA1176" s="6824"/>
      <c r="AB1176" s="6824"/>
      <c r="AC1176" s="6824"/>
      <c r="AD1176" s="6824"/>
      <c r="AE1176" s="6825"/>
      <c r="AF1176" s="6825"/>
      <c r="AG1176" s="6824"/>
      <c r="AH1176" s="6824"/>
      <c r="AI1176" s="5666"/>
      <c r="AJ1176" s="6826"/>
      <c r="AK1176" s="6826"/>
      <c r="AL1176" s="6826"/>
      <c r="AM1176" s="6826"/>
      <c r="AN1176" s="6827"/>
      <c r="AO1176" s="6827"/>
    </row>
    <row r="1177" spans="1:41" s="2624" customFormat="1">
      <c r="A1177" s="2629"/>
      <c r="B1177" s="10958"/>
      <c r="C1177" s="11173" t="s">
        <v>680</v>
      </c>
      <c r="D1177" s="11173"/>
      <c r="E1177" s="6828">
        <f t="shared" si="329"/>
        <v>5200354</v>
      </c>
      <c r="F1177" s="6828">
        <f t="shared" si="329"/>
        <v>5186526</v>
      </c>
      <c r="G1177" s="6829">
        <f t="shared" si="329"/>
        <v>5157256.13</v>
      </c>
      <c r="H1177" s="2247">
        <f t="shared" si="328"/>
        <v>0.99435655581404581</v>
      </c>
      <c r="I1177" s="1881">
        <f t="shared" si="307"/>
        <v>0</v>
      </c>
      <c r="J1177" s="6823"/>
      <c r="K1177" s="6823"/>
      <c r="L1177" s="6823"/>
      <c r="M1177" s="6823"/>
      <c r="N1177" s="6823"/>
      <c r="O1177" s="6823"/>
      <c r="P1177" s="6830"/>
      <c r="Q1177" s="6824"/>
      <c r="R1177" s="6824"/>
      <c r="S1177" s="6824"/>
      <c r="T1177" s="6831"/>
      <c r="U1177" s="6824"/>
      <c r="V1177" s="6824"/>
      <c r="W1177" s="6824"/>
      <c r="X1177" s="6824"/>
      <c r="Y1177" s="6824"/>
      <c r="Z1177" s="6824"/>
      <c r="AA1177" s="6824"/>
      <c r="AB1177" s="6824"/>
      <c r="AC1177" s="6824"/>
      <c r="AD1177" s="6824"/>
      <c r="AE1177" s="6825"/>
      <c r="AF1177" s="6825"/>
      <c r="AG1177" s="6824"/>
      <c r="AH1177" s="6824"/>
      <c r="AI1177" s="6831"/>
      <c r="AJ1177" s="6826"/>
      <c r="AK1177" s="6826"/>
      <c r="AL1177" s="6826"/>
      <c r="AM1177" s="6826"/>
      <c r="AN1177" s="6827"/>
      <c r="AO1177" s="6827"/>
    </row>
    <row r="1178" spans="1:41" s="2624" customFormat="1" ht="42.75" customHeight="1" thickBot="1">
      <c r="A1178" s="3219"/>
      <c r="B1178" s="11073"/>
      <c r="C1178" s="6832" t="s">
        <v>814</v>
      </c>
      <c r="D1178" s="6833" t="s">
        <v>815</v>
      </c>
      <c r="E1178" s="6820">
        <f>I1178</f>
        <v>5200354</v>
      </c>
      <c r="F1178" s="6834">
        <v>5186526</v>
      </c>
      <c r="G1178" s="6835">
        <v>5157256.13</v>
      </c>
      <c r="H1178" s="2247">
        <f t="shared" si="328"/>
        <v>0.99435655581404581</v>
      </c>
      <c r="I1178" s="1881">
        <f t="shared" si="307"/>
        <v>5200354</v>
      </c>
      <c r="J1178" s="6823"/>
      <c r="K1178" s="6823"/>
      <c r="L1178" s="6823"/>
      <c r="M1178" s="6823"/>
      <c r="N1178" s="6823"/>
      <c r="O1178" s="6823"/>
      <c r="P1178" s="6830"/>
      <c r="Q1178" s="6824"/>
      <c r="R1178" s="6824"/>
      <c r="S1178" s="6824">
        <v>5200354</v>
      </c>
      <c r="T1178" s="6831"/>
      <c r="U1178" s="6824"/>
      <c r="V1178" s="6824"/>
      <c r="W1178" s="6824"/>
      <c r="X1178" s="6824"/>
      <c r="Y1178" s="6824"/>
      <c r="Z1178" s="6824"/>
      <c r="AA1178" s="6824"/>
      <c r="AB1178" s="6824"/>
      <c r="AC1178" s="6824"/>
      <c r="AD1178" s="6824"/>
      <c r="AE1178" s="6825"/>
      <c r="AF1178" s="6825"/>
      <c r="AG1178" s="6824"/>
      <c r="AH1178" s="6824"/>
      <c r="AI1178" s="6831"/>
      <c r="AJ1178" s="6826"/>
      <c r="AK1178" s="6826"/>
      <c r="AL1178" s="6826"/>
      <c r="AM1178" s="6826"/>
      <c r="AN1178" s="6827"/>
      <c r="AO1178" s="6827"/>
    </row>
    <row r="1179" spans="1:41" s="2624" customFormat="1" ht="18" customHeight="1" thickBot="1">
      <c r="A1179" s="2629"/>
      <c r="B1179" s="4168" t="s">
        <v>960</v>
      </c>
      <c r="C1179" s="4169"/>
      <c r="D1179" s="4170" t="s">
        <v>961</v>
      </c>
      <c r="E1179" s="6836">
        <f t="shared" ref="E1179:G1179" si="330">SUM(E1184,E1180)</f>
        <v>5735910</v>
      </c>
      <c r="F1179" s="2924">
        <f t="shared" si="330"/>
        <v>8916070</v>
      </c>
      <c r="G1179" s="2925">
        <f t="shared" si="330"/>
        <v>8857007.0199999996</v>
      </c>
      <c r="H1179" s="1935">
        <f>G1179/F1179</f>
        <v>0.99337567111967484</v>
      </c>
      <c r="I1179" s="1881">
        <f t="shared" si="307"/>
        <v>0</v>
      </c>
      <c r="J1179" s="6797"/>
      <c r="K1179" s="6797"/>
      <c r="L1179" s="6797"/>
      <c r="M1179" s="6797"/>
      <c r="N1179" s="6797"/>
      <c r="O1179" s="6797"/>
      <c r="P1179" s="6805"/>
      <c r="Q1179" s="6798"/>
      <c r="R1179" s="6798"/>
      <c r="S1179" s="6798"/>
      <c r="T1179" s="6806"/>
      <c r="U1179" s="6798"/>
      <c r="V1179" s="6798"/>
      <c r="W1179" s="6798"/>
      <c r="X1179" s="6798"/>
      <c r="Y1179" s="6798"/>
      <c r="Z1179" s="6798"/>
      <c r="AA1179" s="6798"/>
      <c r="AB1179" s="6798"/>
      <c r="AC1179" s="6798"/>
      <c r="AD1179" s="6798"/>
      <c r="AE1179" s="6799"/>
      <c r="AF1179" s="6799"/>
      <c r="AG1179" s="6798"/>
      <c r="AH1179" s="6798"/>
      <c r="AI1179" s="6806"/>
      <c r="AJ1179" s="6800"/>
      <c r="AK1179" s="6800"/>
      <c r="AL1179" s="6800"/>
      <c r="AM1179" s="6800"/>
      <c r="AN1179" s="6801"/>
      <c r="AO1179" s="6801"/>
    </row>
    <row r="1180" spans="1:41" s="2624" customFormat="1" ht="15">
      <c r="A1180" s="2629"/>
      <c r="B1180" s="3496"/>
      <c r="C1180" s="11153" t="s">
        <v>645</v>
      </c>
      <c r="D1180" s="11154"/>
      <c r="E1180" s="6746">
        <f t="shared" ref="E1180:G1181" si="331">E1181</f>
        <v>163000</v>
      </c>
      <c r="F1180" s="6746">
        <f t="shared" si="331"/>
        <v>163000</v>
      </c>
      <c r="G1180" s="6747">
        <f t="shared" si="331"/>
        <v>152240.16</v>
      </c>
      <c r="H1180" s="2354">
        <f>G1180/F1180</f>
        <v>0.93398871165644171</v>
      </c>
      <c r="I1180" s="1881">
        <f t="shared" si="307"/>
        <v>0</v>
      </c>
      <c r="J1180" s="6797"/>
      <c r="K1180" s="6797"/>
      <c r="L1180" s="6797"/>
      <c r="M1180" s="6797"/>
      <c r="N1180" s="6797"/>
      <c r="O1180" s="6797"/>
      <c r="P1180" s="6805"/>
      <c r="Q1180" s="6798"/>
      <c r="R1180" s="6798"/>
      <c r="S1180" s="6798"/>
      <c r="T1180" s="6806"/>
      <c r="U1180" s="6798"/>
      <c r="V1180" s="6798"/>
      <c r="W1180" s="6798"/>
      <c r="X1180" s="6798"/>
      <c r="Y1180" s="6798"/>
      <c r="Z1180" s="6798"/>
      <c r="AA1180" s="6798"/>
      <c r="AB1180" s="6798"/>
      <c r="AC1180" s="6798"/>
      <c r="AD1180" s="6798"/>
      <c r="AE1180" s="6799"/>
      <c r="AF1180" s="6799"/>
      <c r="AG1180" s="6798"/>
      <c r="AH1180" s="6798"/>
      <c r="AI1180" s="6806"/>
      <c r="AJ1180" s="6800"/>
      <c r="AK1180" s="6800"/>
      <c r="AL1180" s="6800"/>
      <c r="AM1180" s="6800"/>
      <c r="AN1180" s="6801"/>
      <c r="AO1180" s="6801"/>
    </row>
    <row r="1181" spans="1:41" s="2624" customFormat="1" ht="15">
      <c r="A1181" s="2629"/>
      <c r="B1181" s="3496"/>
      <c r="C1181" s="11164" t="s">
        <v>954</v>
      </c>
      <c r="D1181" s="11165"/>
      <c r="E1181" s="6837">
        <f t="shared" si="331"/>
        <v>163000</v>
      </c>
      <c r="F1181" s="6837">
        <f t="shared" si="331"/>
        <v>163000</v>
      </c>
      <c r="G1181" s="6838">
        <f t="shared" si="331"/>
        <v>152240.16</v>
      </c>
      <c r="H1181" s="6839">
        <f>G1181/F1181</f>
        <v>0.93398871165644171</v>
      </c>
      <c r="I1181" s="1881">
        <f t="shared" si="307"/>
        <v>0</v>
      </c>
      <c r="J1181" s="6840"/>
      <c r="K1181" s="6840"/>
      <c r="L1181" s="6840"/>
      <c r="M1181" s="6840"/>
      <c r="N1181" s="6840"/>
      <c r="O1181" s="6840"/>
      <c r="P1181" s="6805"/>
      <c r="Q1181" s="6841"/>
      <c r="R1181" s="6841"/>
      <c r="S1181" s="6841"/>
      <c r="T1181" s="6806"/>
      <c r="U1181" s="6841"/>
      <c r="V1181" s="6841"/>
      <c r="W1181" s="6841"/>
      <c r="X1181" s="6841"/>
      <c r="Y1181" s="6841"/>
      <c r="Z1181" s="6841"/>
      <c r="AA1181" s="6841"/>
      <c r="AB1181" s="6841"/>
      <c r="AC1181" s="6841"/>
      <c r="AD1181" s="6841"/>
      <c r="AE1181" s="6842"/>
      <c r="AF1181" s="6842"/>
      <c r="AG1181" s="6841"/>
      <c r="AH1181" s="6841"/>
      <c r="AI1181" s="6806"/>
      <c r="AJ1181" s="6843"/>
      <c r="AK1181" s="6843"/>
      <c r="AL1181" s="6843"/>
      <c r="AM1181" s="6843"/>
      <c r="AN1181" s="6844"/>
      <c r="AO1181" s="6844"/>
    </row>
    <row r="1182" spans="1:41" s="2624" customFormat="1" ht="59.25" customHeight="1">
      <c r="A1182" s="2629"/>
      <c r="B1182" s="3496"/>
      <c r="C1182" s="6845" t="s">
        <v>955</v>
      </c>
      <c r="D1182" s="6846" t="s">
        <v>962</v>
      </c>
      <c r="E1182" s="6847">
        <f>I1182</f>
        <v>163000</v>
      </c>
      <c r="F1182" s="6060">
        <v>163000</v>
      </c>
      <c r="G1182" s="6061">
        <v>152240.16</v>
      </c>
      <c r="H1182" s="5678">
        <f t="shared" ref="H1182:H1186" si="332">G1182/F1182</f>
        <v>0.93398871165644171</v>
      </c>
      <c r="I1182" s="1881">
        <f t="shared" si="307"/>
        <v>163000</v>
      </c>
      <c r="J1182" s="6848"/>
      <c r="K1182" s="6848"/>
      <c r="L1182" s="6848"/>
      <c r="M1182" s="6848"/>
      <c r="N1182" s="6848"/>
      <c r="O1182" s="6848"/>
      <c r="P1182" s="5664"/>
      <c r="Q1182" s="6849"/>
      <c r="R1182" s="6849"/>
      <c r="S1182" s="6849">
        <v>163000</v>
      </c>
      <c r="T1182" s="5666"/>
      <c r="U1182" s="6849"/>
      <c r="V1182" s="6849"/>
      <c r="W1182" s="6849"/>
      <c r="X1182" s="6849"/>
      <c r="Y1182" s="6849"/>
      <c r="Z1182" s="6849"/>
      <c r="AA1182" s="6849"/>
      <c r="AB1182" s="6849"/>
      <c r="AC1182" s="6849"/>
      <c r="AD1182" s="6849"/>
      <c r="AE1182" s="6850"/>
      <c r="AF1182" s="6850"/>
      <c r="AG1182" s="6849"/>
      <c r="AH1182" s="6849"/>
      <c r="AI1182" s="5666"/>
      <c r="AJ1182" s="6851"/>
      <c r="AK1182" s="6851"/>
      <c r="AL1182" s="6851"/>
      <c r="AM1182" s="6851"/>
      <c r="AN1182" s="6852"/>
      <c r="AO1182" s="6852"/>
    </row>
    <row r="1183" spans="1:41" s="2624" customFormat="1" ht="15">
      <c r="A1183" s="2629"/>
      <c r="B1183" s="3496"/>
      <c r="C1183" s="11162"/>
      <c r="D1183" s="11163"/>
      <c r="E1183" s="3633"/>
      <c r="F1183" s="6763"/>
      <c r="G1183" s="6764"/>
      <c r="H1183" s="5678"/>
      <c r="I1183" s="1881">
        <f t="shared" si="307"/>
        <v>0</v>
      </c>
      <c r="J1183" s="6848"/>
      <c r="K1183" s="6848"/>
      <c r="L1183" s="6848"/>
      <c r="M1183" s="6848"/>
      <c r="N1183" s="6848"/>
      <c r="O1183" s="6848"/>
      <c r="P1183" s="5664"/>
      <c r="Q1183" s="6849"/>
      <c r="R1183" s="6849"/>
      <c r="S1183" s="6849"/>
      <c r="T1183" s="5666"/>
      <c r="U1183" s="6849"/>
      <c r="V1183" s="6849"/>
      <c r="W1183" s="6849"/>
      <c r="X1183" s="6849"/>
      <c r="Y1183" s="6849"/>
      <c r="Z1183" s="6849"/>
      <c r="AA1183" s="6849"/>
      <c r="AB1183" s="6849"/>
      <c r="AC1183" s="6849"/>
      <c r="AD1183" s="6849"/>
      <c r="AE1183" s="6850"/>
      <c r="AF1183" s="6850"/>
      <c r="AG1183" s="6849"/>
      <c r="AH1183" s="6849"/>
      <c r="AI1183" s="5666"/>
      <c r="AJ1183" s="6851"/>
      <c r="AK1183" s="6851"/>
      <c r="AL1183" s="6851"/>
      <c r="AM1183" s="6851"/>
      <c r="AN1183" s="6852"/>
      <c r="AO1183" s="6852"/>
    </row>
    <row r="1184" spans="1:41" s="2624" customFormat="1" ht="14.25" customHeight="1">
      <c r="A1184" s="3219"/>
      <c r="B1184" s="11166"/>
      <c r="C1184" s="10899" t="s">
        <v>679</v>
      </c>
      <c r="D1184" s="10899"/>
      <c r="E1184" s="2220">
        <f t="shared" ref="E1184:G1185" si="333">SUM(E1185)</f>
        <v>5572910</v>
      </c>
      <c r="F1184" s="2220">
        <f t="shared" si="333"/>
        <v>8753070</v>
      </c>
      <c r="G1184" s="2221">
        <f t="shared" si="333"/>
        <v>8704766.8599999994</v>
      </c>
      <c r="H1184" s="6853">
        <f t="shared" si="332"/>
        <v>0.99448157732087139</v>
      </c>
      <c r="I1184" s="1881">
        <f t="shared" si="307"/>
        <v>0</v>
      </c>
      <c r="J1184" s="6848"/>
      <c r="K1184" s="6848"/>
      <c r="L1184" s="6848"/>
      <c r="M1184" s="6848"/>
      <c r="N1184" s="6848"/>
      <c r="O1184" s="6848"/>
      <c r="P1184" s="5664"/>
      <c r="Q1184" s="6849"/>
      <c r="R1184" s="6849"/>
      <c r="S1184" s="6849"/>
      <c r="T1184" s="5666"/>
      <c r="U1184" s="6849"/>
      <c r="V1184" s="6849"/>
      <c r="W1184" s="6849"/>
      <c r="X1184" s="6849"/>
      <c r="Y1184" s="6849"/>
      <c r="Z1184" s="6849"/>
      <c r="AA1184" s="6849"/>
      <c r="AB1184" s="6849"/>
      <c r="AC1184" s="6849"/>
      <c r="AD1184" s="6849"/>
      <c r="AE1184" s="6850"/>
      <c r="AF1184" s="6850"/>
      <c r="AG1184" s="6849"/>
      <c r="AH1184" s="6849"/>
      <c r="AI1184" s="5666"/>
      <c r="AJ1184" s="6851"/>
      <c r="AK1184" s="6851"/>
      <c r="AL1184" s="6851"/>
      <c r="AM1184" s="6851"/>
      <c r="AN1184" s="6852"/>
      <c r="AO1184" s="6852"/>
    </row>
    <row r="1185" spans="1:41" s="2624" customFormat="1" ht="15.75" customHeight="1">
      <c r="A1185" s="2629"/>
      <c r="B1185" s="11166"/>
      <c r="C1185" s="11167" t="s">
        <v>680</v>
      </c>
      <c r="D1185" s="11168"/>
      <c r="E1185" s="6854">
        <f t="shared" si="333"/>
        <v>5572910</v>
      </c>
      <c r="F1185" s="6854">
        <f t="shared" si="333"/>
        <v>8753070</v>
      </c>
      <c r="G1185" s="6855">
        <f t="shared" si="333"/>
        <v>8704766.8599999994</v>
      </c>
      <c r="H1185" s="5678">
        <f t="shared" si="332"/>
        <v>0.99448157732087139</v>
      </c>
      <c r="I1185" s="1881">
        <f t="shared" si="307"/>
        <v>0</v>
      </c>
      <c r="J1185" s="6848"/>
      <c r="K1185" s="6848"/>
      <c r="L1185" s="6848"/>
      <c r="M1185" s="6848"/>
      <c r="N1185" s="6848"/>
      <c r="O1185" s="6848"/>
      <c r="P1185" s="5664"/>
      <c r="Q1185" s="6849"/>
      <c r="R1185" s="6849"/>
      <c r="S1185" s="6849"/>
      <c r="T1185" s="5666"/>
      <c r="U1185" s="6849"/>
      <c r="V1185" s="6849"/>
      <c r="W1185" s="6849"/>
      <c r="X1185" s="6849"/>
      <c r="Y1185" s="6849"/>
      <c r="Z1185" s="6849"/>
      <c r="AA1185" s="6849"/>
      <c r="AB1185" s="6849"/>
      <c r="AC1185" s="6849"/>
      <c r="AD1185" s="6849"/>
      <c r="AE1185" s="6850"/>
      <c r="AF1185" s="6850"/>
      <c r="AG1185" s="6849"/>
      <c r="AH1185" s="6849"/>
      <c r="AI1185" s="5666"/>
      <c r="AJ1185" s="6851"/>
      <c r="AK1185" s="6851"/>
      <c r="AL1185" s="6851"/>
      <c r="AM1185" s="6851"/>
      <c r="AN1185" s="6852"/>
      <c r="AO1185" s="6852"/>
    </row>
    <row r="1186" spans="1:41" s="2624" customFormat="1" ht="45" customHeight="1" thickBot="1">
      <c r="A1186" s="2629"/>
      <c r="B1186" s="11166"/>
      <c r="C1186" s="6856" t="s">
        <v>814</v>
      </c>
      <c r="D1186" s="6857" t="s">
        <v>815</v>
      </c>
      <c r="E1186" s="6858">
        <f>I1186</f>
        <v>5572910</v>
      </c>
      <c r="F1186" s="5661">
        <v>8753070</v>
      </c>
      <c r="G1186" s="5662">
        <v>8704766.8599999994</v>
      </c>
      <c r="H1186" s="5678">
        <f t="shared" si="332"/>
        <v>0.99448157732087139</v>
      </c>
      <c r="I1186" s="1881">
        <f t="shared" si="307"/>
        <v>5572910</v>
      </c>
      <c r="J1186" s="6859"/>
      <c r="K1186" s="6859"/>
      <c r="L1186" s="6859"/>
      <c r="M1186" s="6859"/>
      <c r="N1186" s="6859"/>
      <c r="O1186" s="6859"/>
      <c r="P1186" s="5664"/>
      <c r="Q1186" s="6860"/>
      <c r="R1186" s="6860"/>
      <c r="S1186" s="6860">
        <v>5572910</v>
      </c>
      <c r="T1186" s="5666"/>
      <c r="U1186" s="6860"/>
      <c r="V1186" s="6860"/>
      <c r="W1186" s="6860"/>
      <c r="X1186" s="6860"/>
      <c r="Y1186" s="6860"/>
      <c r="Z1186" s="6860"/>
      <c r="AA1186" s="6860"/>
      <c r="AB1186" s="6860"/>
      <c r="AC1186" s="6860"/>
      <c r="AD1186" s="6860"/>
      <c r="AE1186" s="6861"/>
      <c r="AF1186" s="6861"/>
      <c r="AG1186" s="6860"/>
      <c r="AH1186" s="6860"/>
      <c r="AI1186" s="5666"/>
      <c r="AJ1186" s="6862"/>
      <c r="AK1186" s="6862"/>
      <c r="AL1186" s="6862"/>
      <c r="AM1186" s="6862"/>
      <c r="AN1186" s="6863"/>
      <c r="AO1186" s="6863"/>
    </row>
    <row r="1187" spans="1:41" s="2624" customFormat="1" ht="17.100000000000001" customHeight="1" thickBot="1">
      <c r="A1187" s="2629"/>
      <c r="B1187" s="2626" t="s">
        <v>963</v>
      </c>
      <c r="C1187" s="2627"/>
      <c r="D1187" s="2628" t="s">
        <v>964</v>
      </c>
      <c r="E1187" s="2217">
        <f t="shared" ref="E1187:G1187" si="334">SUM(E1188,E1196)</f>
        <v>5041416</v>
      </c>
      <c r="F1187" s="2217">
        <f t="shared" si="334"/>
        <v>5486416</v>
      </c>
      <c r="G1187" s="2218">
        <f t="shared" si="334"/>
        <v>5485845.3899999997</v>
      </c>
      <c r="H1187" s="1935">
        <f>G1187/F1187</f>
        <v>0.99989599585594668</v>
      </c>
      <c r="I1187" s="1881">
        <f t="shared" si="307"/>
        <v>0</v>
      </c>
      <c r="J1187" s="6797"/>
      <c r="K1187" s="6797"/>
      <c r="L1187" s="6797"/>
      <c r="M1187" s="6797"/>
      <c r="N1187" s="6797"/>
      <c r="O1187" s="6797"/>
      <c r="P1187" s="6864"/>
      <c r="Q1187" s="6798"/>
      <c r="R1187" s="6798"/>
      <c r="S1187" s="6798"/>
      <c r="T1187" s="6865"/>
      <c r="U1187" s="6798"/>
      <c r="V1187" s="6798"/>
      <c r="W1187" s="6798"/>
      <c r="X1187" s="6798"/>
      <c r="Y1187" s="6798"/>
      <c r="Z1187" s="6798"/>
      <c r="AA1187" s="6798"/>
      <c r="AB1187" s="6798"/>
      <c r="AC1187" s="6798"/>
      <c r="AD1187" s="6798"/>
      <c r="AE1187" s="6799"/>
      <c r="AF1187" s="6799"/>
      <c r="AG1187" s="6798"/>
      <c r="AH1187" s="6798"/>
      <c r="AI1187" s="6865"/>
      <c r="AJ1187" s="6800"/>
      <c r="AK1187" s="6800"/>
      <c r="AL1187" s="6800"/>
      <c r="AM1187" s="6800"/>
      <c r="AN1187" s="6801"/>
      <c r="AO1187" s="6801"/>
    </row>
    <row r="1188" spans="1:41" s="2624" customFormat="1" ht="17.100000000000001" customHeight="1">
      <c r="A1188" s="2629"/>
      <c r="B1188" s="3219"/>
      <c r="C1188" s="10876" t="s">
        <v>645</v>
      </c>
      <c r="D1188" s="10876"/>
      <c r="E1188" s="2220">
        <f t="shared" ref="E1188:G1188" si="335">SUM(E1189,E1193)</f>
        <v>4944666</v>
      </c>
      <c r="F1188" s="2220">
        <f t="shared" si="335"/>
        <v>5389666</v>
      </c>
      <c r="G1188" s="2221">
        <f t="shared" si="335"/>
        <v>5389666</v>
      </c>
      <c r="H1188" s="2354">
        <f>G1188/F1188</f>
        <v>1</v>
      </c>
      <c r="I1188" s="1881">
        <f t="shared" si="307"/>
        <v>0</v>
      </c>
      <c r="J1188" s="6797"/>
      <c r="K1188" s="6797"/>
      <c r="L1188" s="6797"/>
      <c r="M1188" s="6797"/>
      <c r="N1188" s="6797"/>
      <c r="O1188" s="6797"/>
      <c r="P1188" s="6864"/>
      <c r="Q1188" s="6798"/>
      <c r="R1188" s="6798"/>
      <c r="S1188" s="6798"/>
      <c r="T1188" s="6865"/>
      <c r="U1188" s="6798"/>
      <c r="V1188" s="6798"/>
      <c r="W1188" s="6798"/>
      <c r="X1188" s="6798"/>
      <c r="Y1188" s="6798"/>
      <c r="Z1188" s="6798"/>
      <c r="AA1188" s="6798"/>
      <c r="AB1188" s="6798"/>
      <c r="AC1188" s="6798"/>
      <c r="AD1188" s="6798"/>
      <c r="AE1188" s="6799"/>
      <c r="AF1188" s="6799"/>
      <c r="AG1188" s="6798"/>
      <c r="AH1188" s="6798"/>
      <c r="AI1188" s="6865"/>
      <c r="AJ1188" s="6800"/>
      <c r="AK1188" s="6800"/>
      <c r="AL1188" s="6800"/>
      <c r="AM1188" s="6800"/>
      <c r="AN1188" s="6801"/>
      <c r="AO1188" s="6801"/>
    </row>
    <row r="1189" spans="1:41" s="2624" customFormat="1" ht="17.100000000000001" customHeight="1">
      <c r="A1189" s="2629"/>
      <c r="B1189" s="3219"/>
      <c r="C1189" s="11178" t="s">
        <v>646</v>
      </c>
      <c r="D1189" s="11178"/>
      <c r="E1189" s="6858">
        <f t="shared" ref="E1189:G1190" si="336">SUM(E1190)</f>
        <v>2702700</v>
      </c>
      <c r="F1189" s="6858">
        <f t="shared" si="336"/>
        <v>2702700</v>
      </c>
      <c r="G1189" s="6866">
        <f t="shared" si="336"/>
        <v>2702700</v>
      </c>
      <c r="H1189" s="2247">
        <f t="shared" ref="H1189:H1198" si="337">G1189/F1189</f>
        <v>1</v>
      </c>
      <c r="I1189" s="1881">
        <f t="shared" si="307"/>
        <v>0</v>
      </c>
      <c r="J1189" s="6859"/>
      <c r="K1189" s="6859"/>
      <c r="L1189" s="6859"/>
      <c r="M1189" s="6859"/>
      <c r="N1189" s="6859"/>
      <c r="O1189" s="6859"/>
      <c r="P1189" s="5664"/>
      <c r="Q1189" s="6860"/>
      <c r="R1189" s="6860"/>
      <c r="S1189" s="6860"/>
      <c r="T1189" s="5666"/>
      <c r="U1189" s="6860"/>
      <c r="V1189" s="6860"/>
      <c r="W1189" s="6860"/>
      <c r="X1189" s="6860"/>
      <c r="Y1189" s="6860"/>
      <c r="Z1189" s="6860"/>
      <c r="AA1189" s="6860"/>
      <c r="AB1189" s="6860"/>
      <c r="AC1189" s="6860"/>
      <c r="AD1189" s="6860"/>
      <c r="AE1189" s="6861"/>
      <c r="AF1189" s="6861"/>
      <c r="AG1189" s="6860"/>
      <c r="AH1189" s="6860"/>
      <c r="AI1189" s="5666"/>
      <c r="AJ1189" s="6862"/>
      <c r="AK1189" s="6862"/>
      <c r="AL1189" s="6862"/>
      <c r="AM1189" s="6862"/>
      <c r="AN1189" s="6863"/>
      <c r="AO1189" s="6863"/>
    </row>
    <row r="1190" spans="1:41" s="2624" customFormat="1" ht="17.100000000000001" customHeight="1">
      <c r="A1190" s="2629"/>
      <c r="B1190" s="4610"/>
      <c r="C1190" s="11179" t="s">
        <v>654</v>
      </c>
      <c r="D1190" s="11179"/>
      <c r="E1190" s="6867">
        <f t="shared" si="336"/>
        <v>2702700</v>
      </c>
      <c r="F1190" s="6867">
        <f t="shared" si="336"/>
        <v>2702700</v>
      </c>
      <c r="G1190" s="6868">
        <f t="shared" si="336"/>
        <v>2702700</v>
      </c>
      <c r="H1190" s="2247">
        <f t="shared" si="337"/>
        <v>1</v>
      </c>
      <c r="I1190" s="1881">
        <f t="shared" si="307"/>
        <v>0</v>
      </c>
      <c r="J1190" s="6869"/>
      <c r="K1190" s="6869"/>
      <c r="L1190" s="6869"/>
      <c r="M1190" s="6869"/>
      <c r="N1190" s="6869"/>
      <c r="O1190" s="6869"/>
      <c r="P1190" s="5664"/>
      <c r="Q1190" s="6870"/>
      <c r="R1190" s="6870"/>
      <c r="S1190" s="6870"/>
      <c r="T1190" s="5666"/>
      <c r="U1190" s="6870"/>
      <c r="V1190" s="6870"/>
      <c r="W1190" s="6870"/>
      <c r="X1190" s="6870"/>
      <c r="Y1190" s="6870"/>
      <c r="Z1190" s="6870"/>
      <c r="AA1190" s="6870"/>
      <c r="AB1190" s="6870"/>
      <c r="AC1190" s="6870"/>
      <c r="AD1190" s="6870"/>
      <c r="AE1190" s="6871"/>
      <c r="AF1190" s="6871"/>
      <c r="AG1190" s="6870"/>
      <c r="AH1190" s="6870"/>
      <c r="AI1190" s="5666"/>
      <c r="AJ1190" s="6872"/>
      <c r="AK1190" s="6872"/>
      <c r="AL1190" s="6872"/>
      <c r="AM1190" s="6872"/>
      <c r="AN1190" s="6873"/>
      <c r="AO1190" s="6873"/>
    </row>
    <row r="1191" spans="1:41" s="2624" customFormat="1" ht="17.100000000000001" customHeight="1">
      <c r="A1191" s="2629"/>
      <c r="B1191" s="4610"/>
      <c r="C1191" s="6874" t="s">
        <v>605</v>
      </c>
      <c r="D1191" s="6875" t="s">
        <v>660</v>
      </c>
      <c r="E1191" s="6876">
        <f>I1191</f>
        <v>2702700</v>
      </c>
      <c r="F1191" s="5690">
        <v>2702700</v>
      </c>
      <c r="G1191" s="5691">
        <v>2702700</v>
      </c>
      <c r="H1191" s="2247">
        <f t="shared" si="337"/>
        <v>1</v>
      </c>
      <c r="I1191" s="1881">
        <f t="shared" si="307"/>
        <v>2702700</v>
      </c>
      <c r="J1191" s="6877"/>
      <c r="K1191" s="6877"/>
      <c r="L1191" s="6877"/>
      <c r="M1191" s="6877"/>
      <c r="N1191" s="6877"/>
      <c r="O1191" s="6877"/>
      <c r="P1191" s="5664"/>
      <c r="Q1191" s="6878"/>
      <c r="R1191" s="6878"/>
      <c r="S1191" s="6878">
        <v>2702700</v>
      </c>
      <c r="T1191" s="5666"/>
      <c r="U1191" s="6878"/>
      <c r="V1191" s="6878"/>
      <c r="W1191" s="6878"/>
      <c r="X1191" s="6878"/>
      <c r="Y1191" s="6878"/>
      <c r="Z1191" s="6878"/>
      <c r="AA1191" s="6878"/>
      <c r="AB1191" s="6878"/>
      <c r="AC1191" s="6878"/>
      <c r="AD1191" s="6878"/>
      <c r="AE1191" s="6879"/>
      <c r="AF1191" s="6879"/>
      <c r="AG1191" s="6878"/>
      <c r="AH1191" s="6878"/>
      <c r="AI1191" s="5666"/>
      <c r="AJ1191" s="6880"/>
      <c r="AK1191" s="6880"/>
      <c r="AL1191" s="6880"/>
      <c r="AM1191" s="6880"/>
      <c r="AN1191" s="6881"/>
      <c r="AO1191" s="6881"/>
    </row>
    <row r="1192" spans="1:41" s="2624" customFormat="1" ht="13.5" customHeight="1">
      <c r="A1192" s="2629"/>
      <c r="B1192" s="4610"/>
      <c r="C1192" s="6882"/>
      <c r="D1192" s="6882"/>
      <c r="E1192" s="6876"/>
      <c r="F1192" s="5690"/>
      <c r="G1192" s="5691"/>
      <c r="H1192" s="2247"/>
      <c r="I1192" s="1881">
        <f t="shared" si="307"/>
        <v>0</v>
      </c>
      <c r="J1192" s="6877"/>
      <c r="K1192" s="6877"/>
      <c r="L1192" s="6877"/>
      <c r="M1192" s="6877"/>
      <c r="N1192" s="6877"/>
      <c r="O1192" s="6877"/>
      <c r="P1192" s="5664"/>
      <c r="Q1192" s="6878"/>
      <c r="R1192" s="6878"/>
      <c r="S1192" s="6878"/>
      <c r="T1192" s="5666"/>
      <c r="U1192" s="6878"/>
      <c r="V1192" s="6878"/>
      <c r="W1192" s="6878"/>
      <c r="X1192" s="6878"/>
      <c r="Y1192" s="6878"/>
      <c r="Z1192" s="6878"/>
      <c r="AA1192" s="6878"/>
      <c r="AB1192" s="6878"/>
      <c r="AC1192" s="6878"/>
      <c r="AD1192" s="6878"/>
      <c r="AE1192" s="6879"/>
      <c r="AF1192" s="6879"/>
      <c r="AG1192" s="6878"/>
      <c r="AH1192" s="6878"/>
      <c r="AI1192" s="5666"/>
      <c r="AJ1192" s="6880"/>
      <c r="AK1192" s="6880"/>
      <c r="AL1192" s="6880"/>
      <c r="AM1192" s="6880"/>
      <c r="AN1192" s="6881"/>
      <c r="AO1192" s="6881"/>
    </row>
    <row r="1193" spans="1:41" s="2624" customFormat="1" ht="17.100000000000001" customHeight="1">
      <c r="A1193" s="2629"/>
      <c r="B1193" s="4610"/>
      <c r="C1193" s="11168" t="s">
        <v>713</v>
      </c>
      <c r="D1193" s="11168"/>
      <c r="E1193" s="2233">
        <f t="shared" ref="E1193:G1193" si="338">SUM(E1194)</f>
        <v>2241966</v>
      </c>
      <c r="F1193" s="2233">
        <f t="shared" si="338"/>
        <v>2686966</v>
      </c>
      <c r="G1193" s="2445">
        <f t="shared" si="338"/>
        <v>2686966</v>
      </c>
      <c r="H1193" s="2247">
        <f t="shared" si="337"/>
        <v>1</v>
      </c>
      <c r="I1193" s="1881">
        <f t="shared" si="307"/>
        <v>0</v>
      </c>
      <c r="J1193" s="6877"/>
      <c r="K1193" s="6877"/>
      <c r="L1193" s="6877"/>
      <c r="M1193" s="6877"/>
      <c r="N1193" s="6877"/>
      <c r="O1193" s="6877"/>
      <c r="P1193" s="5664"/>
      <c r="Q1193" s="6878"/>
      <c r="R1193" s="6878"/>
      <c r="S1193" s="6878"/>
      <c r="T1193" s="5666"/>
      <c r="U1193" s="6878"/>
      <c r="V1193" s="6878"/>
      <c r="W1193" s="6878"/>
      <c r="X1193" s="6878"/>
      <c r="Y1193" s="6878"/>
      <c r="Z1193" s="6878"/>
      <c r="AA1193" s="6878"/>
      <c r="AB1193" s="6878"/>
      <c r="AC1193" s="6878"/>
      <c r="AD1193" s="6878"/>
      <c r="AE1193" s="6879"/>
      <c r="AF1193" s="6879"/>
      <c r="AG1193" s="6878"/>
      <c r="AH1193" s="6878"/>
      <c r="AI1193" s="5666"/>
      <c r="AJ1193" s="6880"/>
      <c r="AK1193" s="6880"/>
      <c r="AL1193" s="6880"/>
      <c r="AM1193" s="6880"/>
      <c r="AN1193" s="6881"/>
      <c r="AO1193" s="6881"/>
    </row>
    <row r="1194" spans="1:41" s="2624" customFormat="1" ht="42" customHeight="1">
      <c r="A1194" s="2629"/>
      <c r="B1194" s="4610"/>
      <c r="C1194" s="6883" t="s">
        <v>955</v>
      </c>
      <c r="D1194" s="6884" t="s">
        <v>956</v>
      </c>
      <c r="E1194" s="6885">
        <f>I1194</f>
        <v>2241966</v>
      </c>
      <c r="F1194" s="5690">
        <v>2686966</v>
      </c>
      <c r="G1194" s="5691">
        <v>2686966</v>
      </c>
      <c r="H1194" s="2247">
        <f t="shared" si="337"/>
        <v>1</v>
      </c>
      <c r="I1194" s="1881">
        <f t="shared" si="307"/>
        <v>2241966</v>
      </c>
      <c r="J1194" s="6886"/>
      <c r="K1194" s="6886"/>
      <c r="L1194" s="6886"/>
      <c r="M1194" s="6886"/>
      <c r="N1194" s="6886"/>
      <c r="O1194" s="6886"/>
      <c r="P1194" s="5664"/>
      <c r="Q1194" s="6887"/>
      <c r="R1194" s="6887"/>
      <c r="S1194" s="6887">
        <v>2241966</v>
      </c>
      <c r="T1194" s="5666"/>
      <c r="U1194" s="6887"/>
      <c r="V1194" s="6887"/>
      <c r="W1194" s="6887"/>
      <c r="X1194" s="6887"/>
      <c r="Y1194" s="6887"/>
      <c r="Z1194" s="6887"/>
      <c r="AA1194" s="6887"/>
      <c r="AB1194" s="6887"/>
      <c r="AC1194" s="6887"/>
      <c r="AD1194" s="6887"/>
      <c r="AE1194" s="6888"/>
      <c r="AF1194" s="6888"/>
      <c r="AG1194" s="6887"/>
      <c r="AH1194" s="6887"/>
      <c r="AI1194" s="5666"/>
      <c r="AJ1194" s="6889"/>
      <c r="AK1194" s="6889"/>
      <c r="AL1194" s="6889"/>
      <c r="AM1194" s="6889"/>
      <c r="AN1194" s="6890"/>
      <c r="AO1194" s="6890"/>
    </row>
    <row r="1195" spans="1:41" s="2624" customFormat="1" ht="12.75" customHeight="1">
      <c r="A1195" s="2629"/>
      <c r="B1195" s="3219"/>
      <c r="C1195" s="6891"/>
      <c r="D1195" s="6892"/>
      <c r="E1195" s="6885"/>
      <c r="F1195" s="5690"/>
      <c r="G1195" s="5691"/>
      <c r="H1195" s="2247"/>
      <c r="I1195" s="1881">
        <f t="shared" si="307"/>
        <v>0</v>
      </c>
      <c r="J1195" s="6886"/>
      <c r="K1195" s="6886"/>
      <c r="L1195" s="6886"/>
      <c r="M1195" s="6886"/>
      <c r="N1195" s="6886"/>
      <c r="O1195" s="6886"/>
      <c r="P1195" s="5664"/>
      <c r="Q1195" s="6887"/>
      <c r="R1195" s="6887"/>
      <c r="S1195" s="6887"/>
      <c r="T1195" s="5666"/>
      <c r="U1195" s="6887"/>
      <c r="V1195" s="6887"/>
      <c r="W1195" s="6887"/>
      <c r="X1195" s="6887"/>
      <c r="Y1195" s="6887"/>
      <c r="Z1195" s="6887"/>
      <c r="AA1195" s="6887"/>
      <c r="AB1195" s="6887"/>
      <c r="AC1195" s="6887"/>
      <c r="AD1195" s="6887"/>
      <c r="AE1195" s="6888"/>
      <c r="AF1195" s="6888"/>
      <c r="AG1195" s="6887"/>
      <c r="AH1195" s="6887"/>
      <c r="AI1195" s="5666"/>
      <c r="AJ1195" s="6889"/>
      <c r="AK1195" s="6889"/>
      <c r="AL1195" s="6889"/>
      <c r="AM1195" s="6889"/>
      <c r="AN1195" s="6890"/>
      <c r="AO1195" s="6890"/>
    </row>
    <row r="1196" spans="1:41" s="2624" customFormat="1" ht="14.25" customHeight="1">
      <c r="A1196" s="2629"/>
      <c r="B1196" s="3219"/>
      <c r="C1196" s="10899" t="s">
        <v>679</v>
      </c>
      <c r="D1196" s="10899"/>
      <c r="E1196" s="2220">
        <f t="shared" ref="E1196:G1197" si="339">SUM(E1197)</f>
        <v>96750</v>
      </c>
      <c r="F1196" s="2220">
        <f t="shared" si="339"/>
        <v>96750</v>
      </c>
      <c r="G1196" s="2221">
        <f t="shared" si="339"/>
        <v>96179.39</v>
      </c>
      <c r="H1196" s="2354">
        <f t="shared" si="337"/>
        <v>0.99410222222222222</v>
      </c>
      <c r="I1196" s="1881">
        <f t="shared" si="307"/>
        <v>0</v>
      </c>
      <c r="J1196" s="6886"/>
      <c r="K1196" s="6886"/>
      <c r="L1196" s="6886"/>
      <c r="M1196" s="6886"/>
      <c r="N1196" s="6886"/>
      <c r="O1196" s="6886"/>
      <c r="P1196" s="5664"/>
      <c r="Q1196" s="6887"/>
      <c r="R1196" s="6887"/>
      <c r="S1196" s="6887"/>
      <c r="T1196" s="5666"/>
      <c r="U1196" s="6887"/>
      <c r="V1196" s="6887"/>
      <c r="W1196" s="6887"/>
      <c r="X1196" s="6887"/>
      <c r="Y1196" s="6887"/>
      <c r="Z1196" s="6887"/>
      <c r="AA1196" s="6887"/>
      <c r="AB1196" s="6887"/>
      <c r="AC1196" s="6887"/>
      <c r="AD1196" s="6887"/>
      <c r="AE1196" s="6888"/>
      <c r="AF1196" s="6888"/>
      <c r="AG1196" s="6887"/>
      <c r="AH1196" s="6887"/>
      <c r="AI1196" s="5666"/>
      <c r="AJ1196" s="6889"/>
      <c r="AK1196" s="6889"/>
      <c r="AL1196" s="6889"/>
      <c r="AM1196" s="6889"/>
      <c r="AN1196" s="6890"/>
      <c r="AO1196" s="6890"/>
    </row>
    <row r="1197" spans="1:41" s="2624" customFormat="1" ht="18" customHeight="1">
      <c r="A1197" s="2629"/>
      <c r="B1197" s="3219"/>
      <c r="C1197" s="11167" t="s">
        <v>680</v>
      </c>
      <c r="D1197" s="11168"/>
      <c r="E1197" s="6885">
        <f t="shared" si="339"/>
        <v>96750</v>
      </c>
      <c r="F1197" s="6885">
        <f t="shared" si="339"/>
        <v>96750</v>
      </c>
      <c r="G1197" s="6893">
        <f t="shared" si="339"/>
        <v>96179.39</v>
      </c>
      <c r="H1197" s="2247">
        <f t="shared" si="337"/>
        <v>0.99410222222222222</v>
      </c>
      <c r="I1197" s="1881">
        <f t="shared" ref="I1197:I1243" si="340">SUM(J1197:AM1197)</f>
        <v>0</v>
      </c>
      <c r="J1197" s="6886"/>
      <c r="K1197" s="6886"/>
      <c r="L1197" s="6886"/>
      <c r="M1197" s="6886"/>
      <c r="N1197" s="6886"/>
      <c r="O1197" s="6886"/>
      <c r="P1197" s="5664"/>
      <c r="Q1197" s="6887"/>
      <c r="R1197" s="6887"/>
      <c r="S1197" s="6887"/>
      <c r="T1197" s="5666"/>
      <c r="U1197" s="6887"/>
      <c r="V1197" s="6887"/>
      <c r="W1197" s="6887"/>
      <c r="X1197" s="6887"/>
      <c r="Y1197" s="6887"/>
      <c r="Z1197" s="6887"/>
      <c r="AA1197" s="6887"/>
      <c r="AB1197" s="6887"/>
      <c r="AC1197" s="6887"/>
      <c r="AD1197" s="6887"/>
      <c r="AE1197" s="6888"/>
      <c r="AF1197" s="6888"/>
      <c r="AG1197" s="6887"/>
      <c r="AH1197" s="6887"/>
      <c r="AI1197" s="5666"/>
      <c r="AJ1197" s="6889"/>
      <c r="AK1197" s="6889"/>
      <c r="AL1197" s="6889"/>
      <c r="AM1197" s="6889"/>
      <c r="AN1197" s="6890"/>
      <c r="AO1197" s="6890"/>
    </row>
    <row r="1198" spans="1:41" s="2624" customFormat="1" ht="43.5" customHeight="1" thickBot="1">
      <c r="A1198" s="2906"/>
      <c r="B1198" s="2906"/>
      <c r="C1198" s="6894" t="s">
        <v>814</v>
      </c>
      <c r="D1198" s="6895" t="s">
        <v>815</v>
      </c>
      <c r="E1198" s="6896">
        <f>I1198</f>
        <v>96750</v>
      </c>
      <c r="F1198" s="6897">
        <v>96750</v>
      </c>
      <c r="G1198" s="6898">
        <v>96179.39</v>
      </c>
      <c r="H1198" s="3240">
        <f t="shared" si="337"/>
        <v>0.99410222222222222</v>
      </c>
      <c r="I1198" s="1881">
        <f t="shared" si="340"/>
        <v>96750</v>
      </c>
      <c r="J1198" s="6899"/>
      <c r="K1198" s="6899"/>
      <c r="L1198" s="6899"/>
      <c r="M1198" s="6899"/>
      <c r="N1198" s="6899"/>
      <c r="O1198" s="6899"/>
      <c r="P1198" s="5664"/>
      <c r="Q1198" s="6900"/>
      <c r="R1198" s="6900"/>
      <c r="S1198" s="6900">
        <v>96750</v>
      </c>
      <c r="T1198" s="5666"/>
      <c r="U1198" s="6900"/>
      <c r="V1198" s="6900"/>
      <c r="W1198" s="6900"/>
      <c r="X1198" s="6900"/>
      <c r="Y1198" s="6900"/>
      <c r="Z1198" s="6900"/>
      <c r="AA1198" s="6900"/>
      <c r="AB1198" s="6900"/>
      <c r="AC1198" s="6900"/>
      <c r="AD1198" s="6900"/>
      <c r="AE1198" s="6901"/>
      <c r="AF1198" s="6901"/>
      <c r="AG1198" s="6900"/>
      <c r="AH1198" s="6900"/>
      <c r="AI1198" s="5666"/>
      <c r="AJ1198" s="6902"/>
      <c r="AK1198" s="6902"/>
      <c r="AL1198" s="6902"/>
      <c r="AM1198" s="6902"/>
      <c r="AN1198" s="6903"/>
      <c r="AO1198" s="6903"/>
    </row>
    <row r="1199" spans="1:41" s="2624" customFormat="1" ht="17.100000000000001" customHeight="1" thickBot="1">
      <c r="A1199" s="3219"/>
      <c r="B1199" s="4168" t="s">
        <v>394</v>
      </c>
      <c r="C1199" s="4169"/>
      <c r="D1199" s="4170" t="s">
        <v>395</v>
      </c>
      <c r="E1199" s="2606">
        <f t="shared" ref="E1199:G1201" si="341">SUM(E1200)</f>
        <v>250000</v>
      </c>
      <c r="F1199" s="2606">
        <f t="shared" si="341"/>
        <v>250000</v>
      </c>
      <c r="G1199" s="2607">
        <f t="shared" si="341"/>
        <v>208045.45</v>
      </c>
      <c r="H1199" s="2608">
        <f>G1199/F1199</f>
        <v>0.83218180000000008</v>
      </c>
      <c r="I1199" s="1881">
        <f t="shared" si="340"/>
        <v>0</v>
      </c>
      <c r="J1199" s="6899"/>
      <c r="K1199" s="6899"/>
      <c r="L1199" s="6899"/>
      <c r="M1199" s="6899"/>
      <c r="N1199" s="6899"/>
      <c r="O1199" s="6899"/>
      <c r="P1199" s="5664"/>
      <c r="Q1199" s="6900"/>
      <c r="R1199" s="6900"/>
      <c r="S1199" s="6900"/>
      <c r="T1199" s="5666"/>
      <c r="U1199" s="6900"/>
      <c r="V1199" s="6900"/>
      <c r="W1199" s="6900"/>
      <c r="X1199" s="6900"/>
      <c r="Y1199" s="6900"/>
      <c r="Z1199" s="6900"/>
      <c r="AA1199" s="6900"/>
      <c r="AB1199" s="6900"/>
      <c r="AC1199" s="6900"/>
      <c r="AD1199" s="6900"/>
      <c r="AE1199" s="6901"/>
      <c r="AF1199" s="6901"/>
      <c r="AG1199" s="6900"/>
      <c r="AH1199" s="6900"/>
      <c r="AI1199" s="5666"/>
      <c r="AJ1199" s="6902"/>
      <c r="AK1199" s="6902"/>
      <c r="AL1199" s="6902"/>
      <c r="AM1199" s="6902"/>
      <c r="AN1199" s="6903"/>
      <c r="AO1199" s="6903"/>
    </row>
    <row r="1200" spans="1:41" s="2624" customFormat="1" ht="15" customHeight="1">
      <c r="A1200" s="2629"/>
      <c r="B1200" s="11174"/>
      <c r="C1200" s="10899" t="s">
        <v>645</v>
      </c>
      <c r="D1200" s="10899"/>
      <c r="E1200" s="2220">
        <f t="shared" si="341"/>
        <v>250000</v>
      </c>
      <c r="F1200" s="2220">
        <f t="shared" si="341"/>
        <v>250000</v>
      </c>
      <c r="G1200" s="2221">
        <f t="shared" si="341"/>
        <v>208045.45</v>
      </c>
      <c r="H1200" s="2354">
        <f>G1200/F1200</f>
        <v>0.83218180000000008</v>
      </c>
      <c r="I1200" s="1881">
        <f t="shared" si="340"/>
        <v>0</v>
      </c>
      <c r="J1200" s="6899"/>
      <c r="K1200" s="6899"/>
      <c r="L1200" s="6899"/>
      <c r="M1200" s="6899"/>
      <c r="N1200" s="6899"/>
      <c r="O1200" s="6899"/>
      <c r="P1200" s="5664"/>
      <c r="Q1200" s="6900"/>
      <c r="R1200" s="6900"/>
      <c r="S1200" s="6900"/>
      <c r="T1200" s="5666"/>
      <c r="U1200" s="6900"/>
      <c r="V1200" s="6900"/>
      <c r="W1200" s="6900"/>
      <c r="X1200" s="6900"/>
      <c r="Y1200" s="6900"/>
      <c r="Z1200" s="6900"/>
      <c r="AA1200" s="6900"/>
      <c r="AB1200" s="6900"/>
      <c r="AC1200" s="6900"/>
      <c r="AD1200" s="6900"/>
      <c r="AE1200" s="6901"/>
      <c r="AF1200" s="6901"/>
      <c r="AG1200" s="6900"/>
      <c r="AH1200" s="6900"/>
      <c r="AI1200" s="5666"/>
      <c r="AJ1200" s="6902"/>
      <c r="AK1200" s="6902"/>
      <c r="AL1200" s="6902"/>
      <c r="AM1200" s="6902"/>
      <c r="AN1200" s="6903"/>
      <c r="AO1200" s="6903"/>
    </row>
    <row r="1201" spans="1:41" s="2624" customFormat="1" ht="13.5" customHeight="1">
      <c r="A1201" s="2629"/>
      <c r="B1201" s="10958"/>
      <c r="C1201" s="11175" t="s">
        <v>713</v>
      </c>
      <c r="D1201" s="11175"/>
      <c r="E1201" s="6904">
        <f t="shared" si="341"/>
        <v>250000</v>
      </c>
      <c r="F1201" s="6904">
        <f t="shared" si="341"/>
        <v>250000</v>
      </c>
      <c r="G1201" s="6905">
        <f t="shared" si="341"/>
        <v>208045.45</v>
      </c>
      <c r="H1201" s="2247">
        <f t="shared" ref="H1201:H1202" si="342">G1201/F1201</f>
        <v>0.83218180000000008</v>
      </c>
      <c r="I1201" s="1881">
        <f t="shared" si="340"/>
        <v>0</v>
      </c>
      <c r="J1201" s="6906"/>
      <c r="K1201" s="6906"/>
      <c r="L1201" s="6906"/>
      <c r="M1201" s="6906"/>
      <c r="N1201" s="6906"/>
      <c r="O1201" s="6906"/>
      <c r="P1201" s="5664"/>
      <c r="Q1201" s="6907"/>
      <c r="R1201" s="6907"/>
      <c r="S1201" s="6907"/>
      <c r="T1201" s="5666"/>
      <c r="U1201" s="6907"/>
      <c r="V1201" s="6907"/>
      <c r="W1201" s="6907"/>
      <c r="X1201" s="6907"/>
      <c r="Y1201" s="6907"/>
      <c r="Z1201" s="6907"/>
      <c r="AA1201" s="6907"/>
      <c r="AB1201" s="6907"/>
      <c r="AC1201" s="6907"/>
      <c r="AD1201" s="6907"/>
      <c r="AE1201" s="6908"/>
      <c r="AF1201" s="6908"/>
      <c r="AG1201" s="6907"/>
      <c r="AH1201" s="6907"/>
      <c r="AI1201" s="5666"/>
      <c r="AJ1201" s="6909"/>
      <c r="AK1201" s="6909"/>
      <c r="AL1201" s="6909"/>
      <c r="AM1201" s="6909"/>
      <c r="AN1201" s="6910"/>
      <c r="AO1201" s="6910"/>
    </row>
    <row r="1202" spans="1:41" s="2624" customFormat="1" ht="58.5" customHeight="1" thickBot="1">
      <c r="A1202" s="2629"/>
      <c r="B1202" s="11073"/>
      <c r="C1202" s="6911" t="s">
        <v>82</v>
      </c>
      <c r="D1202" s="6912" t="s">
        <v>720</v>
      </c>
      <c r="E1202" s="6772">
        <f>I1202</f>
        <v>250000</v>
      </c>
      <c r="F1202" s="6913">
        <v>250000</v>
      </c>
      <c r="G1202" s="6914">
        <v>208045.45</v>
      </c>
      <c r="H1202" s="2247">
        <f t="shared" si="342"/>
        <v>0.83218180000000008</v>
      </c>
      <c r="I1202" s="1881">
        <f t="shared" si="340"/>
        <v>250000</v>
      </c>
      <c r="J1202" s="6906"/>
      <c r="K1202" s="6906"/>
      <c r="L1202" s="6906"/>
      <c r="M1202" s="6906"/>
      <c r="N1202" s="6906"/>
      <c r="O1202" s="6906"/>
      <c r="P1202" s="6915"/>
      <c r="Q1202" s="6907"/>
      <c r="R1202" s="6907"/>
      <c r="S1202" s="6907"/>
      <c r="T1202" s="6916">
        <v>250000</v>
      </c>
      <c r="U1202" s="6907"/>
      <c r="V1202" s="6907"/>
      <c r="W1202" s="6907"/>
      <c r="X1202" s="6907"/>
      <c r="Y1202" s="6907"/>
      <c r="Z1202" s="6907"/>
      <c r="AA1202" s="6907"/>
      <c r="AB1202" s="6907"/>
      <c r="AC1202" s="6907"/>
      <c r="AD1202" s="6907"/>
      <c r="AE1202" s="6908"/>
      <c r="AF1202" s="6908"/>
      <c r="AG1202" s="6907"/>
      <c r="AH1202" s="6907"/>
      <c r="AI1202" s="6916"/>
      <c r="AJ1202" s="6909"/>
      <c r="AK1202" s="6909"/>
      <c r="AL1202" s="6909"/>
      <c r="AM1202" s="6909"/>
      <c r="AN1202" s="6910"/>
      <c r="AO1202" s="6910"/>
    </row>
    <row r="1203" spans="1:41" s="2624" customFormat="1" ht="17.100000000000001" customHeight="1" thickBot="1">
      <c r="A1203" s="2629"/>
      <c r="B1203" s="4168" t="s">
        <v>396</v>
      </c>
      <c r="C1203" s="5441"/>
      <c r="D1203" s="4170" t="s">
        <v>442</v>
      </c>
      <c r="E1203" s="6836">
        <f>E1204+E1214</f>
        <v>949403</v>
      </c>
      <c r="F1203" s="2924">
        <f>F1204+F1214</f>
        <v>949403</v>
      </c>
      <c r="G1203" s="2925">
        <f>G1204+G1214</f>
        <v>919134.18</v>
      </c>
      <c r="H1203" s="1935">
        <f>G1203/F1203</f>
        <v>0.96811804892126951</v>
      </c>
      <c r="I1203" s="1881">
        <f t="shared" si="340"/>
        <v>0</v>
      </c>
      <c r="J1203" s="6906"/>
      <c r="K1203" s="6906"/>
      <c r="L1203" s="6906"/>
      <c r="M1203" s="6906"/>
      <c r="N1203" s="6906"/>
      <c r="O1203" s="6906"/>
      <c r="P1203" s="6915"/>
      <c r="Q1203" s="6907"/>
      <c r="R1203" s="6907"/>
      <c r="S1203" s="6907"/>
      <c r="T1203" s="6916"/>
      <c r="U1203" s="6907"/>
      <c r="V1203" s="6907"/>
      <c r="W1203" s="6907"/>
      <c r="X1203" s="6907"/>
      <c r="Y1203" s="6907"/>
      <c r="Z1203" s="6907"/>
      <c r="AA1203" s="6907"/>
      <c r="AB1203" s="6907"/>
      <c r="AC1203" s="6907"/>
      <c r="AD1203" s="6907"/>
      <c r="AE1203" s="6908"/>
      <c r="AF1203" s="6908"/>
      <c r="AG1203" s="6907"/>
      <c r="AH1203" s="6907"/>
      <c r="AI1203" s="6916"/>
      <c r="AJ1203" s="6909"/>
      <c r="AK1203" s="6909"/>
      <c r="AL1203" s="6909"/>
      <c r="AM1203" s="6909"/>
      <c r="AN1203" s="6910"/>
      <c r="AO1203" s="6910"/>
    </row>
    <row r="1204" spans="1:41" s="2624" customFormat="1" ht="14.25" customHeight="1">
      <c r="A1204" s="2629"/>
      <c r="B1204" s="3219"/>
      <c r="C1204" s="10876" t="s">
        <v>645</v>
      </c>
      <c r="D1204" s="10876"/>
      <c r="E1204" s="2220">
        <f t="shared" ref="E1204:G1204" si="343">SUM(E1205,E1211)</f>
        <v>705000</v>
      </c>
      <c r="F1204" s="2220">
        <f t="shared" si="343"/>
        <v>705000</v>
      </c>
      <c r="G1204" s="2221">
        <f t="shared" si="343"/>
        <v>674731.18</v>
      </c>
      <c r="H1204" s="2354">
        <f>G1204/F1204</f>
        <v>0.95706550354609932</v>
      </c>
      <c r="I1204" s="1881">
        <f t="shared" si="340"/>
        <v>0</v>
      </c>
      <c r="J1204" s="6906"/>
      <c r="K1204" s="6906"/>
      <c r="L1204" s="6906"/>
      <c r="M1204" s="6906"/>
      <c r="N1204" s="6906"/>
      <c r="O1204" s="6906"/>
      <c r="P1204" s="6915"/>
      <c r="Q1204" s="6907"/>
      <c r="R1204" s="6907"/>
      <c r="S1204" s="6907"/>
      <c r="T1204" s="6916"/>
      <c r="U1204" s="6907"/>
      <c r="V1204" s="6907"/>
      <c r="W1204" s="6907"/>
      <c r="X1204" s="6907"/>
      <c r="Y1204" s="6907"/>
      <c r="Z1204" s="6907"/>
      <c r="AA1204" s="6907"/>
      <c r="AB1204" s="6907"/>
      <c r="AC1204" s="6907"/>
      <c r="AD1204" s="6907"/>
      <c r="AE1204" s="6908"/>
      <c r="AF1204" s="6908"/>
      <c r="AG1204" s="6907"/>
      <c r="AH1204" s="6907"/>
      <c r="AI1204" s="6916"/>
      <c r="AJ1204" s="6909"/>
      <c r="AK1204" s="6909"/>
      <c r="AL1204" s="6909"/>
      <c r="AM1204" s="6909"/>
      <c r="AN1204" s="6910"/>
      <c r="AO1204" s="6910"/>
    </row>
    <row r="1205" spans="1:41" s="2624" customFormat="1" ht="17.100000000000001" customHeight="1">
      <c r="A1205" s="2629"/>
      <c r="B1205" s="3219"/>
      <c r="C1205" s="11176" t="s">
        <v>646</v>
      </c>
      <c r="D1205" s="11176"/>
      <c r="E1205" s="6917">
        <f t="shared" ref="E1205:G1205" si="344">SUM(E1206)</f>
        <v>65000</v>
      </c>
      <c r="F1205" s="6917">
        <f t="shared" si="344"/>
        <v>65000</v>
      </c>
      <c r="G1205" s="6918">
        <f t="shared" si="344"/>
        <v>41744.299999999996</v>
      </c>
      <c r="H1205" s="2247">
        <f t="shared" ref="H1205:H1216" si="345">G1205/F1205</f>
        <v>0.6422199999999999</v>
      </c>
      <c r="I1205" s="1881">
        <f t="shared" si="340"/>
        <v>0</v>
      </c>
      <c r="J1205" s="6919"/>
      <c r="K1205" s="6919"/>
      <c r="L1205" s="6919"/>
      <c r="M1205" s="6919"/>
      <c r="N1205" s="6919"/>
      <c r="O1205" s="6919"/>
      <c r="P1205" s="5664"/>
      <c r="Q1205" s="6920"/>
      <c r="R1205" s="6920"/>
      <c r="S1205" s="6920"/>
      <c r="T1205" s="5666"/>
      <c r="U1205" s="6920"/>
      <c r="V1205" s="6920"/>
      <c r="W1205" s="6920"/>
      <c r="X1205" s="6920"/>
      <c r="Y1205" s="6920"/>
      <c r="Z1205" s="6920"/>
      <c r="AA1205" s="6920"/>
      <c r="AB1205" s="6920"/>
      <c r="AC1205" s="6920"/>
      <c r="AD1205" s="6920"/>
      <c r="AE1205" s="6921"/>
      <c r="AF1205" s="6921"/>
      <c r="AG1205" s="6920"/>
      <c r="AH1205" s="6920"/>
      <c r="AI1205" s="5666"/>
      <c r="AJ1205" s="6922"/>
      <c r="AK1205" s="6922"/>
      <c r="AL1205" s="6922"/>
      <c r="AM1205" s="6922"/>
      <c r="AN1205" s="6923"/>
      <c r="AO1205" s="6923"/>
    </row>
    <row r="1206" spans="1:41" s="2624" customFormat="1" ht="17.100000000000001" customHeight="1">
      <c r="A1206" s="2629"/>
      <c r="B1206" s="3219"/>
      <c r="C1206" s="11177" t="s">
        <v>654</v>
      </c>
      <c r="D1206" s="11177"/>
      <c r="E1206" s="6924">
        <f t="shared" ref="E1206:G1206" si="346">SUM(E1207:E1209)</f>
        <v>65000</v>
      </c>
      <c r="F1206" s="6924">
        <f t="shared" si="346"/>
        <v>65000</v>
      </c>
      <c r="G1206" s="6925">
        <f t="shared" si="346"/>
        <v>41744.299999999996</v>
      </c>
      <c r="H1206" s="2247">
        <f t="shared" si="345"/>
        <v>0.6422199999999999</v>
      </c>
      <c r="I1206" s="1881">
        <f t="shared" si="340"/>
        <v>0</v>
      </c>
      <c r="J1206" s="6926"/>
      <c r="K1206" s="6926"/>
      <c r="L1206" s="6926"/>
      <c r="M1206" s="6926"/>
      <c r="N1206" s="6926"/>
      <c r="O1206" s="6926"/>
      <c r="P1206" s="5664"/>
      <c r="Q1206" s="6927"/>
      <c r="R1206" s="6927"/>
      <c r="S1206" s="6927"/>
      <c r="T1206" s="5666"/>
      <c r="U1206" s="6927"/>
      <c r="V1206" s="6927"/>
      <c r="W1206" s="6927"/>
      <c r="X1206" s="6927"/>
      <c r="Y1206" s="6927"/>
      <c r="Z1206" s="6927"/>
      <c r="AA1206" s="6927"/>
      <c r="AB1206" s="6927"/>
      <c r="AC1206" s="6927"/>
      <c r="AD1206" s="6927"/>
      <c r="AE1206" s="6928"/>
      <c r="AF1206" s="6928"/>
      <c r="AG1206" s="6927"/>
      <c r="AH1206" s="6927"/>
      <c r="AI1206" s="5666"/>
      <c r="AJ1206" s="6929"/>
      <c r="AK1206" s="6929"/>
      <c r="AL1206" s="6929"/>
      <c r="AM1206" s="6929"/>
      <c r="AN1206" s="6930"/>
      <c r="AO1206" s="6930"/>
    </row>
    <row r="1207" spans="1:41" s="2624" customFormat="1" ht="17.100000000000001" customHeight="1">
      <c r="A1207" s="2629"/>
      <c r="B1207" s="3219"/>
      <c r="C1207" s="6931" t="s">
        <v>398</v>
      </c>
      <c r="D1207" s="6932" t="s">
        <v>695</v>
      </c>
      <c r="E1207" s="6933">
        <f>I1207</f>
        <v>42000</v>
      </c>
      <c r="F1207" s="5690">
        <v>42000</v>
      </c>
      <c r="G1207" s="5691">
        <v>31020.6</v>
      </c>
      <c r="H1207" s="2247">
        <f t="shared" si="345"/>
        <v>0.73858571428571429</v>
      </c>
      <c r="I1207" s="1881">
        <f t="shared" si="340"/>
        <v>42000</v>
      </c>
      <c r="J1207" s="6934"/>
      <c r="K1207" s="6934"/>
      <c r="L1207" s="6934"/>
      <c r="M1207" s="6934"/>
      <c r="N1207" s="6934"/>
      <c r="O1207" s="6934"/>
      <c r="P1207" s="5664"/>
      <c r="Q1207" s="6935"/>
      <c r="R1207" s="6935"/>
      <c r="S1207" s="6935"/>
      <c r="T1207" s="5666">
        <v>42000</v>
      </c>
      <c r="U1207" s="6935"/>
      <c r="V1207" s="6935"/>
      <c r="W1207" s="6935"/>
      <c r="X1207" s="6935"/>
      <c r="Y1207" s="6935"/>
      <c r="Z1207" s="6935"/>
      <c r="AA1207" s="6935"/>
      <c r="AB1207" s="6935"/>
      <c r="AC1207" s="6935"/>
      <c r="AD1207" s="6935"/>
      <c r="AE1207" s="6936"/>
      <c r="AF1207" s="6936"/>
      <c r="AG1207" s="6935"/>
      <c r="AH1207" s="6935"/>
      <c r="AI1207" s="5666"/>
      <c r="AJ1207" s="6937"/>
      <c r="AK1207" s="6937"/>
      <c r="AL1207" s="6937"/>
      <c r="AM1207" s="6937"/>
      <c r="AN1207" s="6938"/>
      <c r="AO1207" s="6938"/>
    </row>
    <row r="1208" spans="1:41" s="2624" customFormat="1" ht="17.100000000000001" customHeight="1">
      <c r="A1208" s="2629"/>
      <c r="B1208" s="3219"/>
      <c r="C1208" s="6939" t="s">
        <v>375</v>
      </c>
      <c r="D1208" s="6940" t="s">
        <v>656</v>
      </c>
      <c r="E1208" s="6933">
        <f t="shared" ref="E1208:E1209" si="347">I1208</f>
        <v>10000</v>
      </c>
      <c r="F1208" s="5690">
        <v>10000</v>
      </c>
      <c r="G1208" s="5691">
        <v>3048.5</v>
      </c>
      <c r="H1208" s="3250">
        <f t="shared" si="345"/>
        <v>0.30485000000000001</v>
      </c>
      <c r="I1208" s="1881">
        <f t="shared" si="340"/>
        <v>10000</v>
      </c>
      <c r="J1208" s="6934"/>
      <c r="K1208" s="6934"/>
      <c r="L1208" s="6934"/>
      <c r="M1208" s="6934"/>
      <c r="N1208" s="6934"/>
      <c r="O1208" s="6934"/>
      <c r="P1208" s="5664"/>
      <c r="Q1208" s="6935"/>
      <c r="R1208" s="6935"/>
      <c r="S1208" s="6935"/>
      <c r="T1208" s="5666">
        <v>10000</v>
      </c>
      <c r="U1208" s="6935"/>
      <c r="V1208" s="6935"/>
      <c r="W1208" s="6935"/>
      <c r="X1208" s="6935"/>
      <c r="Y1208" s="6935"/>
      <c r="Z1208" s="6935"/>
      <c r="AA1208" s="6935"/>
      <c r="AB1208" s="6935"/>
      <c r="AC1208" s="6935"/>
      <c r="AD1208" s="6935"/>
      <c r="AE1208" s="6936"/>
      <c r="AF1208" s="6936"/>
      <c r="AG1208" s="6935"/>
      <c r="AH1208" s="6935"/>
      <c r="AI1208" s="5666"/>
      <c r="AJ1208" s="6937"/>
      <c r="AK1208" s="6937"/>
      <c r="AL1208" s="6937"/>
      <c r="AM1208" s="6937"/>
      <c r="AN1208" s="6938"/>
      <c r="AO1208" s="6938"/>
    </row>
    <row r="1209" spans="1:41" s="2624" customFormat="1" ht="17.100000000000001" customHeight="1">
      <c r="A1209" s="3219"/>
      <c r="B1209" s="3219"/>
      <c r="C1209" s="6941" t="s">
        <v>376</v>
      </c>
      <c r="D1209" s="6942" t="s">
        <v>661</v>
      </c>
      <c r="E1209" s="6933">
        <f t="shared" si="347"/>
        <v>13000</v>
      </c>
      <c r="F1209" s="5690">
        <v>13000</v>
      </c>
      <c r="G1209" s="5691">
        <v>7675.2</v>
      </c>
      <c r="H1209" s="3250">
        <f t="shared" si="345"/>
        <v>0.59040000000000004</v>
      </c>
      <c r="I1209" s="1881">
        <f t="shared" si="340"/>
        <v>13000</v>
      </c>
      <c r="J1209" s="6934"/>
      <c r="K1209" s="6934"/>
      <c r="L1209" s="6934"/>
      <c r="M1209" s="6934"/>
      <c r="N1209" s="6934"/>
      <c r="O1209" s="6934"/>
      <c r="P1209" s="5664"/>
      <c r="Q1209" s="6935"/>
      <c r="R1209" s="6935"/>
      <c r="S1209" s="6935"/>
      <c r="T1209" s="5666">
        <v>13000</v>
      </c>
      <c r="U1209" s="6935"/>
      <c r="V1209" s="6935"/>
      <c r="W1209" s="6935"/>
      <c r="X1209" s="6935"/>
      <c r="Y1209" s="6935"/>
      <c r="Z1209" s="6935"/>
      <c r="AA1209" s="6935"/>
      <c r="AB1209" s="6935"/>
      <c r="AC1209" s="6935"/>
      <c r="AD1209" s="6935"/>
      <c r="AE1209" s="6936"/>
      <c r="AF1209" s="6936"/>
      <c r="AG1209" s="6935"/>
      <c r="AH1209" s="6935"/>
      <c r="AI1209" s="5666"/>
      <c r="AJ1209" s="6937"/>
      <c r="AK1209" s="6937"/>
      <c r="AL1209" s="6937"/>
      <c r="AM1209" s="6937"/>
      <c r="AN1209" s="6938"/>
      <c r="AO1209" s="6938"/>
    </row>
    <row r="1210" spans="1:41" s="2624" customFormat="1" ht="17.100000000000001" customHeight="1">
      <c r="A1210" s="2629"/>
      <c r="B1210" s="3219"/>
      <c r="C1210" s="4702"/>
      <c r="D1210" s="3323"/>
      <c r="E1210" s="2233"/>
      <c r="F1210" s="3248"/>
      <c r="G1210" s="3249"/>
      <c r="H1210" s="3250"/>
      <c r="I1210" s="1881">
        <f t="shared" si="340"/>
        <v>0</v>
      </c>
      <c r="J1210" s="6934"/>
      <c r="K1210" s="6934"/>
      <c r="L1210" s="6934"/>
      <c r="M1210" s="6934"/>
      <c r="N1210" s="6934"/>
      <c r="O1210" s="6934"/>
      <c r="P1210" s="5664"/>
      <c r="Q1210" s="6935"/>
      <c r="R1210" s="6935"/>
      <c r="S1210" s="6935"/>
      <c r="T1210" s="5666"/>
      <c r="U1210" s="6935"/>
      <c r="V1210" s="6935"/>
      <c r="W1210" s="6935"/>
      <c r="X1210" s="6935"/>
      <c r="Y1210" s="6935"/>
      <c r="Z1210" s="6935"/>
      <c r="AA1210" s="6935"/>
      <c r="AB1210" s="6935"/>
      <c r="AC1210" s="6935"/>
      <c r="AD1210" s="6935"/>
      <c r="AE1210" s="6936"/>
      <c r="AF1210" s="6936"/>
      <c r="AG1210" s="6935"/>
      <c r="AH1210" s="6935"/>
      <c r="AI1210" s="5666"/>
      <c r="AJ1210" s="6937"/>
      <c r="AK1210" s="6937"/>
      <c r="AL1210" s="6937"/>
      <c r="AM1210" s="6937"/>
      <c r="AN1210" s="6938"/>
      <c r="AO1210" s="6938"/>
    </row>
    <row r="1211" spans="1:41" s="2624" customFormat="1" ht="17.100000000000001" customHeight="1">
      <c r="A1211" s="2629"/>
      <c r="B1211" s="3219"/>
      <c r="C1211" s="11187" t="s">
        <v>713</v>
      </c>
      <c r="D1211" s="11188"/>
      <c r="E1211" s="6943">
        <f>SUM(E1212:E1212)</f>
        <v>640000</v>
      </c>
      <c r="F1211" s="6943">
        <f>SUM(F1212:F1212)</f>
        <v>640000</v>
      </c>
      <c r="G1211" s="6944">
        <f>SUM(G1212:G1212)</f>
        <v>632986.88</v>
      </c>
      <c r="H1211" s="3250">
        <f t="shared" si="345"/>
        <v>0.98904199999999998</v>
      </c>
      <c r="I1211" s="1881">
        <f t="shared" si="340"/>
        <v>0</v>
      </c>
      <c r="J1211" s="6934"/>
      <c r="K1211" s="6934"/>
      <c r="L1211" s="6934"/>
      <c r="M1211" s="6934"/>
      <c r="N1211" s="6934"/>
      <c r="O1211" s="6934"/>
      <c r="P1211" s="6945"/>
      <c r="Q1211" s="6935"/>
      <c r="R1211" s="6935"/>
      <c r="S1211" s="6935"/>
      <c r="T1211" s="6946"/>
      <c r="U1211" s="6935"/>
      <c r="V1211" s="6935"/>
      <c r="W1211" s="6935"/>
      <c r="X1211" s="6935"/>
      <c r="Y1211" s="6935"/>
      <c r="Z1211" s="6935"/>
      <c r="AA1211" s="6935"/>
      <c r="AB1211" s="6935"/>
      <c r="AC1211" s="6935"/>
      <c r="AD1211" s="6935"/>
      <c r="AE1211" s="6936"/>
      <c r="AF1211" s="6936"/>
      <c r="AG1211" s="6935"/>
      <c r="AH1211" s="6935"/>
      <c r="AI1211" s="6946"/>
      <c r="AJ1211" s="6937"/>
      <c r="AK1211" s="6937"/>
      <c r="AL1211" s="6937"/>
      <c r="AM1211" s="6937"/>
      <c r="AN1211" s="6938"/>
      <c r="AO1211" s="6938"/>
    </row>
    <row r="1212" spans="1:41" s="2624" customFormat="1" ht="54" customHeight="1">
      <c r="A1212" s="3219"/>
      <c r="B1212" s="3219"/>
      <c r="C1212" s="6947" t="s">
        <v>82</v>
      </c>
      <c r="D1212" s="6948" t="s">
        <v>720</v>
      </c>
      <c r="E1212" s="6949">
        <f>I1212</f>
        <v>640000</v>
      </c>
      <c r="F1212" s="5690">
        <v>640000</v>
      </c>
      <c r="G1212" s="5691">
        <v>632986.88</v>
      </c>
      <c r="H1212" s="3250">
        <f t="shared" si="345"/>
        <v>0.98904199999999998</v>
      </c>
      <c r="I1212" s="1881">
        <f t="shared" si="340"/>
        <v>640000</v>
      </c>
      <c r="J1212" s="6950"/>
      <c r="K1212" s="6950"/>
      <c r="L1212" s="6950"/>
      <c r="M1212" s="6950"/>
      <c r="N1212" s="6950"/>
      <c r="O1212" s="6950"/>
      <c r="P1212" s="5664"/>
      <c r="Q1212" s="6951"/>
      <c r="R1212" s="6951"/>
      <c r="S1212" s="6951"/>
      <c r="T1212" s="5666">
        <v>640000</v>
      </c>
      <c r="U1212" s="6951"/>
      <c r="V1212" s="6951"/>
      <c r="W1212" s="6951"/>
      <c r="X1212" s="6951"/>
      <c r="Y1212" s="6951"/>
      <c r="Z1212" s="6951"/>
      <c r="AA1212" s="6951"/>
      <c r="AB1212" s="6951"/>
      <c r="AC1212" s="6951"/>
      <c r="AD1212" s="6951"/>
      <c r="AE1212" s="6952"/>
      <c r="AF1212" s="6952"/>
      <c r="AG1212" s="6951"/>
      <c r="AH1212" s="6951"/>
      <c r="AI1212" s="5666"/>
      <c r="AJ1212" s="6953"/>
      <c r="AK1212" s="6953"/>
      <c r="AL1212" s="6953"/>
      <c r="AM1212" s="6953"/>
      <c r="AN1212" s="6954"/>
      <c r="AO1212" s="6954"/>
    </row>
    <row r="1213" spans="1:41" s="2624" customFormat="1" ht="15" customHeight="1">
      <c r="A1213" s="2629"/>
      <c r="B1213" s="3219"/>
      <c r="C1213" s="6955"/>
      <c r="D1213" s="6956"/>
      <c r="E1213" s="6949"/>
      <c r="F1213" s="6949"/>
      <c r="G1213" s="5691"/>
      <c r="H1213" s="3250"/>
      <c r="I1213" s="1881">
        <f t="shared" si="340"/>
        <v>0</v>
      </c>
      <c r="J1213" s="6950"/>
      <c r="K1213" s="6950"/>
      <c r="L1213" s="6950"/>
      <c r="M1213" s="6950"/>
      <c r="N1213" s="6950"/>
      <c r="O1213" s="6950"/>
      <c r="P1213" s="5664"/>
      <c r="Q1213" s="6951"/>
      <c r="R1213" s="6951"/>
      <c r="S1213" s="6951"/>
      <c r="T1213" s="5666"/>
      <c r="U1213" s="6951"/>
      <c r="V1213" s="6951"/>
      <c r="W1213" s="6951"/>
      <c r="X1213" s="6951"/>
      <c r="Y1213" s="6951"/>
      <c r="Z1213" s="6951"/>
      <c r="AA1213" s="6951"/>
      <c r="AB1213" s="6951"/>
      <c r="AC1213" s="6951"/>
      <c r="AD1213" s="6951"/>
      <c r="AE1213" s="6952"/>
      <c r="AF1213" s="6952"/>
      <c r="AG1213" s="6951"/>
      <c r="AH1213" s="6951"/>
      <c r="AI1213" s="5666"/>
      <c r="AJ1213" s="6953"/>
      <c r="AK1213" s="6953"/>
      <c r="AL1213" s="6953"/>
      <c r="AM1213" s="6953"/>
      <c r="AN1213" s="6954"/>
      <c r="AO1213" s="6954"/>
    </row>
    <row r="1214" spans="1:41" ht="17.25" customHeight="1">
      <c r="A1214" s="6957"/>
      <c r="B1214" s="11189"/>
      <c r="C1214" s="10860" t="s">
        <v>679</v>
      </c>
      <c r="D1214" s="10860"/>
      <c r="E1214" s="2220">
        <f>E1215</f>
        <v>244403</v>
      </c>
      <c r="F1214" s="2220">
        <f t="shared" ref="F1214:G1214" si="348">F1215</f>
        <v>244403</v>
      </c>
      <c r="G1214" s="2221">
        <f t="shared" si="348"/>
        <v>244403</v>
      </c>
      <c r="H1214" s="2354">
        <f t="shared" si="345"/>
        <v>1</v>
      </c>
      <c r="I1214" s="1881">
        <f t="shared" si="340"/>
        <v>0</v>
      </c>
      <c r="J1214" s="6950"/>
      <c r="K1214" s="6950"/>
      <c r="L1214" s="6950"/>
      <c r="M1214" s="6950"/>
      <c r="N1214" s="6950"/>
      <c r="O1214" s="6950"/>
      <c r="P1214" s="5664"/>
      <c r="Q1214" s="6951"/>
      <c r="R1214" s="6951"/>
      <c r="S1214" s="6951"/>
      <c r="T1214" s="5666"/>
      <c r="U1214" s="6951"/>
      <c r="V1214" s="6951"/>
      <c r="W1214" s="6951"/>
      <c r="X1214" s="6951"/>
      <c r="Y1214" s="6951"/>
      <c r="Z1214" s="6951"/>
      <c r="AA1214" s="6951"/>
      <c r="AB1214" s="6951"/>
      <c r="AC1214" s="6951"/>
      <c r="AD1214" s="6951"/>
      <c r="AE1214" s="6952"/>
      <c r="AF1214" s="6952"/>
      <c r="AG1214" s="6951"/>
      <c r="AH1214" s="6951"/>
      <c r="AI1214" s="5666"/>
      <c r="AJ1214" s="6953"/>
      <c r="AK1214" s="6953"/>
      <c r="AL1214" s="6953"/>
      <c r="AM1214" s="6953"/>
      <c r="AN1214" s="6958"/>
      <c r="AO1214" s="6958"/>
    </row>
    <row r="1215" spans="1:41" ht="17.25" customHeight="1">
      <c r="A1215" s="6957"/>
      <c r="B1215" s="11189"/>
      <c r="C1215" s="11190" t="s">
        <v>680</v>
      </c>
      <c r="D1215" s="11190"/>
      <c r="E1215" s="6959">
        <f>SUM(E1216:E1216)</f>
        <v>244403</v>
      </c>
      <c r="F1215" s="6959">
        <f t="shared" ref="F1215:G1215" si="349">SUM(F1216:F1216)</f>
        <v>244403</v>
      </c>
      <c r="G1215" s="6960">
        <f t="shared" si="349"/>
        <v>244403</v>
      </c>
      <c r="H1215" s="3250">
        <f t="shared" si="345"/>
        <v>1</v>
      </c>
      <c r="I1215" s="1881">
        <f t="shared" si="340"/>
        <v>0</v>
      </c>
      <c r="J1215" s="6961"/>
      <c r="K1215" s="6961"/>
      <c r="L1215" s="6961"/>
      <c r="M1215" s="6961"/>
      <c r="N1215" s="6961"/>
      <c r="O1215" s="6961"/>
      <c r="P1215" s="5664"/>
      <c r="Q1215" s="6962"/>
      <c r="R1215" s="6962"/>
      <c r="S1215" s="6962"/>
      <c r="T1215" s="5666"/>
      <c r="U1215" s="6962"/>
      <c r="V1215" s="6962"/>
      <c r="W1215" s="6962"/>
      <c r="X1215" s="6962"/>
      <c r="Y1215" s="6962"/>
      <c r="Z1215" s="6962"/>
      <c r="AA1215" s="6962"/>
      <c r="AB1215" s="6962"/>
      <c r="AC1215" s="6962"/>
      <c r="AD1215" s="6962"/>
      <c r="AE1215" s="6963"/>
      <c r="AF1215" s="6963"/>
      <c r="AG1215" s="6962"/>
      <c r="AH1215" s="6962"/>
      <c r="AI1215" s="5666"/>
      <c r="AJ1215" s="6964"/>
      <c r="AK1215" s="6964"/>
      <c r="AL1215" s="6964"/>
      <c r="AM1215" s="6964"/>
      <c r="AN1215" s="6965"/>
      <c r="AO1215" s="6965"/>
    </row>
    <row r="1216" spans="1:41" ht="48.75" customHeight="1" thickBot="1">
      <c r="A1216" s="6957"/>
      <c r="B1216" s="11189"/>
      <c r="C1216" s="3182" t="s">
        <v>814</v>
      </c>
      <c r="D1216" s="6966" t="s">
        <v>965</v>
      </c>
      <c r="E1216" s="6967">
        <f>I1216</f>
        <v>244403</v>
      </c>
      <c r="F1216" s="5661">
        <v>244403</v>
      </c>
      <c r="G1216" s="5662">
        <v>244403</v>
      </c>
      <c r="H1216" s="3250">
        <f t="shared" si="345"/>
        <v>1</v>
      </c>
      <c r="I1216" s="1881">
        <f t="shared" si="340"/>
        <v>244403</v>
      </c>
      <c r="J1216" s="6968"/>
      <c r="K1216" s="6968"/>
      <c r="L1216" s="6968"/>
      <c r="M1216" s="6968"/>
      <c r="N1216" s="6968"/>
      <c r="O1216" s="6968"/>
      <c r="P1216" s="5664"/>
      <c r="Q1216" s="6969"/>
      <c r="R1216" s="6969"/>
      <c r="S1216" s="6969">
        <v>244403</v>
      </c>
      <c r="T1216" s="5666"/>
      <c r="U1216" s="6969"/>
      <c r="V1216" s="6969"/>
      <c r="W1216" s="6969"/>
      <c r="X1216" s="6969"/>
      <c r="Y1216" s="6969"/>
      <c r="Z1216" s="6969"/>
      <c r="AA1216" s="6969"/>
      <c r="AB1216" s="6969"/>
      <c r="AC1216" s="6969"/>
      <c r="AD1216" s="6969"/>
      <c r="AE1216" s="6970"/>
      <c r="AF1216" s="6970"/>
      <c r="AG1216" s="6969"/>
      <c r="AH1216" s="6969"/>
      <c r="AI1216" s="5666"/>
      <c r="AJ1216" s="6971"/>
      <c r="AK1216" s="6971"/>
      <c r="AL1216" s="6971"/>
      <c r="AM1216" s="6971"/>
      <c r="AN1216" s="6972"/>
      <c r="AO1216" s="6972"/>
    </row>
    <row r="1217" spans="1:41" s="2624" customFormat="1" ht="17.100000000000001" customHeight="1" thickBot="1">
      <c r="A1217" s="2629"/>
      <c r="B1217" s="2626" t="s">
        <v>563</v>
      </c>
      <c r="C1217" s="2627"/>
      <c r="D1217" s="2628" t="s">
        <v>564</v>
      </c>
      <c r="E1217" s="2217">
        <f t="shared" ref="E1217:G1217" si="350">SUM(E1218)</f>
        <v>27555000</v>
      </c>
      <c r="F1217" s="2217">
        <f t="shared" si="350"/>
        <v>33377576</v>
      </c>
      <c r="G1217" s="2218">
        <f t="shared" si="350"/>
        <v>31841448.169999998</v>
      </c>
      <c r="H1217" s="1935">
        <f>G1217/F1217</f>
        <v>0.95397725017538715</v>
      </c>
      <c r="I1217" s="1881">
        <f t="shared" si="340"/>
        <v>0</v>
      </c>
      <c r="J1217" s="6961"/>
      <c r="K1217" s="6961"/>
      <c r="L1217" s="6961"/>
      <c r="M1217" s="6961"/>
      <c r="N1217" s="6961"/>
      <c r="O1217" s="6961"/>
      <c r="P1217" s="5664"/>
      <c r="Q1217" s="6962"/>
      <c r="R1217" s="6962"/>
      <c r="S1217" s="6962"/>
      <c r="T1217" s="5666"/>
      <c r="U1217" s="6962"/>
      <c r="V1217" s="6962"/>
      <c r="W1217" s="6962"/>
      <c r="X1217" s="6962"/>
      <c r="Y1217" s="6962"/>
      <c r="Z1217" s="6962"/>
      <c r="AA1217" s="6962"/>
      <c r="AB1217" s="6962"/>
      <c r="AC1217" s="6962"/>
      <c r="AD1217" s="6962"/>
      <c r="AE1217" s="6963"/>
      <c r="AF1217" s="6963"/>
      <c r="AG1217" s="6962"/>
      <c r="AH1217" s="6962"/>
      <c r="AI1217" s="5666"/>
      <c r="AJ1217" s="6964"/>
      <c r="AK1217" s="6964"/>
      <c r="AL1217" s="6964"/>
      <c r="AM1217" s="6964"/>
      <c r="AN1217" s="6973"/>
      <c r="AO1217" s="6973"/>
    </row>
    <row r="1218" spans="1:41" s="2624" customFormat="1" ht="17.100000000000001" customHeight="1">
      <c r="A1218" s="2629"/>
      <c r="B1218" s="2827"/>
      <c r="C1218" s="10876" t="s">
        <v>645</v>
      </c>
      <c r="D1218" s="10876"/>
      <c r="E1218" s="6974">
        <f>SUM(E1219,)</f>
        <v>27555000</v>
      </c>
      <c r="F1218" s="6974">
        <f t="shared" ref="F1218:G1218" si="351">SUM(F1219,)</f>
        <v>33377576</v>
      </c>
      <c r="G1218" s="6975">
        <f t="shared" si="351"/>
        <v>31841448.169999998</v>
      </c>
      <c r="H1218" s="2354">
        <f>G1218/F1218</f>
        <v>0.95397725017538715</v>
      </c>
      <c r="I1218" s="1881">
        <f t="shared" si="340"/>
        <v>0</v>
      </c>
      <c r="J1218" s="6961"/>
      <c r="K1218" s="6961"/>
      <c r="L1218" s="6961"/>
      <c r="M1218" s="6961"/>
      <c r="N1218" s="6961"/>
      <c r="O1218" s="6961"/>
      <c r="P1218" s="5664"/>
      <c r="Q1218" s="6962"/>
      <c r="R1218" s="6962"/>
      <c r="S1218" s="6962"/>
      <c r="T1218" s="5666"/>
      <c r="U1218" s="6962"/>
      <c r="V1218" s="6962"/>
      <c r="W1218" s="6962"/>
      <c r="X1218" s="6962"/>
      <c r="Y1218" s="6962"/>
      <c r="Z1218" s="6962"/>
      <c r="AA1218" s="6962"/>
      <c r="AB1218" s="6962"/>
      <c r="AC1218" s="6962"/>
      <c r="AD1218" s="6962"/>
      <c r="AE1218" s="6963"/>
      <c r="AF1218" s="6963"/>
      <c r="AG1218" s="6962"/>
      <c r="AH1218" s="6962"/>
      <c r="AI1218" s="5666"/>
      <c r="AJ1218" s="6964"/>
      <c r="AK1218" s="6964"/>
      <c r="AL1218" s="6964"/>
      <c r="AM1218" s="6964"/>
      <c r="AN1218" s="6973"/>
      <c r="AO1218" s="6973"/>
    </row>
    <row r="1219" spans="1:41" s="2624" customFormat="1" ht="17.100000000000001" customHeight="1">
      <c r="A1219" s="2629"/>
      <c r="B1219" s="2827"/>
      <c r="C1219" s="11191" t="s">
        <v>646</v>
      </c>
      <c r="D1219" s="11191"/>
      <c r="E1219" s="6976">
        <f>SUM(E1220,E1226)</f>
        <v>27555000</v>
      </c>
      <c r="F1219" s="6976">
        <f t="shared" ref="F1219:G1219" si="352">SUM(F1220,F1226)</f>
        <v>33377576</v>
      </c>
      <c r="G1219" s="6977">
        <f t="shared" si="352"/>
        <v>31841448.169999998</v>
      </c>
      <c r="H1219" s="2247">
        <f t="shared" ref="H1219:H1228" si="353">G1219/F1219</f>
        <v>0.95397725017538715</v>
      </c>
      <c r="I1219" s="1881">
        <f t="shared" si="340"/>
        <v>0</v>
      </c>
      <c r="J1219" s="6978"/>
      <c r="K1219" s="6978"/>
      <c r="L1219" s="6978"/>
      <c r="M1219" s="6978"/>
      <c r="N1219" s="6978"/>
      <c r="O1219" s="6978"/>
      <c r="P1219" s="5664"/>
      <c r="Q1219" s="6979"/>
      <c r="R1219" s="6979"/>
      <c r="S1219" s="6979"/>
      <c r="T1219" s="5666"/>
      <c r="U1219" s="6979"/>
      <c r="V1219" s="6979"/>
      <c r="W1219" s="6979"/>
      <c r="X1219" s="6979"/>
      <c r="Y1219" s="6979"/>
      <c r="Z1219" s="6979"/>
      <c r="AA1219" s="6979"/>
      <c r="AB1219" s="6979"/>
      <c r="AC1219" s="6979"/>
      <c r="AD1219" s="6979"/>
      <c r="AE1219" s="6980"/>
      <c r="AF1219" s="6980"/>
      <c r="AG1219" s="6979"/>
      <c r="AH1219" s="6979"/>
      <c r="AI1219" s="5666"/>
      <c r="AJ1219" s="6981"/>
      <c r="AK1219" s="6981"/>
      <c r="AL1219" s="6981"/>
      <c r="AM1219" s="6981"/>
      <c r="AN1219" s="6982"/>
      <c r="AO1219" s="6982"/>
    </row>
    <row r="1220" spans="1:41" s="2624" customFormat="1" ht="17.100000000000001" customHeight="1">
      <c r="A1220" s="2629"/>
      <c r="B1220" s="2827"/>
      <c r="C1220" s="11180" t="s">
        <v>647</v>
      </c>
      <c r="D1220" s="11180"/>
      <c r="E1220" s="6983">
        <f t="shared" ref="E1220:G1220" si="354">SUM(E1221:E1224)</f>
        <v>0</v>
      </c>
      <c r="F1220" s="6983">
        <f t="shared" si="354"/>
        <v>27060</v>
      </c>
      <c r="G1220" s="6984">
        <f t="shared" si="354"/>
        <v>27060</v>
      </c>
      <c r="H1220" s="2247">
        <f t="shared" si="353"/>
        <v>1</v>
      </c>
      <c r="I1220" s="1881">
        <f t="shared" si="340"/>
        <v>0</v>
      </c>
      <c r="J1220" s="6985"/>
      <c r="K1220" s="6985"/>
      <c r="L1220" s="6985"/>
      <c r="M1220" s="6985"/>
      <c r="N1220" s="6985"/>
      <c r="O1220" s="6985"/>
      <c r="P1220" s="5664"/>
      <c r="Q1220" s="6986"/>
      <c r="R1220" s="6986"/>
      <c r="S1220" s="6986"/>
      <c r="T1220" s="5666"/>
      <c r="U1220" s="6986"/>
      <c r="V1220" s="6986"/>
      <c r="W1220" s="6986"/>
      <c r="X1220" s="6986"/>
      <c r="Y1220" s="6986"/>
      <c r="Z1220" s="6986"/>
      <c r="AA1220" s="6986"/>
      <c r="AB1220" s="6986"/>
      <c r="AC1220" s="6986"/>
      <c r="AD1220" s="6986"/>
      <c r="AE1220" s="6987"/>
      <c r="AF1220" s="6987"/>
      <c r="AG1220" s="6986"/>
      <c r="AH1220" s="6986"/>
      <c r="AI1220" s="5666"/>
      <c r="AJ1220" s="6988"/>
      <c r="AK1220" s="6988"/>
      <c r="AL1220" s="6988"/>
      <c r="AM1220" s="6988"/>
      <c r="AN1220" s="6989"/>
      <c r="AO1220" s="6989"/>
    </row>
    <row r="1221" spans="1:41" s="2624" customFormat="1" ht="17.100000000000001" customHeight="1">
      <c r="A1221" s="2629"/>
      <c r="B1221" s="2827"/>
      <c r="C1221" s="6990" t="s">
        <v>406</v>
      </c>
      <c r="D1221" s="6991" t="s">
        <v>648</v>
      </c>
      <c r="E1221" s="6992">
        <v>0</v>
      </c>
      <c r="F1221" s="5690">
        <v>22526</v>
      </c>
      <c r="G1221" s="5691">
        <v>22526</v>
      </c>
      <c r="H1221" s="2247">
        <f t="shared" si="353"/>
        <v>1</v>
      </c>
      <c r="I1221" s="1881">
        <f t="shared" si="340"/>
        <v>0</v>
      </c>
      <c r="J1221" s="6993"/>
      <c r="K1221" s="6993"/>
      <c r="L1221" s="6993"/>
      <c r="M1221" s="6993"/>
      <c r="N1221" s="6993"/>
      <c r="O1221" s="6993"/>
      <c r="P1221" s="5664"/>
      <c r="Q1221" s="6994"/>
      <c r="R1221" s="6994"/>
      <c r="S1221" s="6994"/>
      <c r="T1221" s="5666"/>
      <c r="U1221" s="6994"/>
      <c r="V1221" s="6994"/>
      <c r="W1221" s="6994"/>
      <c r="X1221" s="6994"/>
      <c r="Y1221" s="6994"/>
      <c r="Z1221" s="6994"/>
      <c r="AA1221" s="6994"/>
      <c r="AB1221" s="6994"/>
      <c r="AC1221" s="6994"/>
      <c r="AD1221" s="6994"/>
      <c r="AE1221" s="6995"/>
      <c r="AF1221" s="6995"/>
      <c r="AG1221" s="6994"/>
      <c r="AH1221" s="6994"/>
      <c r="AI1221" s="5666"/>
      <c r="AJ1221" s="6996"/>
      <c r="AK1221" s="6996"/>
      <c r="AL1221" s="6996"/>
      <c r="AM1221" s="6996"/>
      <c r="AN1221" s="6997"/>
      <c r="AO1221" s="6997"/>
    </row>
    <row r="1222" spans="1:41" s="2624" customFormat="1" ht="17.100000000000001" customHeight="1">
      <c r="A1222" s="2629"/>
      <c r="B1222" s="2827"/>
      <c r="C1222" s="6998" t="s">
        <v>407</v>
      </c>
      <c r="D1222" s="6999" t="s">
        <v>650</v>
      </c>
      <c r="E1222" s="7000">
        <v>0</v>
      </c>
      <c r="F1222" s="5690">
        <v>3814</v>
      </c>
      <c r="G1222" s="5691">
        <v>3814</v>
      </c>
      <c r="H1222" s="2247">
        <f t="shared" si="353"/>
        <v>1</v>
      </c>
      <c r="I1222" s="1881">
        <f t="shared" si="340"/>
        <v>0</v>
      </c>
      <c r="J1222" s="7001"/>
      <c r="K1222" s="7001"/>
      <c r="L1222" s="7001"/>
      <c r="M1222" s="7001"/>
      <c r="N1222" s="7001"/>
      <c r="O1222" s="7001"/>
      <c r="P1222" s="5664"/>
      <c r="Q1222" s="7002"/>
      <c r="R1222" s="7002"/>
      <c r="S1222" s="7002"/>
      <c r="T1222" s="5666"/>
      <c r="U1222" s="7002"/>
      <c r="V1222" s="7002"/>
      <c r="W1222" s="7002"/>
      <c r="X1222" s="7002"/>
      <c r="Y1222" s="7002"/>
      <c r="Z1222" s="7002"/>
      <c r="AA1222" s="7002"/>
      <c r="AB1222" s="7002"/>
      <c r="AC1222" s="7002"/>
      <c r="AD1222" s="7002"/>
      <c r="AE1222" s="7003"/>
      <c r="AF1222" s="7003"/>
      <c r="AG1222" s="7002"/>
      <c r="AH1222" s="7002"/>
      <c r="AI1222" s="5666"/>
      <c r="AJ1222" s="7004"/>
      <c r="AK1222" s="7004"/>
      <c r="AL1222" s="7004"/>
      <c r="AM1222" s="7004"/>
      <c r="AN1222" s="7005"/>
      <c r="AO1222" s="7005"/>
    </row>
    <row r="1223" spans="1:41" s="2624" customFormat="1" ht="16.5" customHeight="1" thickBot="1">
      <c r="A1223" s="2732"/>
      <c r="B1223" s="4944"/>
      <c r="C1223" s="7006" t="s">
        <v>408</v>
      </c>
      <c r="D1223" s="7007" t="s">
        <v>651</v>
      </c>
      <c r="E1223" s="7008">
        <v>0</v>
      </c>
      <c r="F1223" s="7009">
        <v>552</v>
      </c>
      <c r="G1223" s="7010">
        <v>552</v>
      </c>
      <c r="H1223" s="3240">
        <f t="shared" si="353"/>
        <v>1</v>
      </c>
      <c r="I1223" s="1881">
        <f t="shared" si="340"/>
        <v>0</v>
      </c>
      <c r="J1223" s="7011"/>
      <c r="K1223" s="7011"/>
      <c r="L1223" s="7011"/>
      <c r="M1223" s="7011"/>
      <c r="N1223" s="7011"/>
      <c r="O1223" s="7011"/>
      <c r="P1223" s="7012"/>
      <c r="Q1223" s="7013"/>
      <c r="R1223" s="7013"/>
      <c r="S1223" s="7013"/>
      <c r="T1223" s="7014"/>
      <c r="U1223" s="7013"/>
      <c r="V1223" s="7013"/>
      <c r="W1223" s="7013"/>
      <c r="X1223" s="7013"/>
      <c r="Y1223" s="7013"/>
      <c r="Z1223" s="7013"/>
      <c r="AA1223" s="7013"/>
      <c r="AB1223" s="7013"/>
      <c r="AC1223" s="7013"/>
      <c r="AD1223" s="7013"/>
      <c r="AE1223" s="7015"/>
      <c r="AF1223" s="7015"/>
      <c r="AG1223" s="7013"/>
      <c r="AH1223" s="7013"/>
      <c r="AI1223" s="7014"/>
      <c r="AJ1223" s="7016"/>
      <c r="AK1223" s="7016"/>
      <c r="AL1223" s="7016"/>
      <c r="AM1223" s="7016"/>
      <c r="AN1223" s="7017"/>
      <c r="AO1223" s="7017"/>
    </row>
    <row r="1224" spans="1:41" s="2624" customFormat="1" ht="16.5" customHeight="1">
      <c r="A1224" s="2629"/>
      <c r="B1224" s="2827"/>
      <c r="C1224" s="4334" t="s">
        <v>593</v>
      </c>
      <c r="D1224" s="3512" t="s">
        <v>653</v>
      </c>
      <c r="E1224" s="2233">
        <v>0</v>
      </c>
      <c r="F1224" s="3248">
        <v>168</v>
      </c>
      <c r="G1224" s="3249">
        <v>168</v>
      </c>
      <c r="H1224" s="3250">
        <f t="shared" si="353"/>
        <v>1</v>
      </c>
      <c r="I1224" s="1881">
        <f t="shared" si="340"/>
        <v>0</v>
      </c>
      <c r="J1224" s="7011"/>
      <c r="K1224" s="7011"/>
      <c r="L1224" s="7011"/>
      <c r="M1224" s="7011"/>
      <c r="N1224" s="7011"/>
      <c r="O1224" s="7011"/>
      <c r="P1224" s="7012"/>
      <c r="Q1224" s="7013"/>
      <c r="R1224" s="7013"/>
      <c r="S1224" s="7013"/>
      <c r="T1224" s="7014"/>
      <c r="U1224" s="7013"/>
      <c r="V1224" s="7013"/>
      <c r="W1224" s="7013"/>
      <c r="X1224" s="7013"/>
      <c r="Y1224" s="7013"/>
      <c r="Z1224" s="7013"/>
      <c r="AA1224" s="7013"/>
      <c r="AB1224" s="7013"/>
      <c r="AC1224" s="7013"/>
      <c r="AD1224" s="7013"/>
      <c r="AE1224" s="7015"/>
      <c r="AF1224" s="7015"/>
      <c r="AG1224" s="7013"/>
      <c r="AH1224" s="7013"/>
      <c r="AI1224" s="7014"/>
      <c r="AJ1224" s="7016"/>
      <c r="AK1224" s="7016"/>
      <c r="AL1224" s="7016"/>
      <c r="AM1224" s="7016"/>
      <c r="AN1224" s="7017"/>
      <c r="AO1224" s="7017"/>
    </row>
    <row r="1225" spans="1:41" s="2624" customFormat="1" ht="14.25" customHeight="1">
      <c r="A1225" s="2629"/>
      <c r="B1225" s="2827"/>
      <c r="C1225" s="4940"/>
      <c r="D1225" s="7018"/>
      <c r="E1225" s="7019"/>
      <c r="F1225" s="7020"/>
      <c r="G1225" s="7021"/>
      <c r="H1225" s="3250"/>
      <c r="I1225" s="1881">
        <f t="shared" si="340"/>
        <v>0</v>
      </c>
      <c r="J1225" s="7011"/>
      <c r="K1225" s="7011"/>
      <c r="L1225" s="7011"/>
      <c r="M1225" s="7011"/>
      <c r="N1225" s="7011"/>
      <c r="O1225" s="7011"/>
      <c r="P1225" s="7012"/>
      <c r="Q1225" s="7013"/>
      <c r="R1225" s="7013"/>
      <c r="S1225" s="7013"/>
      <c r="T1225" s="7014"/>
      <c r="U1225" s="7013"/>
      <c r="V1225" s="7013"/>
      <c r="W1225" s="7013"/>
      <c r="X1225" s="7013"/>
      <c r="Y1225" s="7013"/>
      <c r="Z1225" s="7013"/>
      <c r="AA1225" s="7013"/>
      <c r="AB1225" s="7013"/>
      <c r="AC1225" s="7013"/>
      <c r="AD1225" s="7013"/>
      <c r="AE1225" s="7015"/>
      <c r="AF1225" s="7015"/>
      <c r="AG1225" s="7013"/>
      <c r="AH1225" s="7013"/>
      <c r="AI1225" s="7014"/>
      <c r="AJ1225" s="7016"/>
      <c r="AK1225" s="7016"/>
      <c r="AL1225" s="7016"/>
      <c r="AM1225" s="7016"/>
      <c r="AN1225" s="7017"/>
      <c r="AO1225" s="7017"/>
    </row>
    <row r="1226" spans="1:41" s="2624" customFormat="1" ht="17.100000000000001" customHeight="1">
      <c r="A1226" s="2629"/>
      <c r="B1226" s="2827"/>
      <c r="C1226" s="11181" t="s">
        <v>654</v>
      </c>
      <c r="D1226" s="11182"/>
      <c r="E1226" s="7022">
        <f>SUM(E1227:E1229)</f>
        <v>27555000</v>
      </c>
      <c r="F1226" s="7022">
        <f t="shared" ref="F1226:G1226" si="355">SUM(F1227:F1229)</f>
        <v>33350516</v>
      </c>
      <c r="G1226" s="7023">
        <f t="shared" si="355"/>
        <v>31814388.169999998</v>
      </c>
      <c r="H1226" s="3250">
        <f t="shared" si="353"/>
        <v>0.9539399081561436</v>
      </c>
      <c r="I1226" s="1881">
        <f t="shared" si="340"/>
        <v>0</v>
      </c>
      <c r="J1226" s="7024"/>
      <c r="K1226" s="7024"/>
      <c r="L1226" s="7024"/>
      <c r="M1226" s="7024"/>
      <c r="N1226" s="7024"/>
      <c r="O1226" s="7024"/>
      <c r="P1226" s="7012"/>
      <c r="Q1226" s="7025"/>
      <c r="R1226" s="7025"/>
      <c r="S1226" s="7025"/>
      <c r="T1226" s="7014"/>
      <c r="U1226" s="7025"/>
      <c r="V1226" s="7025"/>
      <c r="W1226" s="7025"/>
      <c r="X1226" s="7025"/>
      <c r="Y1226" s="7025"/>
      <c r="Z1226" s="7025"/>
      <c r="AA1226" s="7025"/>
      <c r="AB1226" s="7025"/>
      <c r="AC1226" s="7025"/>
      <c r="AD1226" s="7025"/>
      <c r="AE1226" s="7026"/>
      <c r="AF1226" s="7026"/>
      <c r="AG1226" s="7025"/>
      <c r="AH1226" s="7025"/>
      <c r="AI1226" s="7014"/>
      <c r="AJ1226" s="7027"/>
      <c r="AK1226" s="7027"/>
      <c r="AL1226" s="7027"/>
      <c r="AM1226" s="7027"/>
      <c r="AN1226" s="7028"/>
      <c r="AO1226" s="7028"/>
    </row>
    <row r="1227" spans="1:41" s="2624" customFormat="1" ht="57" customHeight="1">
      <c r="A1227" s="2629"/>
      <c r="B1227" s="2827"/>
      <c r="C1227" s="4940" t="s">
        <v>42</v>
      </c>
      <c r="D1227" s="3512" t="s">
        <v>966</v>
      </c>
      <c r="E1227" s="7029">
        <v>0</v>
      </c>
      <c r="F1227" s="7020">
        <v>93572</v>
      </c>
      <c r="G1227" s="7021">
        <v>93571.31</v>
      </c>
      <c r="H1227" s="3250">
        <f t="shared" si="353"/>
        <v>0.99999262599923056</v>
      </c>
      <c r="I1227" s="1881"/>
      <c r="J1227" s="7024"/>
      <c r="K1227" s="7024"/>
      <c r="L1227" s="7024"/>
      <c r="M1227" s="7024"/>
      <c r="N1227" s="7024"/>
      <c r="O1227" s="7024"/>
      <c r="P1227" s="7012"/>
      <c r="Q1227" s="7025"/>
      <c r="R1227" s="7025"/>
      <c r="S1227" s="7025"/>
      <c r="T1227" s="7014"/>
      <c r="U1227" s="7025"/>
      <c r="V1227" s="7025"/>
      <c r="W1227" s="7025"/>
      <c r="X1227" s="7025"/>
      <c r="Y1227" s="7025"/>
      <c r="Z1227" s="7025"/>
      <c r="AA1227" s="7025"/>
      <c r="AB1227" s="7025"/>
      <c r="AC1227" s="7025"/>
      <c r="AD1227" s="7025"/>
      <c r="AE1227" s="7026"/>
      <c r="AF1227" s="7026"/>
      <c r="AG1227" s="7025"/>
      <c r="AH1227" s="7025"/>
      <c r="AI1227" s="7014"/>
      <c r="AJ1227" s="7027"/>
      <c r="AK1227" s="7027"/>
      <c r="AL1227" s="7027"/>
      <c r="AM1227" s="7027"/>
      <c r="AN1227" s="7028"/>
      <c r="AO1227" s="7028"/>
    </row>
    <row r="1228" spans="1:41" s="2624" customFormat="1" ht="17.100000000000001" customHeight="1">
      <c r="A1228" s="3219"/>
      <c r="B1228" s="2827"/>
      <c r="C1228" s="7030" t="s">
        <v>601</v>
      </c>
      <c r="D1228" s="7031" t="s">
        <v>967</v>
      </c>
      <c r="E1228" s="7029">
        <f>I1228</f>
        <v>27555000</v>
      </c>
      <c r="F1228" s="7032">
        <v>33251308</v>
      </c>
      <c r="G1228" s="7033">
        <v>31715181.5</v>
      </c>
      <c r="H1228" s="3250">
        <f t="shared" si="353"/>
        <v>0.9538025240992023</v>
      </c>
      <c r="I1228" s="1881">
        <f t="shared" si="340"/>
        <v>27555000</v>
      </c>
      <c r="J1228" s="7024"/>
      <c r="K1228" s="7024"/>
      <c r="L1228" s="7024"/>
      <c r="M1228" s="7024"/>
      <c r="N1228" s="7024"/>
      <c r="O1228" s="7024"/>
      <c r="P1228" s="7034"/>
      <c r="Q1228" s="7025"/>
      <c r="R1228" s="7025"/>
      <c r="S1228" s="7025">
        <v>27555000</v>
      </c>
      <c r="T1228" s="7035"/>
      <c r="U1228" s="7025"/>
      <c r="V1228" s="7025"/>
      <c r="W1228" s="7025"/>
      <c r="X1228" s="7025"/>
      <c r="Y1228" s="7025"/>
      <c r="Z1228" s="7025"/>
      <c r="AA1228" s="7025"/>
      <c r="AB1228" s="7025"/>
      <c r="AC1228" s="7025"/>
      <c r="AD1228" s="7025"/>
      <c r="AE1228" s="7026"/>
      <c r="AF1228" s="7026"/>
      <c r="AG1228" s="7025"/>
      <c r="AH1228" s="7025"/>
      <c r="AI1228" s="7035"/>
      <c r="AJ1228" s="7027"/>
      <c r="AK1228" s="7027"/>
      <c r="AL1228" s="7027"/>
      <c r="AM1228" s="7027"/>
      <c r="AN1228" s="7028"/>
      <c r="AO1228" s="7028"/>
    </row>
    <row r="1229" spans="1:41" s="2624" customFormat="1" ht="63.75" customHeight="1" thickBot="1">
      <c r="A1229" s="3219"/>
      <c r="B1229" s="2827"/>
      <c r="C1229" s="7036" t="s">
        <v>968</v>
      </c>
      <c r="D1229" s="4681" t="s">
        <v>969</v>
      </c>
      <c r="E1229" s="2233">
        <v>0</v>
      </c>
      <c r="F1229" s="3248">
        <v>5636</v>
      </c>
      <c r="G1229" s="3249">
        <v>5635.36</v>
      </c>
      <c r="H1229" s="3250">
        <f>G1229/F1229</f>
        <v>0.99988644428672813</v>
      </c>
      <c r="I1229" s="1881"/>
      <c r="J1229" s="7024"/>
      <c r="K1229" s="7024"/>
      <c r="L1229" s="7024"/>
      <c r="M1229" s="7024"/>
      <c r="N1229" s="7024"/>
      <c r="O1229" s="7024"/>
      <c r="P1229" s="7012"/>
      <c r="Q1229" s="7025"/>
      <c r="R1229" s="7025"/>
      <c r="S1229" s="7025"/>
      <c r="T1229" s="7035"/>
      <c r="U1229" s="7025"/>
      <c r="V1229" s="7025"/>
      <c r="W1229" s="7025"/>
      <c r="X1229" s="7025"/>
      <c r="Y1229" s="7025"/>
      <c r="Z1229" s="7025"/>
      <c r="AA1229" s="7025"/>
      <c r="AB1229" s="7025"/>
      <c r="AC1229" s="7025"/>
      <c r="AD1229" s="7025"/>
      <c r="AE1229" s="7026"/>
      <c r="AF1229" s="7026"/>
      <c r="AG1229" s="7025"/>
      <c r="AH1229" s="7025"/>
      <c r="AI1229" s="7035"/>
      <c r="AJ1229" s="7027"/>
      <c r="AK1229" s="7027"/>
      <c r="AL1229" s="7027"/>
      <c r="AM1229" s="7027"/>
      <c r="AN1229" s="7028"/>
      <c r="AO1229" s="7028"/>
    </row>
    <row r="1230" spans="1:41" s="2624" customFormat="1" ht="17.100000000000001" customHeight="1" thickBot="1">
      <c r="A1230" s="3219"/>
      <c r="B1230" s="2626" t="s">
        <v>565</v>
      </c>
      <c r="C1230" s="2627"/>
      <c r="D1230" s="2628" t="s">
        <v>44</v>
      </c>
      <c r="E1230" s="2217">
        <f>SUM(E1231,E1246)</f>
        <v>3237241</v>
      </c>
      <c r="F1230" s="2217">
        <f>SUM(F1231,F1246)</f>
        <v>2546568</v>
      </c>
      <c r="G1230" s="2218">
        <f>SUM(G1231,G1246)</f>
        <v>98113.57</v>
      </c>
      <c r="H1230" s="1935">
        <f>G1230/F1230</f>
        <v>3.8527763641104419E-2</v>
      </c>
      <c r="I1230" s="1881">
        <f t="shared" si="340"/>
        <v>0</v>
      </c>
      <c r="J1230" s="7024"/>
      <c r="K1230" s="7024"/>
      <c r="L1230" s="7024"/>
      <c r="M1230" s="7024"/>
      <c r="N1230" s="7024"/>
      <c r="O1230" s="7024"/>
      <c r="P1230" s="7012"/>
      <c r="Q1230" s="7025"/>
      <c r="R1230" s="7025"/>
      <c r="S1230" s="7025"/>
      <c r="T1230" s="7035"/>
      <c r="U1230" s="7025"/>
      <c r="V1230" s="7025"/>
      <c r="W1230" s="7025"/>
      <c r="X1230" s="7025"/>
      <c r="Y1230" s="7025"/>
      <c r="Z1230" s="7025"/>
      <c r="AA1230" s="7025"/>
      <c r="AB1230" s="7025"/>
      <c r="AC1230" s="7025"/>
      <c r="AD1230" s="7025"/>
      <c r="AE1230" s="7026"/>
      <c r="AF1230" s="7026"/>
      <c r="AG1230" s="7025"/>
      <c r="AH1230" s="7025"/>
      <c r="AI1230" s="7035"/>
      <c r="AJ1230" s="7027"/>
      <c r="AK1230" s="7027"/>
      <c r="AL1230" s="7027"/>
      <c r="AM1230" s="7027"/>
      <c r="AN1230" s="7028"/>
      <c r="AO1230" s="7028"/>
    </row>
    <row r="1231" spans="1:41" s="2624" customFormat="1" ht="17.100000000000001" customHeight="1">
      <c r="A1231" s="2629"/>
      <c r="B1231" s="2827"/>
      <c r="C1231" s="11183" t="s">
        <v>645</v>
      </c>
      <c r="D1231" s="11183"/>
      <c r="E1231" s="2927">
        <f>SUM(E1232,E1239,E1242,)</f>
        <v>1026720</v>
      </c>
      <c r="F1231" s="2927">
        <f t="shared" ref="F1231:G1231" si="356">SUM(F1232,F1239,F1242,)</f>
        <v>370589</v>
      </c>
      <c r="G1231" s="2928">
        <f t="shared" si="356"/>
        <v>98113.57</v>
      </c>
      <c r="H1231" s="3813">
        <f>G1231/F1231</f>
        <v>0.26475035686434301</v>
      </c>
      <c r="I1231" s="1881">
        <f t="shared" si="340"/>
        <v>0</v>
      </c>
      <c r="J1231" s="7024"/>
      <c r="K1231" s="7024"/>
      <c r="L1231" s="7024"/>
      <c r="M1231" s="7024"/>
      <c r="N1231" s="7024"/>
      <c r="O1231" s="7024"/>
      <c r="P1231" s="7012"/>
      <c r="Q1231" s="7025"/>
      <c r="R1231" s="7025"/>
      <c r="S1231" s="7025"/>
      <c r="T1231" s="7035"/>
      <c r="U1231" s="7025"/>
      <c r="V1231" s="7025"/>
      <c r="W1231" s="7025"/>
      <c r="X1231" s="7025"/>
      <c r="Y1231" s="7025"/>
      <c r="Z1231" s="7025"/>
      <c r="AA1231" s="7025"/>
      <c r="AB1231" s="7025"/>
      <c r="AC1231" s="7025"/>
      <c r="AD1231" s="7025"/>
      <c r="AE1231" s="7026"/>
      <c r="AF1231" s="7026"/>
      <c r="AG1231" s="7025"/>
      <c r="AH1231" s="7025"/>
      <c r="AI1231" s="7035"/>
      <c r="AJ1231" s="7027"/>
      <c r="AK1231" s="7027"/>
      <c r="AL1231" s="7027"/>
      <c r="AM1231" s="7027"/>
      <c r="AN1231" s="7028"/>
      <c r="AO1231" s="7028"/>
    </row>
    <row r="1232" spans="1:41" s="2624" customFormat="1" ht="17.100000000000001" customHeight="1">
      <c r="A1232" s="2629"/>
      <c r="B1232" s="3219"/>
      <c r="C1232" s="11184" t="s">
        <v>646</v>
      </c>
      <c r="D1232" s="11184"/>
      <c r="E1232" s="7037">
        <f t="shared" ref="E1232:G1232" si="357">SUM(E1233,E1236)</f>
        <v>90000</v>
      </c>
      <c r="F1232" s="7037">
        <f t="shared" si="357"/>
        <v>121600</v>
      </c>
      <c r="G1232" s="7038">
        <f t="shared" si="357"/>
        <v>98113.57</v>
      </c>
      <c r="H1232" s="3250">
        <f t="shared" ref="H1232:H1250" si="358">G1232/F1232</f>
        <v>0.80685501644736846</v>
      </c>
      <c r="I1232" s="1881">
        <f t="shared" si="340"/>
        <v>0</v>
      </c>
      <c r="J1232" s="7039"/>
      <c r="K1232" s="7039"/>
      <c r="L1232" s="7039"/>
      <c r="M1232" s="7039"/>
      <c r="N1232" s="7039"/>
      <c r="O1232" s="7039"/>
      <c r="P1232" s="7012"/>
      <c r="Q1232" s="7040"/>
      <c r="R1232" s="7040"/>
      <c r="S1232" s="7040"/>
      <c r="T1232" s="7035"/>
      <c r="U1232" s="7040"/>
      <c r="V1232" s="7040"/>
      <c r="W1232" s="7040"/>
      <c r="X1232" s="7040"/>
      <c r="Y1232" s="7040"/>
      <c r="Z1232" s="7040"/>
      <c r="AA1232" s="7040"/>
      <c r="AB1232" s="7040"/>
      <c r="AC1232" s="7040"/>
      <c r="AD1232" s="7040"/>
      <c r="AE1232" s="7041"/>
      <c r="AF1232" s="7041"/>
      <c r="AG1232" s="7040"/>
      <c r="AH1232" s="7040"/>
      <c r="AI1232" s="7035"/>
      <c r="AJ1232" s="7042"/>
      <c r="AK1232" s="7042"/>
      <c r="AL1232" s="7042"/>
      <c r="AM1232" s="7042"/>
      <c r="AN1232" s="7043"/>
      <c r="AO1232" s="7043"/>
    </row>
    <row r="1233" spans="1:41" s="2624" customFormat="1" ht="17.100000000000001" customHeight="1">
      <c r="A1233" s="2629"/>
      <c r="B1233" s="3219"/>
      <c r="C1233" s="11185" t="s">
        <v>647</v>
      </c>
      <c r="D1233" s="11185"/>
      <c r="E1233" s="7044">
        <f t="shared" ref="E1233:G1233" si="359">SUM(E1234)</f>
        <v>76200</v>
      </c>
      <c r="F1233" s="7044">
        <f t="shared" si="359"/>
        <v>43800</v>
      </c>
      <c r="G1233" s="7045">
        <f t="shared" si="359"/>
        <v>43800</v>
      </c>
      <c r="H1233" s="3250">
        <f t="shared" si="358"/>
        <v>1</v>
      </c>
      <c r="I1233" s="1881">
        <f t="shared" si="340"/>
        <v>0</v>
      </c>
      <c r="J1233" s="7046"/>
      <c r="K1233" s="7046"/>
      <c r="L1233" s="7046"/>
      <c r="M1233" s="7046"/>
      <c r="N1233" s="7046"/>
      <c r="O1233" s="7046"/>
      <c r="P1233" s="7012"/>
      <c r="Q1233" s="7047"/>
      <c r="R1233" s="7047"/>
      <c r="S1233" s="7047"/>
      <c r="T1233" s="7035"/>
      <c r="U1233" s="7047"/>
      <c r="V1233" s="7047"/>
      <c r="W1233" s="7047"/>
      <c r="X1233" s="7047"/>
      <c r="Y1233" s="7047"/>
      <c r="Z1233" s="7047"/>
      <c r="AA1233" s="7047"/>
      <c r="AB1233" s="7047"/>
      <c r="AC1233" s="7047"/>
      <c r="AD1233" s="7047"/>
      <c r="AE1233" s="7048"/>
      <c r="AF1233" s="7048"/>
      <c r="AG1233" s="7047"/>
      <c r="AH1233" s="7047"/>
      <c r="AI1233" s="7035"/>
      <c r="AJ1233" s="7049"/>
      <c r="AK1233" s="7049"/>
      <c r="AL1233" s="7049"/>
      <c r="AM1233" s="7049"/>
      <c r="AN1233" s="7050"/>
      <c r="AO1233" s="7050"/>
    </row>
    <row r="1234" spans="1:41" s="2624" customFormat="1" ht="15.75" customHeight="1">
      <c r="A1234" s="2629"/>
      <c r="B1234" s="3219"/>
      <c r="C1234" s="7051" t="s">
        <v>595</v>
      </c>
      <c r="D1234" s="7052" t="s">
        <v>652</v>
      </c>
      <c r="E1234" s="7053">
        <f>I1234</f>
        <v>76200</v>
      </c>
      <c r="F1234" s="7032">
        <v>43800</v>
      </c>
      <c r="G1234" s="7033">
        <v>43800</v>
      </c>
      <c r="H1234" s="3250">
        <f t="shared" si="358"/>
        <v>1</v>
      </c>
      <c r="I1234" s="1881">
        <f t="shared" si="340"/>
        <v>76200</v>
      </c>
      <c r="J1234" s="7054"/>
      <c r="K1234" s="7054"/>
      <c r="L1234" s="7054"/>
      <c r="M1234" s="7054"/>
      <c r="N1234" s="7054"/>
      <c r="O1234" s="7054"/>
      <c r="P1234" s="7012"/>
      <c r="Q1234" s="7055"/>
      <c r="R1234" s="7055"/>
      <c r="S1234" s="7055">
        <v>76200</v>
      </c>
      <c r="T1234" s="7035"/>
      <c r="U1234" s="7055"/>
      <c r="V1234" s="7055"/>
      <c r="W1234" s="7055"/>
      <c r="X1234" s="7055"/>
      <c r="Y1234" s="7055"/>
      <c r="Z1234" s="7055"/>
      <c r="AA1234" s="7055"/>
      <c r="AB1234" s="7055"/>
      <c r="AC1234" s="7055"/>
      <c r="AD1234" s="7055"/>
      <c r="AE1234" s="7056"/>
      <c r="AF1234" s="7056"/>
      <c r="AG1234" s="7055"/>
      <c r="AH1234" s="7055"/>
      <c r="AI1234" s="7035"/>
      <c r="AJ1234" s="7057"/>
      <c r="AK1234" s="7057"/>
      <c r="AL1234" s="7057"/>
      <c r="AM1234" s="7057"/>
      <c r="AN1234" s="7058"/>
      <c r="AO1234" s="7058"/>
    </row>
    <row r="1235" spans="1:41" s="2624" customFormat="1" ht="13.5" customHeight="1">
      <c r="A1235" s="2629"/>
      <c r="B1235" s="3219"/>
      <c r="C1235" s="3323"/>
      <c r="D1235" s="3323"/>
      <c r="E1235" s="7053"/>
      <c r="F1235" s="7032"/>
      <c r="G1235" s="7033"/>
      <c r="H1235" s="3250"/>
      <c r="I1235" s="1881">
        <f t="shared" si="340"/>
        <v>0</v>
      </c>
      <c r="J1235" s="7054"/>
      <c r="K1235" s="7054"/>
      <c r="L1235" s="7054"/>
      <c r="M1235" s="7054"/>
      <c r="N1235" s="7054"/>
      <c r="O1235" s="7054"/>
      <c r="P1235" s="7012"/>
      <c r="Q1235" s="7055"/>
      <c r="R1235" s="7055"/>
      <c r="S1235" s="7055"/>
      <c r="T1235" s="7035"/>
      <c r="U1235" s="7055"/>
      <c r="V1235" s="7055"/>
      <c r="W1235" s="7055"/>
      <c r="X1235" s="7055"/>
      <c r="Y1235" s="7055"/>
      <c r="Z1235" s="7055"/>
      <c r="AA1235" s="7055"/>
      <c r="AB1235" s="7055"/>
      <c r="AC1235" s="7055"/>
      <c r="AD1235" s="7055"/>
      <c r="AE1235" s="7056"/>
      <c r="AF1235" s="7056"/>
      <c r="AG1235" s="7055"/>
      <c r="AH1235" s="7055"/>
      <c r="AI1235" s="7035"/>
      <c r="AJ1235" s="7057"/>
      <c r="AK1235" s="7057"/>
      <c r="AL1235" s="7057"/>
      <c r="AM1235" s="7057"/>
      <c r="AN1235" s="7058"/>
      <c r="AO1235" s="7058"/>
    </row>
    <row r="1236" spans="1:41" s="2624" customFormat="1" ht="17.100000000000001" customHeight="1">
      <c r="A1236" s="2629"/>
      <c r="B1236" s="3219"/>
      <c r="C1236" s="11186" t="s">
        <v>654</v>
      </c>
      <c r="D1236" s="11186"/>
      <c r="E1236" s="7059">
        <f t="shared" ref="E1236:G1236" si="360">SUM(E1237)</f>
        <v>13800</v>
      </c>
      <c r="F1236" s="7059">
        <f t="shared" si="360"/>
        <v>77800</v>
      </c>
      <c r="G1236" s="7060">
        <f t="shared" si="360"/>
        <v>54313.57</v>
      </c>
      <c r="H1236" s="3250">
        <f t="shared" si="358"/>
        <v>0.69811786632390749</v>
      </c>
      <c r="I1236" s="1881">
        <f t="shared" si="340"/>
        <v>0</v>
      </c>
      <c r="J1236" s="7054"/>
      <c r="K1236" s="7054"/>
      <c r="L1236" s="7054"/>
      <c r="M1236" s="7054"/>
      <c r="N1236" s="7054"/>
      <c r="O1236" s="7054"/>
      <c r="P1236" s="7061"/>
      <c r="Q1236" s="7055"/>
      <c r="R1236" s="7055"/>
      <c r="S1236" s="7055"/>
      <c r="T1236" s="7062"/>
      <c r="U1236" s="7055"/>
      <c r="V1236" s="7055"/>
      <c r="W1236" s="7055"/>
      <c r="X1236" s="7055"/>
      <c r="Y1236" s="7055"/>
      <c r="Z1236" s="7055"/>
      <c r="AA1236" s="7055"/>
      <c r="AB1236" s="7055"/>
      <c r="AC1236" s="7055"/>
      <c r="AD1236" s="7055"/>
      <c r="AE1236" s="7056"/>
      <c r="AF1236" s="7056"/>
      <c r="AG1236" s="7055"/>
      <c r="AH1236" s="7055"/>
      <c r="AI1236" s="7062"/>
      <c r="AJ1236" s="7057"/>
      <c r="AK1236" s="7057"/>
      <c r="AL1236" s="7057"/>
      <c r="AM1236" s="7057"/>
      <c r="AN1236" s="7058"/>
      <c r="AO1236" s="7058"/>
    </row>
    <row r="1237" spans="1:41" s="2624" customFormat="1" ht="17.25" customHeight="1">
      <c r="A1237" s="2629"/>
      <c r="B1237" s="3219"/>
      <c r="C1237" s="7063" t="s">
        <v>376</v>
      </c>
      <c r="D1237" s="7064" t="s">
        <v>661</v>
      </c>
      <c r="E1237" s="7053">
        <f>I1237</f>
        <v>13800</v>
      </c>
      <c r="F1237" s="7065">
        <v>77800</v>
      </c>
      <c r="G1237" s="7066">
        <v>54313.57</v>
      </c>
      <c r="H1237" s="3250">
        <f t="shared" si="358"/>
        <v>0.69811786632390749</v>
      </c>
      <c r="I1237" s="1881">
        <f t="shared" si="340"/>
        <v>13800</v>
      </c>
      <c r="J1237" s="7054"/>
      <c r="K1237" s="7054"/>
      <c r="L1237" s="7054"/>
      <c r="M1237" s="7054"/>
      <c r="N1237" s="7054"/>
      <c r="O1237" s="7054"/>
      <c r="P1237" s="7061"/>
      <c r="Q1237" s="7055"/>
      <c r="R1237" s="7055"/>
      <c r="S1237" s="7055">
        <v>13800</v>
      </c>
      <c r="T1237" s="7062"/>
      <c r="U1237" s="7055"/>
      <c r="V1237" s="7055"/>
      <c r="W1237" s="7055"/>
      <c r="X1237" s="7055"/>
      <c r="Y1237" s="7055"/>
      <c r="Z1237" s="7055"/>
      <c r="AA1237" s="7055"/>
      <c r="AB1237" s="7055"/>
      <c r="AC1237" s="7055"/>
      <c r="AD1237" s="7055"/>
      <c r="AE1237" s="7056"/>
      <c r="AF1237" s="7056"/>
      <c r="AG1237" s="7055"/>
      <c r="AH1237" s="7055"/>
      <c r="AI1237" s="7062"/>
      <c r="AJ1237" s="7057"/>
      <c r="AK1237" s="7057"/>
      <c r="AL1237" s="7057"/>
      <c r="AM1237" s="7057"/>
      <c r="AN1237" s="7058"/>
      <c r="AO1237" s="7058"/>
    </row>
    <row r="1238" spans="1:41" s="2624" customFormat="1" ht="15" customHeight="1">
      <c r="A1238" s="3219"/>
      <c r="B1238" s="3219"/>
      <c r="C1238" s="11196"/>
      <c r="D1238" s="11197"/>
      <c r="E1238" s="7053"/>
      <c r="F1238" s="7065"/>
      <c r="G1238" s="7066"/>
      <c r="H1238" s="3250"/>
      <c r="I1238" s="1881">
        <f t="shared" si="340"/>
        <v>0</v>
      </c>
      <c r="J1238" s="7054"/>
      <c r="K1238" s="7054"/>
      <c r="L1238" s="7054"/>
      <c r="M1238" s="7054"/>
      <c r="N1238" s="7054"/>
      <c r="O1238" s="7054"/>
      <c r="P1238" s="7061"/>
      <c r="Q1238" s="7055"/>
      <c r="R1238" s="7055"/>
      <c r="S1238" s="7055"/>
      <c r="T1238" s="7062"/>
      <c r="U1238" s="7055"/>
      <c r="V1238" s="7055"/>
      <c r="W1238" s="7055"/>
      <c r="X1238" s="7055"/>
      <c r="Y1238" s="7055"/>
      <c r="Z1238" s="7055"/>
      <c r="AA1238" s="7055"/>
      <c r="AB1238" s="7055"/>
      <c r="AC1238" s="7055"/>
      <c r="AD1238" s="7055"/>
      <c r="AE1238" s="7056"/>
      <c r="AF1238" s="7056"/>
      <c r="AG1238" s="7055"/>
      <c r="AH1238" s="7055"/>
      <c r="AI1238" s="7062"/>
      <c r="AJ1238" s="7057"/>
      <c r="AK1238" s="7057"/>
      <c r="AL1238" s="7057"/>
      <c r="AM1238" s="7057"/>
      <c r="AN1238" s="7058"/>
      <c r="AO1238" s="7058"/>
    </row>
    <row r="1239" spans="1:41" s="2624" customFormat="1" ht="15" customHeight="1">
      <c r="A1239" s="2629"/>
      <c r="B1239" s="3219"/>
      <c r="C1239" s="11198" t="s">
        <v>713</v>
      </c>
      <c r="D1239" s="11199"/>
      <c r="E1239" s="2233">
        <f t="shared" ref="E1239:G1239" si="361">SUM(E1240)</f>
        <v>249000</v>
      </c>
      <c r="F1239" s="2233">
        <f t="shared" si="361"/>
        <v>248989</v>
      </c>
      <c r="G1239" s="2445">
        <f t="shared" si="361"/>
        <v>0</v>
      </c>
      <c r="H1239" s="3250">
        <f t="shared" si="358"/>
        <v>0</v>
      </c>
      <c r="I1239" s="1881">
        <f t="shared" si="340"/>
        <v>0</v>
      </c>
      <c r="J1239" s="7054"/>
      <c r="K1239" s="7054"/>
      <c r="L1239" s="7054"/>
      <c r="M1239" s="7054"/>
      <c r="N1239" s="7054"/>
      <c r="O1239" s="7054"/>
      <c r="P1239" s="7061"/>
      <c r="Q1239" s="7055"/>
      <c r="R1239" s="7055"/>
      <c r="S1239" s="7055"/>
      <c r="T1239" s="7062"/>
      <c r="U1239" s="7055"/>
      <c r="V1239" s="7055"/>
      <c r="W1239" s="7055"/>
      <c r="X1239" s="7055"/>
      <c r="Y1239" s="7055"/>
      <c r="Z1239" s="7055"/>
      <c r="AA1239" s="7055"/>
      <c r="AB1239" s="7055"/>
      <c r="AC1239" s="7055"/>
      <c r="AD1239" s="7055"/>
      <c r="AE1239" s="7056"/>
      <c r="AF1239" s="7056"/>
      <c r="AG1239" s="7055"/>
      <c r="AH1239" s="7055"/>
      <c r="AI1239" s="7062"/>
      <c r="AJ1239" s="7057"/>
      <c r="AK1239" s="7057"/>
      <c r="AL1239" s="7057"/>
      <c r="AM1239" s="7057"/>
      <c r="AN1239" s="7058"/>
      <c r="AO1239" s="7058"/>
    </row>
    <row r="1240" spans="1:41" s="2624" customFormat="1" ht="51" customHeight="1">
      <c r="A1240" s="2629"/>
      <c r="B1240" s="3219"/>
      <c r="C1240" s="4334" t="s">
        <v>82</v>
      </c>
      <c r="D1240" s="4335" t="s">
        <v>720</v>
      </c>
      <c r="E1240" s="2233">
        <f>I1240</f>
        <v>249000</v>
      </c>
      <c r="F1240" s="3248">
        <v>248989</v>
      </c>
      <c r="G1240" s="3249">
        <v>0</v>
      </c>
      <c r="H1240" s="3250">
        <f t="shared" si="358"/>
        <v>0</v>
      </c>
      <c r="I1240" s="1881">
        <f t="shared" si="340"/>
        <v>249000</v>
      </c>
      <c r="J1240" s="7054"/>
      <c r="K1240" s="7054"/>
      <c r="L1240" s="7054"/>
      <c r="M1240" s="7054"/>
      <c r="N1240" s="7054"/>
      <c r="O1240" s="7054"/>
      <c r="P1240" s="7061"/>
      <c r="Q1240" s="7055"/>
      <c r="R1240" s="7055"/>
      <c r="S1240" s="7055">
        <v>249000</v>
      </c>
      <c r="T1240" s="7062"/>
      <c r="U1240" s="7055"/>
      <c r="V1240" s="7055"/>
      <c r="W1240" s="7055"/>
      <c r="X1240" s="7055"/>
      <c r="Y1240" s="7055"/>
      <c r="Z1240" s="7055"/>
      <c r="AA1240" s="7055"/>
      <c r="AB1240" s="7055"/>
      <c r="AC1240" s="7055"/>
      <c r="AD1240" s="7055"/>
      <c r="AE1240" s="7056"/>
      <c r="AF1240" s="7056"/>
      <c r="AG1240" s="7055"/>
      <c r="AH1240" s="7055"/>
      <c r="AI1240" s="7062"/>
      <c r="AJ1240" s="7057"/>
      <c r="AK1240" s="7057"/>
      <c r="AL1240" s="7057"/>
      <c r="AM1240" s="7057"/>
      <c r="AN1240" s="7058"/>
      <c r="AO1240" s="7058"/>
    </row>
    <row r="1241" spans="1:41" s="2624" customFormat="1" ht="13.5" customHeight="1">
      <c r="A1241" s="2629"/>
      <c r="B1241" s="3219"/>
      <c r="C1241" s="11200"/>
      <c r="D1241" s="11201"/>
      <c r="E1241" s="7067"/>
      <c r="F1241" s="7068"/>
      <c r="G1241" s="7069"/>
      <c r="H1241" s="2247"/>
      <c r="I1241" s="1881">
        <f t="shared" si="340"/>
        <v>0</v>
      </c>
      <c r="J1241" s="7054"/>
      <c r="K1241" s="7054"/>
      <c r="L1241" s="7054"/>
      <c r="M1241" s="7054"/>
      <c r="N1241" s="7054"/>
      <c r="O1241" s="7054"/>
      <c r="P1241" s="7061"/>
      <c r="Q1241" s="7055"/>
      <c r="R1241" s="7055"/>
      <c r="S1241" s="7055"/>
      <c r="T1241" s="7062"/>
      <c r="U1241" s="7055"/>
      <c r="V1241" s="7055"/>
      <c r="W1241" s="7055"/>
      <c r="X1241" s="7055"/>
      <c r="Y1241" s="7055"/>
      <c r="Z1241" s="7055"/>
      <c r="AA1241" s="7055"/>
      <c r="AB1241" s="7055"/>
      <c r="AC1241" s="7055"/>
      <c r="AD1241" s="7055"/>
      <c r="AE1241" s="7056"/>
      <c r="AF1241" s="7056"/>
      <c r="AG1241" s="7055"/>
      <c r="AH1241" s="7055"/>
      <c r="AI1241" s="7062"/>
      <c r="AJ1241" s="7057"/>
      <c r="AK1241" s="7057"/>
      <c r="AL1241" s="7057"/>
      <c r="AM1241" s="7057"/>
      <c r="AN1241" s="7058"/>
      <c r="AO1241" s="7058"/>
    </row>
    <row r="1242" spans="1:41" s="1928" customFormat="1" ht="18.75" customHeight="1">
      <c r="A1242" s="1929"/>
      <c r="B1242" s="1955"/>
      <c r="C1242" s="11202" t="s">
        <v>683</v>
      </c>
      <c r="D1242" s="11203"/>
      <c r="E1242" s="2233">
        <f>SUM(E1243:E1244)</f>
        <v>687720</v>
      </c>
      <c r="F1242" s="2233">
        <f>SUM(F1243:F1244)</f>
        <v>0</v>
      </c>
      <c r="G1242" s="2445">
        <f>SUM(G1243:G1244)</f>
        <v>0</v>
      </c>
      <c r="H1242" s="2247">
        <v>0</v>
      </c>
      <c r="I1242" s="1881">
        <f t="shared" si="340"/>
        <v>0</v>
      </c>
      <c r="J1242" s="7054"/>
      <c r="K1242" s="7054"/>
      <c r="L1242" s="7054"/>
      <c r="M1242" s="7054"/>
      <c r="N1242" s="7054"/>
      <c r="O1242" s="7054"/>
      <c r="P1242" s="7061"/>
      <c r="Q1242" s="7055"/>
      <c r="R1242" s="7055"/>
      <c r="S1242" s="7055"/>
      <c r="T1242" s="7062"/>
      <c r="U1242" s="7055"/>
      <c r="V1242" s="7055"/>
      <c r="W1242" s="7055"/>
      <c r="X1242" s="7055"/>
      <c r="Y1242" s="7055"/>
      <c r="Z1242" s="7055"/>
      <c r="AA1242" s="7055"/>
      <c r="AB1242" s="7055"/>
      <c r="AC1242" s="7055"/>
      <c r="AD1242" s="7055"/>
      <c r="AE1242" s="7056"/>
      <c r="AF1242" s="7056"/>
      <c r="AG1242" s="7055"/>
      <c r="AH1242" s="7055"/>
      <c r="AI1242" s="7062"/>
      <c r="AJ1242" s="7057"/>
      <c r="AK1242" s="7057"/>
      <c r="AL1242" s="7057"/>
      <c r="AM1242" s="7057"/>
      <c r="AN1242" s="7057"/>
      <c r="AO1242" s="7057"/>
    </row>
    <row r="1243" spans="1:41" s="1928" customFormat="1" ht="65.25" customHeight="1" thickBot="1">
      <c r="A1243" s="2113"/>
      <c r="B1243" s="2114"/>
      <c r="C1243" s="7070" t="s">
        <v>755</v>
      </c>
      <c r="D1243" s="7071" t="s">
        <v>726</v>
      </c>
      <c r="E1243" s="7072">
        <f>I1243</f>
        <v>585687</v>
      </c>
      <c r="F1243" s="7073">
        <v>0</v>
      </c>
      <c r="G1243" s="7074">
        <v>0</v>
      </c>
      <c r="H1243" s="3240"/>
      <c r="I1243" s="1881">
        <f t="shared" si="340"/>
        <v>585687</v>
      </c>
      <c r="J1243" s="7054"/>
      <c r="K1243" s="7054"/>
      <c r="L1243" s="7054"/>
      <c r="M1243" s="7054"/>
      <c r="N1243" s="7054"/>
      <c r="O1243" s="7054">
        <v>585687</v>
      </c>
      <c r="P1243" s="7061"/>
      <c r="Q1243" s="7055"/>
      <c r="R1243" s="7055"/>
      <c r="S1243" s="7055"/>
      <c r="T1243" s="7062"/>
      <c r="U1243" s="7055"/>
      <c r="V1243" s="7055"/>
      <c r="W1243" s="7055"/>
      <c r="X1243" s="7055"/>
      <c r="Y1243" s="7055"/>
      <c r="Z1243" s="7055"/>
      <c r="AA1243" s="7055"/>
      <c r="AB1243" s="7055"/>
      <c r="AC1243" s="7055"/>
      <c r="AD1243" s="7055"/>
      <c r="AE1243" s="7056"/>
      <c r="AF1243" s="7056"/>
      <c r="AG1243" s="7055"/>
      <c r="AH1243" s="7055"/>
      <c r="AI1243" s="7062"/>
      <c r="AJ1243" s="7057"/>
      <c r="AK1243" s="7057"/>
      <c r="AL1243" s="7057"/>
      <c r="AM1243" s="7057"/>
      <c r="AN1243" s="7057"/>
      <c r="AO1243" s="7057"/>
    </row>
    <row r="1244" spans="1:41" s="1928" customFormat="1" ht="54" customHeight="1">
      <c r="A1244" s="1929"/>
      <c r="B1244" s="1955"/>
      <c r="C1244" s="5609" t="s">
        <v>119</v>
      </c>
      <c r="D1244" s="6625" t="s">
        <v>727</v>
      </c>
      <c r="E1244" s="2233">
        <f>I1244</f>
        <v>102033</v>
      </c>
      <c r="F1244" s="2245">
        <v>0</v>
      </c>
      <c r="G1244" s="2246">
        <v>0</v>
      </c>
      <c r="H1244" s="2247"/>
      <c r="I1244" s="1881">
        <f t="shared" ref="I1244:I1307" si="362">SUM(J1244:AM1244)</f>
        <v>102033</v>
      </c>
      <c r="J1244" s="7054"/>
      <c r="K1244" s="7054"/>
      <c r="L1244" s="7054"/>
      <c r="M1244" s="7054"/>
      <c r="N1244" s="7054"/>
      <c r="O1244" s="7054">
        <v>102033</v>
      </c>
      <c r="P1244" s="7061"/>
      <c r="Q1244" s="7055"/>
      <c r="R1244" s="7055"/>
      <c r="S1244" s="7055"/>
      <c r="T1244" s="7062"/>
      <c r="U1244" s="7055"/>
      <c r="V1244" s="7055"/>
      <c r="W1244" s="7055"/>
      <c r="X1244" s="7055"/>
      <c r="Y1244" s="7055"/>
      <c r="Z1244" s="7055"/>
      <c r="AA1244" s="7055"/>
      <c r="AB1244" s="7055"/>
      <c r="AC1244" s="7055"/>
      <c r="AD1244" s="7055"/>
      <c r="AE1244" s="7056"/>
      <c r="AF1244" s="7056"/>
      <c r="AG1244" s="7055"/>
      <c r="AH1244" s="7055"/>
      <c r="AI1244" s="7062"/>
      <c r="AJ1244" s="7057"/>
      <c r="AK1244" s="7057"/>
      <c r="AL1244" s="7057"/>
      <c r="AM1244" s="7057"/>
      <c r="AN1244" s="7057"/>
      <c r="AO1244" s="7057"/>
    </row>
    <row r="1245" spans="1:41" s="2624" customFormat="1" ht="13.5" customHeight="1">
      <c r="A1245" s="2629"/>
      <c r="B1245" s="3219"/>
      <c r="C1245" s="11204"/>
      <c r="D1245" s="11205"/>
      <c r="E1245" s="7067"/>
      <c r="F1245" s="7068"/>
      <c r="G1245" s="7069"/>
      <c r="H1245" s="2247"/>
      <c r="I1245" s="1881">
        <f t="shared" si="362"/>
        <v>0</v>
      </c>
      <c r="J1245" s="7054"/>
      <c r="K1245" s="7054"/>
      <c r="L1245" s="7054"/>
      <c r="M1245" s="7054"/>
      <c r="N1245" s="7054"/>
      <c r="O1245" s="7054"/>
      <c r="P1245" s="7061"/>
      <c r="Q1245" s="7055"/>
      <c r="R1245" s="7055"/>
      <c r="S1245" s="7055"/>
      <c r="T1245" s="7062"/>
      <c r="U1245" s="7055"/>
      <c r="V1245" s="7055"/>
      <c r="W1245" s="7055"/>
      <c r="X1245" s="7055"/>
      <c r="Y1245" s="7055"/>
      <c r="Z1245" s="7055"/>
      <c r="AA1245" s="7055"/>
      <c r="AB1245" s="7055"/>
      <c r="AC1245" s="7055"/>
      <c r="AD1245" s="7055"/>
      <c r="AE1245" s="7056"/>
      <c r="AF1245" s="7056"/>
      <c r="AG1245" s="7055"/>
      <c r="AH1245" s="7055"/>
      <c r="AI1245" s="7062"/>
      <c r="AJ1245" s="7057"/>
      <c r="AK1245" s="7057"/>
      <c r="AL1245" s="7057"/>
      <c r="AM1245" s="7057"/>
      <c r="AN1245" s="7058"/>
      <c r="AO1245" s="7058"/>
    </row>
    <row r="1246" spans="1:41" s="1928" customFormat="1" ht="18.75" customHeight="1">
      <c r="A1246" s="1929"/>
      <c r="B1246" s="1955"/>
      <c r="C1246" s="11206" t="s">
        <v>679</v>
      </c>
      <c r="D1246" s="11206"/>
      <c r="E1246" s="7075">
        <f t="shared" ref="E1246:G1246" si="363">SUM(E1247)</f>
        <v>2210521</v>
      </c>
      <c r="F1246" s="7075">
        <f t="shared" si="363"/>
        <v>2175979</v>
      </c>
      <c r="G1246" s="7076">
        <f t="shared" si="363"/>
        <v>0</v>
      </c>
      <c r="H1246" s="2354">
        <f t="shared" si="358"/>
        <v>0</v>
      </c>
      <c r="I1246" s="1881">
        <f t="shared" si="362"/>
        <v>0</v>
      </c>
      <c r="J1246" s="7077"/>
      <c r="K1246" s="7077"/>
      <c r="L1246" s="7077"/>
      <c r="M1246" s="7077"/>
      <c r="N1246" s="7077"/>
      <c r="O1246" s="7077"/>
      <c r="P1246" s="7061"/>
      <c r="Q1246" s="7078"/>
      <c r="R1246" s="7078"/>
      <c r="S1246" s="7078"/>
      <c r="T1246" s="7062"/>
      <c r="U1246" s="7078"/>
      <c r="V1246" s="7078"/>
      <c r="W1246" s="7078"/>
      <c r="X1246" s="7078"/>
      <c r="Y1246" s="7078"/>
      <c r="Z1246" s="7078"/>
      <c r="AA1246" s="7078"/>
      <c r="AB1246" s="7078"/>
      <c r="AC1246" s="7078"/>
      <c r="AD1246" s="7078"/>
      <c r="AE1246" s="7079"/>
      <c r="AF1246" s="7079"/>
      <c r="AG1246" s="7078"/>
      <c r="AH1246" s="7078"/>
      <c r="AI1246" s="7062"/>
      <c r="AJ1246" s="7080"/>
      <c r="AK1246" s="7080"/>
      <c r="AL1246" s="7080"/>
      <c r="AM1246" s="7080"/>
      <c r="AN1246" s="7080"/>
      <c r="AO1246" s="7080"/>
    </row>
    <row r="1247" spans="1:41" s="1928" customFormat="1" ht="15.75" customHeight="1">
      <c r="A1247" s="1929"/>
      <c r="B1247" s="1955"/>
      <c r="C1247" s="10906" t="s">
        <v>680</v>
      </c>
      <c r="D1247" s="10931"/>
      <c r="E1247" s="2280">
        <f t="shared" ref="E1247:G1247" si="364">SUM(E1248:E1251)</f>
        <v>2210521</v>
      </c>
      <c r="F1247" s="2280">
        <f t="shared" si="364"/>
        <v>2175979</v>
      </c>
      <c r="G1247" s="2970">
        <f t="shared" si="364"/>
        <v>0</v>
      </c>
      <c r="H1247" s="2247">
        <f t="shared" si="358"/>
        <v>0</v>
      </c>
      <c r="I1247" s="1881">
        <f t="shared" si="362"/>
        <v>0</v>
      </c>
      <c r="J1247" s="7077"/>
      <c r="K1247" s="7077"/>
      <c r="L1247" s="7077"/>
      <c r="M1247" s="7077"/>
      <c r="N1247" s="7077"/>
      <c r="O1247" s="7077"/>
      <c r="P1247" s="7061"/>
      <c r="Q1247" s="7078"/>
      <c r="R1247" s="7078"/>
      <c r="S1247" s="7078"/>
      <c r="T1247" s="7062"/>
      <c r="U1247" s="7078"/>
      <c r="V1247" s="7078"/>
      <c r="W1247" s="7078"/>
      <c r="X1247" s="7078"/>
      <c r="Y1247" s="7078"/>
      <c r="Z1247" s="7078"/>
      <c r="AA1247" s="7078"/>
      <c r="AB1247" s="7078"/>
      <c r="AC1247" s="7078"/>
      <c r="AD1247" s="7078"/>
      <c r="AE1247" s="7079"/>
      <c r="AF1247" s="7079"/>
      <c r="AG1247" s="7078"/>
      <c r="AH1247" s="7078"/>
      <c r="AI1247" s="7062"/>
      <c r="AJ1247" s="7080"/>
      <c r="AK1247" s="7080"/>
      <c r="AL1247" s="7080"/>
      <c r="AM1247" s="7080"/>
      <c r="AN1247" s="7080"/>
      <c r="AO1247" s="7080"/>
    </row>
    <row r="1248" spans="1:41" s="1928" customFormat="1" ht="66" customHeight="1">
      <c r="A1248" s="1929"/>
      <c r="B1248" s="1955"/>
      <c r="C1248" s="7081" t="s">
        <v>756</v>
      </c>
      <c r="D1248" s="7082" t="s">
        <v>749</v>
      </c>
      <c r="E1248" s="7083">
        <f>I1248</f>
        <v>29284</v>
      </c>
      <c r="F1248" s="7065">
        <v>0</v>
      </c>
      <c r="G1248" s="7066">
        <v>0</v>
      </c>
      <c r="H1248" s="2247"/>
      <c r="I1248" s="1881">
        <f t="shared" si="362"/>
        <v>29284</v>
      </c>
      <c r="J1248" s="7077"/>
      <c r="K1248" s="7077"/>
      <c r="L1248" s="7077"/>
      <c r="M1248" s="7077"/>
      <c r="N1248" s="7077"/>
      <c r="O1248" s="7077">
        <v>29284</v>
      </c>
      <c r="P1248" s="7061"/>
      <c r="Q1248" s="7078"/>
      <c r="R1248" s="7078"/>
      <c r="S1248" s="7078"/>
      <c r="T1248" s="7062"/>
      <c r="U1248" s="7078"/>
      <c r="V1248" s="7078"/>
      <c r="W1248" s="7078"/>
      <c r="X1248" s="7078"/>
      <c r="Y1248" s="7078"/>
      <c r="Z1248" s="7078"/>
      <c r="AA1248" s="7078"/>
      <c r="AB1248" s="7078"/>
      <c r="AC1248" s="7078"/>
      <c r="AD1248" s="7078"/>
      <c r="AE1248" s="7079"/>
      <c r="AF1248" s="7079"/>
      <c r="AG1248" s="7078"/>
      <c r="AH1248" s="7078"/>
      <c r="AI1248" s="7062"/>
      <c r="AJ1248" s="7080"/>
      <c r="AK1248" s="7080"/>
      <c r="AL1248" s="7080"/>
      <c r="AM1248" s="7080"/>
      <c r="AN1248" s="7080"/>
      <c r="AO1248" s="7080"/>
    </row>
    <row r="1249" spans="1:41" s="1928" customFormat="1" ht="40.5" customHeight="1">
      <c r="A1249" s="1929"/>
      <c r="B1249" s="1955"/>
      <c r="C1249" s="7081" t="s">
        <v>814</v>
      </c>
      <c r="D1249" s="7084" t="s">
        <v>965</v>
      </c>
      <c r="E1249" s="7083">
        <f>I1249</f>
        <v>1992599</v>
      </c>
      <c r="F1249" s="7065">
        <v>1992599</v>
      </c>
      <c r="G1249" s="7066">
        <v>0</v>
      </c>
      <c r="H1249" s="2247">
        <f t="shared" si="358"/>
        <v>0</v>
      </c>
      <c r="I1249" s="1881">
        <f t="shared" si="362"/>
        <v>1992599</v>
      </c>
      <c r="J1249" s="7077"/>
      <c r="K1249" s="7077"/>
      <c r="L1249" s="7077"/>
      <c r="M1249" s="7077"/>
      <c r="N1249" s="7077"/>
      <c r="O1249" s="7077"/>
      <c r="P1249" s="7012"/>
      <c r="Q1249" s="7078"/>
      <c r="R1249" s="7078"/>
      <c r="S1249" s="7078">
        <v>1992599</v>
      </c>
      <c r="T1249" s="7062"/>
      <c r="U1249" s="7078"/>
      <c r="V1249" s="7078"/>
      <c r="W1249" s="7078"/>
      <c r="X1249" s="7078"/>
      <c r="Y1249" s="7078"/>
      <c r="Z1249" s="7078"/>
      <c r="AA1249" s="7078"/>
      <c r="AB1249" s="7078"/>
      <c r="AC1249" s="7078"/>
      <c r="AD1249" s="7078"/>
      <c r="AE1249" s="7079"/>
      <c r="AF1249" s="7079"/>
      <c r="AG1249" s="7078"/>
      <c r="AH1249" s="7078"/>
      <c r="AI1249" s="7062"/>
      <c r="AJ1249" s="7080"/>
      <c r="AK1249" s="7080"/>
      <c r="AL1249" s="7080"/>
      <c r="AM1249" s="7080"/>
      <c r="AN1249" s="7080"/>
      <c r="AO1249" s="7080"/>
    </row>
    <row r="1250" spans="1:41" s="1928" customFormat="1" ht="44.25" customHeight="1">
      <c r="A1250" s="1929"/>
      <c r="B1250" s="1955"/>
      <c r="C1250" s="7081" t="s">
        <v>816</v>
      </c>
      <c r="D1250" s="7084" t="s">
        <v>817</v>
      </c>
      <c r="E1250" s="7083">
        <f>I1250</f>
        <v>183380</v>
      </c>
      <c r="F1250" s="7065">
        <v>183380</v>
      </c>
      <c r="G1250" s="7066">
        <v>0</v>
      </c>
      <c r="H1250" s="2247">
        <f t="shared" si="358"/>
        <v>0</v>
      </c>
      <c r="I1250" s="1881">
        <f t="shared" si="362"/>
        <v>183380</v>
      </c>
      <c r="J1250" s="7077"/>
      <c r="K1250" s="7077"/>
      <c r="L1250" s="7077"/>
      <c r="M1250" s="7077"/>
      <c r="N1250" s="7077"/>
      <c r="O1250" s="7077"/>
      <c r="P1250" s="7012"/>
      <c r="Q1250" s="7078"/>
      <c r="R1250" s="7078"/>
      <c r="S1250" s="7078">
        <v>183380</v>
      </c>
      <c r="T1250" s="7062"/>
      <c r="U1250" s="7078"/>
      <c r="V1250" s="7078"/>
      <c r="W1250" s="7078"/>
      <c r="X1250" s="7078"/>
      <c r="Y1250" s="7078"/>
      <c r="Z1250" s="7078"/>
      <c r="AA1250" s="7078"/>
      <c r="AB1250" s="7078"/>
      <c r="AC1250" s="7078"/>
      <c r="AD1250" s="7078"/>
      <c r="AE1250" s="7079"/>
      <c r="AF1250" s="7079"/>
      <c r="AG1250" s="7078"/>
      <c r="AH1250" s="7078"/>
      <c r="AI1250" s="7062"/>
      <c r="AJ1250" s="7080"/>
      <c r="AK1250" s="7080"/>
      <c r="AL1250" s="7080"/>
      <c r="AM1250" s="7080"/>
      <c r="AN1250" s="7080"/>
      <c r="AO1250" s="7080"/>
    </row>
    <row r="1251" spans="1:41" s="1928" customFormat="1" ht="54" customHeight="1">
      <c r="A1251" s="1929"/>
      <c r="B1251" s="1955"/>
      <c r="C1251" s="7081" t="s">
        <v>520</v>
      </c>
      <c r="D1251" s="7085" t="s">
        <v>762</v>
      </c>
      <c r="E1251" s="7083">
        <f>I1251</f>
        <v>5258</v>
      </c>
      <c r="F1251" s="7065">
        <v>0</v>
      </c>
      <c r="G1251" s="7066">
        <v>0</v>
      </c>
      <c r="H1251" s="2247"/>
      <c r="I1251" s="1881">
        <f t="shared" si="362"/>
        <v>5258</v>
      </c>
      <c r="J1251" s="7077"/>
      <c r="K1251" s="7077"/>
      <c r="L1251" s="7077"/>
      <c r="M1251" s="7077"/>
      <c r="N1251" s="7077"/>
      <c r="O1251" s="7077">
        <v>5258</v>
      </c>
      <c r="P1251" s="7012"/>
      <c r="Q1251" s="7078"/>
      <c r="R1251" s="7078"/>
      <c r="S1251" s="7078"/>
      <c r="T1251" s="7062"/>
      <c r="U1251" s="7078"/>
      <c r="V1251" s="7078"/>
      <c r="W1251" s="7078"/>
      <c r="X1251" s="7078"/>
      <c r="Y1251" s="7078"/>
      <c r="Z1251" s="7078"/>
      <c r="AA1251" s="7078"/>
      <c r="AB1251" s="7078"/>
      <c r="AC1251" s="7078"/>
      <c r="AD1251" s="7078"/>
      <c r="AE1251" s="7079"/>
      <c r="AF1251" s="7079"/>
      <c r="AG1251" s="7078"/>
      <c r="AH1251" s="7078"/>
      <c r="AI1251" s="7062"/>
      <c r="AJ1251" s="7080"/>
      <c r="AK1251" s="7080"/>
      <c r="AL1251" s="7080"/>
      <c r="AM1251" s="7080"/>
      <c r="AN1251" s="7080"/>
      <c r="AO1251" s="7080"/>
    </row>
    <row r="1252" spans="1:41" s="1928" customFormat="1" ht="15.75" customHeight="1">
      <c r="A1252" s="1929"/>
      <c r="B1252" s="1955"/>
      <c r="C1252" s="7081"/>
      <c r="D1252" s="7086"/>
      <c r="E1252" s="7083"/>
      <c r="F1252" s="7065"/>
      <c r="G1252" s="7066"/>
      <c r="H1252" s="2247"/>
      <c r="I1252" s="1881">
        <f t="shared" si="362"/>
        <v>0</v>
      </c>
      <c r="J1252" s="7077"/>
      <c r="K1252" s="7077"/>
      <c r="L1252" s="7077"/>
      <c r="M1252" s="7077"/>
      <c r="N1252" s="7077"/>
      <c r="O1252" s="7077"/>
      <c r="P1252" s="7012"/>
      <c r="Q1252" s="7078"/>
      <c r="R1252" s="7078"/>
      <c r="S1252" s="7078"/>
      <c r="T1252" s="7062"/>
      <c r="U1252" s="7078"/>
      <c r="V1252" s="7078"/>
      <c r="W1252" s="7078"/>
      <c r="X1252" s="7078"/>
      <c r="Y1252" s="7078"/>
      <c r="Z1252" s="7078"/>
      <c r="AA1252" s="7078"/>
      <c r="AB1252" s="7078"/>
      <c r="AC1252" s="7078"/>
      <c r="AD1252" s="7078"/>
      <c r="AE1252" s="7079"/>
      <c r="AF1252" s="7079"/>
      <c r="AG1252" s="7078"/>
      <c r="AH1252" s="7078"/>
      <c r="AI1252" s="7062"/>
      <c r="AJ1252" s="7080"/>
      <c r="AK1252" s="7080"/>
      <c r="AL1252" s="7080"/>
      <c r="AM1252" s="7080"/>
      <c r="AN1252" s="7080"/>
      <c r="AO1252" s="7080"/>
    </row>
    <row r="1253" spans="1:41" s="1928" customFormat="1" ht="17.25" customHeight="1">
      <c r="A1253" s="1929"/>
      <c r="B1253" s="1955"/>
      <c r="C1253" s="11192" t="s">
        <v>752</v>
      </c>
      <c r="D1253" s="11193"/>
      <c r="E1253" s="2280">
        <f>SUM(E1254:E1255)</f>
        <v>34542</v>
      </c>
      <c r="F1253" s="2280">
        <f>SUM(F1254:F1255)</f>
        <v>0</v>
      </c>
      <c r="G1253" s="2970">
        <f>SUM(G1254:G1255)</f>
        <v>0</v>
      </c>
      <c r="H1253" s="2247"/>
      <c r="I1253" s="1881">
        <f t="shared" si="362"/>
        <v>0</v>
      </c>
      <c r="J1253" s="7077"/>
      <c r="K1253" s="7077"/>
      <c r="L1253" s="7077"/>
      <c r="M1253" s="7077"/>
      <c r="N1253" s="7077"/>
      <c r="O1253" s="7077"/>
      <c r="P1253" s="7012"/>
      <c r="Q1253" s="7078"/>
      <c r="R1253" s="7078"/>
      <c r="S1253" s="7078"/>
      <c r="T1253" s="7062"/>
      <c r="U1253" s="7078"/>
      <c r="V1253" s="7078"/>
      <c r="W1253" s="7078"/>
      <c r="X1253" s="7078"/>
      <c r="Y1253" s="7078"/>
      <c r="Z1253" s="7078"/>
      <c r="AA1253" s="7078"/>
      <c r="AB1253" s="7078"/>
      <c r="AC1253" s="7078"/>
      <c r="AD1253" s="7078"/>
      <c r="AE1253" s="7079"/>
      <c r="AF1253" s="7079"/>
      <c r="AG1253" s="7078"/>
      <c r="AH1253" s="7078"/>
      <c r="AI1253" s="7062"/>
      <c r="AJ1253" s="7080"/>
      <c r="AK1253" s="7080"/>
      <c r="AL1253" s="7080"/>
      <c r="AM1253" s="7080"/>
      <c r="AN1253" s="7080"/>
      <c r="AO1253" s="7080"/>
    </row>
    <row r="1254" spans="1:41" s="1928" customFormat="1" ht="67.5" customHeight="1">
      <c r="A1254" s="1929"/>
      <c r="B1254" s="1955"/>
      <c r="C1254" s="7087" t="s">
        <v>756</v>
      </c>
      <c r="D1254" s="7088" t="s">
        <v>749</v>
      </c>
      <c r="E1254" s="7083">
        <v>29284</v>
      </c>
      <c r="F1254" s="7065">
        <v>0</v>
      </c>
      <c r="G1254" s="7066">
        <v>0</v>
      </c>
      <c r="H1254" s="2247"/>
      <c r="I1254" s="1881">
        <f t="shared" si="362"/>
        <v>0</v>
      </c>
      <c r="J1254" s="7077"/>
      <c r="K1254" s="7077"/>
      <c r="L1254" s="7077"/>
      <c r="M1254" s="7077"/>
      <c r="N1254" s="7077"/>
      <c r="O1254" s="7077"/>
      <c r="P1254" s="7012"/>
      <c r="Q1254" s="7078"/>
      <c r="R1254" s="7078"/>
      <c r="S1254" s="7078"/>
      <c r="T1254" s="7062"/>
      <c r="U1254" s="7078"/>
      <c r="V1254" s="7078"/>
      <c r="W1254" s="7078"/>
      <c r="X1254" s="7078"/>
      <c r="Y1254" s="7078"/>
      <c r="Z1254" s="7078"/>
      <c r="AA1254" s="7078"/>
      <c r="AB1254" s="7078"/>
      <c r="AC1254" s="7078"/>
      <c r="AD1254" s="7078"/>
      <c r="AE1254" s="7079"/>
      <c r="AF1254" s="7079"/>
      <c r="AG1254" s="7078"/>
      <c r="AH1254" s="7078"/>
      <c r="AI1254" s="7062"/>
      <c r="AJ1254" s="7080"/>
      <c r="AK1254" s="7080"/>
      <c r="AL1254" s="7080"/>
      <c r="AM1254" s="7080"/>
      <c r="AN1254" s="7080"/>
      <c r="AO1254" s="7080"/>
    </row>
    <row r="1255" spans="1:41" s="1928" customFormat="1" ht="61.5" customHeight="1" thickBot="1">
      <c r="A1255" s="2113"/>
      <c r="B1255" s="2114"/>
      <c r="C1255" s="7089" t="s">
        <v>520</v>
      </c>
      <c r="D1255" s="7090" t="s">
        <v>762</v>
      </c>
      <c r="E1255" s="2258">
        <v>5258</v>
      </c>
      <c r="F1255" s="2259">
        <v>0</v>
      </c>
      <c r="G1255" s="2260">
        <v>0</v>
      </c>
      <c r="H1255" s="3240"/>
      <c r="I1255" s="1881">
        <f t="shared" si="362"/>
        <v>0</v>
      </c>
      <c r="J1255" s="7077"/>
      <c r="K1255" s="7077"/>
      <c r="L1255" s="7077"/>
      <c r="M1255" s="7077"/>
      <c r="N1255" s="7077"/>
      <c r="O1255" s="7077"/>
      <c r="P1255" s="7012"/>
      <c r="Q1255" s="7078"/>
      <c r="R1255" s="7078"/>
      <c r="S1255" s="7078"/>
      <c r="T1255" s="7062"/>
      <c r="U1255" s="7078"/>
      <c r="V1255" s="7078"/>
      <c r="W1255" s="7078"/>
      <c r="X1255" s="7078"/>
      <c r="Y1255" s="7078"/>
      <c r="Z1255" s="7078"/>
      <c r="AA1255" s="7078"/>
      <c r="AB1255" s="7078"/>
      <c r="AC1255" s="7078"/>
      <c r="AD1255" s="7078"/>
      <c r="AE1255" s="7079"/>
      <c r="AF1255" s="7079"/>
      <c r="AG1255" s="7078"/>
      <c r="AH1255" s="7078"/>
      <c r="AI1255" s="7062"/>
      <c r="AJ1255" s="7080"/>
      <c r="AK1255" s="7080"/>
      <c r="AL1255" s="7080"/>
      <c r="AM1255" s="7080"/>
      <c r="AN1255" s="7080"/>
      <c r="AO1255" s="7080"/>
    </row>
    <row r="1256" spans="1:41" ht="17.100000000000001" customHeight="1" thickBot="1">
      <c r="A1256" s="1920" t="s">
        <v>399</v>
      </c>
      <c r="B1256" s="2469"/>
      <c r="C1256" s="2470"/>
      <c r="D1256" s="2471" t="s">
        <v>970</v>
      </c>
      <c r="E1256" s="2472">
        <f>SUM(E1257,E1261,E1303,E1334,E1339)</f>
        <v>42497460</v>
      </c>
      <c r="F1256" s="2472">
        <f>SUM(F1257,F1261,F1303,F1334,F1339)</f>
        <v>41963187</v>
      </c>
      <c r="G1256" s="2473">
        <f>SUM(G1257,G1261,G1303,G1334,G1339)</f>
        <v>31075890.699999996</v>
      </c>
      <c r="H1256" s="7091">
        <f>G1256/F1256</f>
        <v>0.74055125269679811</v>
      </c>
      <c r="I1256" s="1881">
        <f t="shared" si="362"/>
        <v>0</v>
      </c>
      <c r="J1256" s="7077"/>
      <c r="K1256" s="7077"/>
      <c r="L1256" s="7077"/>
      <c r="M1256" s="7077"/>
      <c r="N1256" s="7077"/>
      <c r="O1256" s="7077"/>
      <c r="P1256" s="7012"/>
      <c r="Q1256" s="7078"/>
      <c r="R1256" s="7078"/>
      <c r="S1256" s="7078"/>
      <c r="T1256" s="7062"/>
      <c r="U1256" s="7078"/>
      <c r="V1256" s="7078"/>
      <c r="W1256" s="7078"/>
      <c r="X1256" s="7078"/>
      <c r="Y1256" s="7078"/>
      <c r="Z1256" s="7078"/>
      <c r="AA1256" s="7078"/>
      <c r="AB1256" s="7078"/>
      <c r="AC1256" s="7078"/>
      <c r="AD1256" s="7078"/>
      <c r="AE1256" s="7079"/>
      <c r="AF1256" s="7079"/>
      <c r="AG1256" s="7078"/>
      <c r="AH1256" s="7078"/>
      <c r="AI1256" s="7062"/>
      <c r="AJ1256" s="7080"/>
      <c r="AK1256" s="7080"/>
      <c r="AL1256" s="7080"/>
      <c r="AM1256" s="7080"/>
      <c r="AN1256" s="7092"/>
      <c r="AO1256" s="7092"/>
    </row>
    <row r="1257" spans="1:41" s="2624" customFormat="1" ht="17.100000000000001" customHeight="1" thickBot="1">
      <c r="A1257" s="7093"/>
      <c r="B1257" s="7094" t="s">
        <v>400</v>
      </c>
      <c r="C1257" s="7095"/>
      <c r="D1257" s="7096" t="s">
        <v>971</v>
      </c>
      <c r="E1257" s="2217">
        <f t="shared" ref="E1257:G1258" si="365">SUM(E1258)</f>
        <v>250000</v>
      </c>
      <c r="F1257" s="2217">
        <f t="shared" si="365"/>
        <v>350000</v>
      </c>
      <c r="G1257" s="2218">
        <f t="shared" si="365"/>
        <v>292703.06</v>
      </c>
      <c r="H1257" s="7097">
        <f>G1257/F1257</f>
        <v>0.83629445714285711</v>
      </c>
      <c r="I1257" s="1881">
        <f t="shared" si="362"/>
        <v>0</v>
      </c>
      <c r="J1257" s="7077"/>
      <c r="K1257" s="7077"/>
      <c r="L1257" s="7077"/>
      <c r="M1257" s="7077"/>
      <c r="N1257" s="7077"/>
      <c r="O1257" s="7077"/>
      <c r="P1257" s="7012"/>
      <c r="Q1257" s="7078"/>
      <c r="R1257" s="7078"/>
      <c r="S1257" s="7078"/>
      <c r="T1257" s="7062"/>
      <c r="U1257" s="7078"/>
      <c r="V1257" s="7078"/>
      <c r="W1257" s="7078"/>
      <c r="X1257" s="7078"/>
      <c r="Y1257" s="7078"/>
      <c r="Z1257" s="7078"/>
      <c r="AA1257" s="7078"/>
      <c r="AB1257" s="7078"/>
      <c r="AC1257" s="7078"/>
      <c r="AD1257" s="7078"/>
      <c r="AE1257" s="7079"/>
      <c r="AF1257" s="7079"/>
      <c r="AG1257" s="7078"/>
      <c r="AH1257" s="7078"/>
      <c r="AI1257" s="7062"/>
      <c r="AJ1257" s="7080"/>
      <c r="AK1257" s="7080"/>
      <c r="AL1257" s="7080"/>
      <c r="AM1257" s="7080"/>
      <c r="AN1257" s="7098"/>
      <c r="AO1257" s="7098"/>
    </row>
    <row r="1258" spans="1:41" s="2624" customFormat="1" ht="17.100000000000001" customHeight="1">
      <c r="A1258" s="7093"/>
      <c r="B1258" s="11194"/>
      <c r="C1258" s="10876" t="s">
        <v>645</v>
      </c>
      <c r="D1258" s="10876"/>
      <c r="E1258" s="2220">
        <f>SUM(E1259)</f>
        <v>250000</v>
      </c>
      <c r="F1258" s="2220">
        <f t="shared" si="365"/>
        <v>350000</v>
      </c>
      <c r="G1258" s="2221">
        <f t="shared" si="365"/>
        <v>292703.06</v>
      </c>
      <c r="H1258" s="2354">
        <f>G1258/F1258</f>
        <v>0.83629445714285711</v>
      </c>
      <c r="I1258" s="1881">
        <f t="shared" si="362"/>
        <v>0</v>
      </c>
      <c r="J1258" s="7077"/>
      <c r="K1258" s="7077"/>
      <c r="L1258" s="7077"/>
      <c r="M1258" s="7077"/>
      <c r="N1258" s="7077"/>
      <c r="O1258" s="7077"/>
      <c r="P1258" s="7012"/>
      <c r="Q1258" s="7078"/>
      <c r="R1258" s="7078"/>
      <c r="S1258" s="7078"/>
      <c r="T1258" s="7062"/>
      <c r="U1258" s="7078"/>
      <c r="V1258" s="7078"/>
      <c r="W1258" s="7078"/>
      <c r="X1258" s="7078"/>
      <c r="Y1258" s="7078"/>
      <c r="Z1258" s="7078"/>
      <c r="AA1258" s="7078"/>
      <c r="AB1258" s="7078"/>
      <c r="AC1258" s="7078"/>
      <c r="AD1258" s="7078"/>
      <c r="AE1258" s="7079"/>
      <c r="AF1258" s="7079"/>
      <c r="AG1258" s="7078"/>
      <c r="AH1258" s="7078"/>
      <c r="AI1258" s="7062"/>
      <c r="AJ1258" s="7080"/>
      <c r="AK1258" s="7080"/>
      <c r="AL1258" s="7080"/>
      <c r="AM1258" s="7080"/>
      <c r="AN1258" s="7098"/>
      <c r="AO1258" s="7098"/>
    </row>
    <row r="1259" spans="1:41" s="2624" customFormat="1" ht="17.100000000000001" customHeight="1">
      <c r="A1259" s="7093"/>
      <c r="B1259" s="11194"/>
      <c r="C1259" s="11195" t="s">
        <v>713</v>
      </c>
      <c r="D1259" s="11195"/>
      <c r="E1259" s="7099">
        <f t="shared" ref="E1259:G1259" si="366">SUM(E1260)</f>
        <v>250000</v>
      </c>
      <c r="F1259" s="7099">
        <f t="shared" si="366"/>
        <v>350000</v>
      </c>
      <c r="G1259" s="7100">
        <f t="shared" si="366"/>
        <v>292703.06</v>
      </c>
      <c r="H1259" s="2247">
        <f t="shared" ref="H1259:H1260" si="367">G1259/F1259</f>
        <v>0.83629445714285711</v>
      </c>
      <c r="I1259" s="1881">
        <f t="shared" si="362"/>
        <v>0</v>
      </c>
      <c r="J1259" s="7101"/>
      <c r="K1259" s="7101"/>
      <c r="L1259" s="7101"/>
      <c r="M1259" s="7101"/>
      <c r="N1259" s="7101"/>
      <c r="O1259" s="7101"/>
      <c r="P1259" s="7012"/>
      <c r="Q1259" s="7102"/>
      <c r="R1259" s="7102"/>
      <c r="S1259" s="7102"/>
      <c r="T1259" s="7062"/>
      <c r="U1259" s="7102"/>
      <c r="V1259" s="7102"/>
      <c r="W1259" s="7102"/>
      <c r="X1259" s="7102"/>
      <c r="Y1259" s="7102"/>
      <c r="Z1259" s="7102"/>
      <c r="AA1259" s="7102"/>
      <c r="AB1259" s="7102"/>
      <c r="AC1259" s="7102"/>
      <c r="AD1259" s="7102"/>
      <c r="AE1259" s="7103"/>
      <c r="AF1259" s="7103"/>
      <c r="AG1259" s="7102"/>
      <c r="AH1259" s="7102"/>
      <c r="AI1259" s="7062"/>
      <c r="AJ1259" s="7104"/>
      <c r="AK1259" s="7104"/>
      <c r="AL1259" s="7104"/>
      <c r="AM1259" s="7104"/>
      <c r="AN1259" s="7105"/>
      <c r="AO1259" s="7105"/>
    </row>
    <row r="1260" spans="1:41" s="2624" customFormat="1" ht="54.75" customHeight="1" thickBot="1">
      <c r="A1260" s="7093"/>
      <c r="B1260" s="11194"/>
      <c r="C1260" s="7106" t="s">
        <v>82</v>
      </c>
      <c r="D1260" s="7107" t="s">
        <v>720</v>
      </c>
      <c r="E1260" s="7099">
        <f>I1260</f>
        <v>250000</v>
      </c>
      <c r="F1260" s="7065">
        <v>350000</v>
      </c>
      <c r="G1260" s="7066">
        <v>292703.06</v>
      </c>
      <c r="H1260" s="2247">
        <f t="shared" si="367"/>
        <v>0.83629445714285711</v>
      </c>
      <c r="I1260" s="1881">
        <f t="shared" si="362"/>
        <v>250000</v>
      </c>
      <c r="J1260" s="7101"/>
      <c r="K1260" s="7101"/>
      <c r="L1260" s="7101"/>
      <c r="M1260" s="7101"/>
      <c r="N1260" s="7101"/>
      <c r="O1260" s="7101"/>
      <c r="P1260" s="7012"/>
      <c r="Q1260" s="7102"/>
      <c r="R1260" s="7102"/>
      <c r="S1260" s="7102"/>
      <c r="T1260" s="7062">
        <v>250000</v>
      </c>
      <c r="U1260" s="7102"/>
      <c r="V1260" s="7102"/>
      <c r="W1260" s="7102"/>
      <c r="X1260" s="7102"/>
      <c r="Y1260" s="7102"/>
      <c r="Z1260" s="7102"/>
      <c r="AA1260" s="7102"/>
      <c r="AB1260" s="7102"/>
      <c r="AC1260" s="7102"/>
      <c r="AD1260" s="7102"/>
      <c r="AE1260" s="7103"/>
      <c r="AF1260" s="7103"/>
      <c r="AG1260" s="7102"/>
      <c r="AH1260" s="7102"/>
      <c r="AI1260" s="7062"/>
      <c r="AJ1260" s="7104"/>
      <c r="AK1260" s="7104"/>
      <c r="AL1260" s="7104"/>
      <c r="AM1260" s="7104"/>
      <c r="AN1260" s="7105"/>
      <c r="AO1260" s="7105"/>
    </row>
    <row r="1261" spans="1:41" s="2624" customFormat="1" ht="17.100000000000001" customHeight="1" thickBot="1">
      <c r="A1261" s="2629"/>
      <c r="B1261" s="2626" t="s">
        <v>972</v>
      </c>
      <c r="C1261" s="2627"/>
      <c r="D1261" s="2628" t="s">
        <v>179</v>
      </c>
      <c r="E1261" s="2217">
        <f>SUM(E1262,E1299)</f>
        <v>8471663</v>
      </c>
      <c r="F1261" s="2217">
        <f>SUM(F1262,F1299)</f>
        <v>9209870</v>
      </c>
      <c r="G1261" s="2218">
        <f>SUM(G1262,G1299)</f>
        <v>8374042.25</v>
      </c>
      <c r="H1261" s="1935">
        <f>G1261/F1261</f>
        <v>0.90924652030919006</v>
      </c>
      <c r="I1261" s="1881">
        <f t="shared" si="362"/>
        <v>0</v>
      </c>
      <c r="J1261" s="7101"/>
      <c r="K1261" s="7101"/>
      <c r="L1261" s="7101"/>
      <c r="M1261" s="7101"/>
      <c r="N1261" s="7101"/>
      <c r="O1261" s="7101"/>
      <c r="P1261" s="7012"/>
      <c r="Q1261" s="7102"/>
      <c r="R1261" s="7102"/>
      <c r="S1261" s="7102"/>
      <c r="T1261" s="7062"/>
      <c r="U1261" s="7102"/>
      <c r="V1261" s="7102"/>
      <c r="W1261" s="7102"/>
      <c r="X1261" s="7102"/>
      <c r="Y1261" s="7102"/>
      <c r="Z1261" s="7102"/>
      <c r="AA1261" s="7102"/>
      <c r="AB1261" s="7102"/>
      <c r="AC1261" s="7102"/>
      <c r="AD1261" s="7102"/>
      <c r="AE1261" s="7103"/>
      <c r="AF1261" s="7103"/>
      <c r="AG1261" s="7102"/>
      <c r="AH1261" s="7102"/>
      <c r="AI1261" s="7062"/>
      <c r="AJ1261" s="7104"/>
      <c r="AK1261" s="7104"/>
      <c r="AL1261" s="7104"/>
      <c r="AM1261" s="7104"/>
      <c r="AN1261" s="7105"/>
      <c r="AO1261" s="7105"/>
    </row>
    <row r="1262" spans="1:41" s="2624" customFormat="1" ht="17.100000000000001" customHeight="1">
      <c r="A1262" s="2629"/>
      <c r="B1262" s="3219"/>
      <c r="C1262" s="10876" t="s">
        <v>645</v>
      </c>
      <c r="D1262" s="10876"/>
      <c r="E1262" s="2220">
        <f>SUM(E1263,E1293,E1296)</f>
        <v>8288063</v>
      </c>
      <c r="F1262" s="2220">
        <f>SUM(F1263,F1293,F1296)</f>
        <v>9016170</v>
      </c>
      <c r="G1262" s="2221">
        <f>SUM(G1263,G1293,G1296)</f>
        <v>8182162.25</v>
      </c>
      <c r="H1262" s="2354">
        <f>G1262/F1262</f>
        <v>0.90749866628512998</v>
      </c>
      <c r="I1262" s="1881">
        <f t="shared" si="362"/>
        <v>0</v>
      </c>
      <c r="J1262" s="7101"/>
      <c r="K1262" s="7101"/>
      <c r="L1262" s="7101"/>
      <c r="M1262" s="7101"/>
      <c r="N1262" s="7101"/>
      <c r="O1262" s="7101"/>
      <c r="P1262" s="7012"/>
      <c r="Q1262" s="7102"/>
      <c r="R1262" s="7102"/>
      <c r="S1262" s="7102"/>
      <c r="T1262" s="7062"/>
      <c r="U1262" s="7102"/>
      <c r="V1262" s="7102"/>
      <c r="W1262" s="7102"/>
      <c r="X1262" s="7102"/>
      <c r="Y1262" s="7102"/>
      <c r="Z1262" s="7102"/>
      <c r="AA1262" s="7102"/>
      <c r="AB1262" s="7102"/>
      <c r="AC1262" s="7102"/>
      <c r="AD1262" s="7102"/>
      <c r="AE1262" s="7103"/>
      <c r="AF1262" s="7103"/>
      <c r="AG1262" s="7102"/>
      <c r="AH1262" s="7102"/>
      <c r="AI1262" s="7062"/>
      <c r="AJ1262" s="7104"/>
      <c r="AK1262" s="7104"/>
      <c r="AL1262" s="7104"/>
      <c r="AM1262" s="7104"/>
      <c r="AN1262" s="7105"/>
      <c r="AO1262" s="7105"/>
    </row>
    <row r="1263" spans="1:41" s="2624" customFormat="1" ht="17.100000000000001" customHeight="1">
      <c r="A1263" s="2629"/>
      <c r="B1263" s="3219"/>
      <c r="C1263" s="11214" t="s">
        <v>646</v>
      </c>
      <c r="D1263" s="11214"/>
      <c r="E1263" s="7108">
        <f t="shared" ref="E1263:G1263" si="368">SUM(E1264,E1272)</f>
        <v>7199041</v>
      </c>
      <c r="F1263" s="7108">
        <f t="shared" si="368"/>
        <v>7927148</v>
      </c>
      <c r="G1263" s="7109">
        <f t="shared" si="368"/>
        <v>7148573.459999999</v>
      </c>
      <c r="H1263" s="2247">
        <f t="shared" ref="H1263:H1302" si="369">G1263/F1263</f>
        <v>0.90178377646033592</v>
      </c>
      <c r="I1263" s="1881">
        <f t="shared" si="362"/>
        <v>0</v>
      </c>
      <c r="J1263" s="7110"/>
      <c r="K1263" s="7110"/>
      <c r="L1263" s="7110"/>
      <c r="M1263" s="7110"/>
      <c r="N1263" s="7110"/>
      <c r="O1263" s="7110"/>
      <c r="P1263" s="7012"/>
      <c r="Q1263" s="7111"/>
      <c r="R1263" s="7111"/>
      <c r="S1263" s="7111"/>
      <c r="T1263" s="7062"/>
      <c r="U1263" s="7111"/>
      <c r="V1263" s="7111"/>
      <c r="W1263" s="7111"/>
      <c r="X1263" s="7111"/>
      <c r="Y1263" s="7111"/>
      <c r="Z1263" s="7111"/>
      <c r="AA1263" s="7111"/>
      <c r="AB1263" s="7111"/>
      <c r="AC1263" s="7111"/>
      <c r="AD1263" s="7111"/>
      <c r="AE1263" s="7112"/>
      <c r="AF1263" s="7112"/>
      <c r="AG1263" s="7111"/>
      <c r="AH1263" s="7111"/>
      <c r="AI1263" s="7062"/>
      <c r="AJ1263" s="7113"/>
      <c r="AK1263" s="7113"/>
      <c r="AL1263" s="7113"/>
      <c r="AM1263" s="7113"/>
      <c r="AN1263" s="7114"/>
      <c r="AO1263" s="7114"/>
    </row>
    <row r="1264" spans="1:41" s="2624" customFormat="1" ht="17.100000000000001" customHeight="1">
      <c r="A1264" s="2629"/>
      <c r="B1264" s="3219"/>
      <c r="C1264" s="11215" t="s">
        <v>647</v>
      </c>
      <c r="D1264" s="11215"/>
      <c r="E1264" s="7115">
        <f t="shared" ref="E1264:G1264" si="370">SUM(E1265:E1270)</f>
        <v>5550126</v>
      </c>
      <c r="F1264" s="7115">
        <f t="shared" si="370"/>
        <v>6214283</v>
      </c>
      <c r="G1264" s="7116">
        <f t="shared" si="370"/>
        <v>6046127.5599999987</v>
      </c>
      <c r="H1264" s="2247">
        <f t="shared" si="369"/>
        <v>0.97294049208895039</v>
      </c>
      <c r="I1264" s="1881">
        <f t="shared" si="362"/>
        <v>0</v>
      </c>
      <c r="J1264" s="7117"/>
      <c r="K1264" s="7117"/>
      <c r="L1264" s="7117"/>
      <c r="M1264" s="7117"/>
      <c r="N1264" s="7117"/>
      <c r="O1264" s="7117"/>
      <c r="P1264" s="7012"/>
      <c r="Q1264" s="7118"/>
      <c r="R1264" s="7118"/>
      <c r="S1264" s="7118"/>
      <c r="T1264" s="7062"/>
      <c r="U1264" s="7118"/>
      <c r="V1264" s="7118"/>
      <c r="W1264" s="7118"/>
      <c r="X1264" s="7118"/>
      <c r="Y1264" s="7118"/>
      <c r="Z1264" s="7118"/>
      <c r="AA1264" s="7118"/>
      <c r="AB1264" s="7118"/>
      <c r="AC1264" s="7118"/>
      <c r="AD1264" s="7118"/>
      <c r="AE1264" s="7119"/>
      <c r="AF1264" s="7119"/>
      <c r="AG1264" s="7118"/>
      <c r="AH1264" s="7118"/>
      <c r="AI1264" s="7062"/>
      <c r="AJ1264" s="7120"/>
      <c r="AK1264" s="7120"/>
      <c r="AL1264" s="7120"/>
      <c r="AM1264" s="7120"/>
      <c r="AN1264" s="7121"/>
      <c r="AO1264" s="7121"/>
    </row>
    <row r="1265" spans="1:41" s="2624" customFormat="1" ht="17.100000000000001" customHeight="1">
      <c r="A1265" s="2629"/>
      <c r="B1265" s="3219"/>
      <c r="C1265" s="7122" t="s">
        <v>406</v>
      </c>
      <c r="D1265" s="7123" t="s">
        <v>648</v>
      </c>
      <c r="E1265" s="7124">
        <f>I1265</f>
        <v>4293807</v>
      </c>
      <c r="F1265" s="7065">
        <v>4817067</v>
      </c>
      <c r="G1265" s="7066">
        <v>4725722.29</v>
      </c>
      <c r="H1265" s="2247">
        <f t="shared" si="369"/>
        <v>0.98103727641737182</v>
      </c>
      <c r="I1265" s="1881">
        <f t="shared" si="362"/>
        <v>4293807</v>
      </c>
      <c r="J1265" s="7125"/>
      <c r="K1265" s="7125"/>
      <c r="L1265" s="7125"/>
      <c r="M1265" s="7125"/>
      <c r="N1265" s="7125"/>
      <c r="O1265" s="7125"/>
      <c r="P1265" s="7012"/>
      <c r="Q1265" s="7126"/>
      <c r="R1265" s="7126"/>
      <c r="S1265" s="7126"/>
      <c r="T1265" s="7062">
        <v>4293807</v>
      </c>
      <c r="U1265" s="7126"/>
      <c r="V1265" s="7126"/>
      <c r="W1265" s="7126"/>
      <c r="X1265" s="7126"/>
      <c r="Y1265" s="7126"/>
      <c r="Z1265" s="7126"/>
      <c r="AA1265" s="7126"/>
      <c r="AB1265" s="7126"/>
      <c r="AC1265" s="7126"/>
      <c r="AD1265" s="7126"/>
      <c r="AE1265" s="7127"/>
      <c r="AF1265" s="7127"/>
      <c r="AG1265" s="7126"/>
      <c r="AH1265" s="7126"/>
      <c r="AI1265" s="7062"/>
      <c r="AJ1265" s="7128"/>
      <c r="AK1265" s="7128"/>
      <c r="AL1265" s="7128"/>
      <c r="AM1265" s="7128"/>
      <c r="AN1265" s="7129"/>
      <c r="AO1265" s="7129"/>
    </row>
    <row r="1266" spans="1:41" s="2624" customFormat="1" ht="17.100000000000001" customHeight="1">
      <c r="A1266" s="2629"/>
      <c r="B1266" s="3219"/>
      <c r="C1266" s="7130" t="s">
        <v>602</v>
      </c>
      <c r="D1266" s="7131" t="s">
        <v>649</v>
      </c>
      <c r="E1266" s="7132">
        <f t="shared" ref="E1266:E1270" si="371">I1266</f>
        <v>296163</v>
      </c>
      <c r="F1266" s="7065">
        <v>322163</v>
      </c>
      <c r="G1266" s="7066">
        <v>322142.71999999997</v>
      </c>
      <c r="H1266" s="2247">
        <f t="shared" si="369"/>
        <v>0.99993705049928139</v>
      </c>
      <c r="I1266" s="1881">
        <f t="shared" si="362"/>
        <v>296163</v>
      </c>
      <c r="J1266" s="7133"/>
      <c r="K1266" s="7133"/>
      <c r="L1266" s="7133"/>
      <c r="M1266" s="7133"/>
      <c r="N1266" s="7133"/>
      <c r="O1266" s="7133"/>
      <c r="P1266" s="7012"/>
      <c r="Q1266" s="7134"/>
      <c r="R1266" s="7134"/>
      <c r="S1266" s="7134"/>
      <c r="T1266" s="7062">
        <v>296163</v>
      </c>
      <c r="U1266" s="7134"/>
      <c r="V1266" s="7134"/>
      <c r="W1266" s="7134"/>
      <c r="X1266" s="7134"/>
      <c r="Y1266" s="7134"/>
      <c r="Z1266" s="7134"/>
      <c r="AA1266" s="7134"/>
      <c r="AB1266" s="7134"/>
      <c r="AC1266" s="7134"/>
      <c r="AD1266" s="7134"/>
      <c r="AE1266" s="7135"/>
      <c r="AF1266" s="7135"/>
      <c r="AG1266" s="7134"/>
      <c r="AH1266" s="7134"/>
      <c r="AI1266" s="7062"/>
      <c r="AJ1266" s="7136"/>
      <c r="AK1266" s="7136"/>
      <c r="AL1266" s="7136"/>
      <c r="AM1266" s="7136"/>
      <c r="AN1266" s="7137"/>
      <c r="AO1266" s="7137"/>
    </row>
    <row r="1267" spans="1:41" s="2624" customFormat="1" ht="17.100000000000001" customHeight="1">
      <c r="A1267" s="2629"/>
      <c r="B1267" s="3219"/>
      <c r="C1267" s="7138" t="s">
        <v>407</v>
      </c>
      <c r="D1267" s="7139" t="s">
        <v>650</v>
      </c>
      <c r="E1267" s="7140">
        <f t="shared" si="371"/>
        <v>776177</v>
      </c>
      <c r="F1267" s="7065">
        <v>871035</v>
      </c>
      <c r="G1267" s="7066">
        <v>829680.27</v>
      </c>
      <c r="H1267" s="2247">
        <f t="shared" si="369"/>
        <v>0.95252230966608686</v>
      </c>
      <c r="I1267" s="1881">
        <f t="shared" si="362"/>
        <v>776177</v>
      </c>
      <c r="J1267" s="7141"/>
      <c r="K1267" s="7141"/>
      <c r="L1267" s="7141"/>
      <c r="M1267" s="7141"/>
      <c r="N1267" s="7141"/>
      <c r="O1267" s="7141"/>
      <c r="P1267" s="7012"/>
      <c r="Q1267" s="7142"/>
      <c r="R1267" s="7142"/>
      <c r="S1267" s="7142"/>
      <c r="T1267" s="7062">
        <v>776177</v>
      </c>
      <c r="U1267" s="7142"/>
      <c r="V1267" s="7142"/>
      <c r="W1267" s="7142"/>
      <c r="X1267" s="7142"/>
      <c r="Y1267" s="7142"/>
      <c r="Z1267" s="7142"/>
      <c r="AA1267" s="7142"/>
      <c r="AB1267" s="7142"/>
      <c r="AC1267" s="7142"/>
      <c r="AD1267" s="7142"/>
      <c r="AE1267" s="7143"/>
      <c r="AF1267" s="7143"/>
      <c r="AG1267" s="7142"/>
      <c r="AH1267" s="7142"/>
      <c r="AI1267" s="7062"/>
      <c r="AJ1267" s="7144"/>
      <c r="AK1267" s="7144"/>
      <c r="AL1267" s="7144"/>
      <c r="AM1267" s="7144"/>
      <c r="AN1267" s="7145"/>
      <c r="AO1267" s="7145"/>
    </row>
    <row r="1268" spans="1:41" s="2624" customFormat="1" ht="16.5" customHeight="1">
      <c r="A1268" s="2629"/>
      <c r="B1268" s="3219"/>
      <c r="C1268" s="7146" t="s">
        <v>408</v>
      </c>
      <c r="D1268" s="7147" t="s">
        <v>651</v>
      </c>
      <c r="E1268" s="7148">
        <f t="shared" si="371"/>
        <v>110112</v>
      </c>
      <c r="F1268" s="7065">
        <v>123569</v>
      </c>
      <c r="G1268" s="7066">
        <v>105789.81</v>
      </c>
      <c r="H1268" s="2247">
        <f t="shared" si="369"/>
        <v>0.85611933413720265</v>
      </c>
      <c r="I1268" s="1881">
        <f t="shared" si="362"/>
        <v>110112</v>
      </c>
      <c r="J1268" s="7149"/>
      <c r="K1268" s="7149"/>
      <c r="L1268" s="7149"/>
      <c r="M1268" s="7149"/>
      <c r="N1268" s="7149"/>
      <c r="O1268" s="7149"/>
      <c r="P1268" s="7012"/>
      <c r="Q1268" s="7150"/>
      <c r="R1268" s="7150"/>
      <c r="S1268" s="7150"/>
      <c r="T1268" s="7062">
        <v>110112</v>
      </c>
      <c r="U1268" s="7150"/>
      <c r="V1268" s="7150"/>
      <c r="W1268" s="7150"/>
      <c r="X1268" s="7150"/>
      <c r="Y1268" s="7150"/>
      <c r="Z1268" s="7150"/>
      <c r="AA1268" s="7150"/>
      <c r="AB1268" s="7150"/>
      <c r="AC1268" s="7150"/>
      <c r="AD1268" s="7150"/>
      <c r="AE1268" s="7151"/>
      <c r="AF1268" s="7151"/>
      <c r="AG1268" s="7150"/>
      <c r="AH1268" s="7150"/>
      <c r="AI1268" s="7062"/>
      <c r="AJ1268" s="7152"/>
      <c r="AK1268" s="7152"/>
      <c r="AL1268" s="7152"/>
      <c r="AM1268" s="7152"/>
      <c r="AN1268" s="7153"/>
      <c r="AO1268" s="7153"/>
    </row>
    <row r="1269" spans="1:41" s="2624" customFormat="1" ht="17.100000000000001" customHeight="1">
      <c r="A1269" s="2629"/>
      <c r="B1269" s="3219"/>
      <c r="C1269" s="3246" t="s">
        <v>595</v>
      </c>
      <c r="D1269" s="3247" t="s">
        <v>652</v>
      </c>
      <c r="E1269" s="2233">
        <f t="shared" si="371"/>
        <v>18666</v>
      </c>
      <c r="F1269" s="2245">
        <v>18666</v>
      </c>
      <c r="G1269" s="2246">
        <v>14256</v>
      </c>
      <c r="H1269" s="2247">
        <f t="shared" si="369"/>
        <v>0.76374156219864997</v>
      </c>
      <c r="I1269" s="1881">
        <f t="shared" si="362"/>
        <v>18666</v>
      </c>
      <c r="J1269" s="7149"/>
      <c r="K1269" s="7149"/>
      <c r="L1269" s="7149"/>
      <c r="M1269" s="7149"/>
      <c r="N1269" s="7149"/>
      <c r="O1269" s="7149"/>
      <c r="P1269" s="7012"/>
      <c r="Q1269" s="7150"/>
      <c r="R1269" s="7150"/>
      <c r="S1269" s="7150"/>
      <c r="T1269" s="7062">
        <v>18666</v>
      </c>
      <c r="U1269" s="7150"/>
      <c r="V1269" s="7150"/>
      <c r="W1269" s="7150"/>
      <c r="X1269" s="7150"/>
      <c r="Y1269" s="7150"/>
      <c r="Z1269" s="7150"/>
      <c r="AA1269" s="7150"/>
      <c r="AB1269" s="7150"/>
      <c r="AC1269" s="7150"/>
      <c r="AD1269" s="7150"/>
      <c r="AE1269" s="7151"/>
      <c r="AF1269" s="7151"/>
      <c r="AG1269" s="7150"/>
      <c r="AH1269" s="7150"/>
      <c r="AI1269" s="7062"/>
      <c r="AJ1269" s="7152"/>
      <c r="AK1269" s="7152"/>
      <c r="AL1269" s="7152"/>
      <c r="AM1269" s="7152"/>
      <c r="AN1269" s="7153"/>
      <c r="AO1269" s="7153"/>
    </row>
    <row r="1270" spans="1:41" s="2624" customFormat="1" ht="17.100000000000001" customHeight="1">
      <c r="A1270" s="2629"/>
      <c r="B1270" s="3219"/>
      <c r="C1270" s="7154" t="s">
        <v>593</v>
      </c>
      <c r="D1270" s="7155" t="s">
        <v>653</v>
      </c>
      <c r="E1270" s="7156">
        <f t="shared" si="371"/>
        <v>55201</v>
      </c>
      <c r="F1270" s="7065">
        <v>61783</v>
      </c>
      <c r="G1270" s="7066">
        <v>48536.47</v>
      </c>
      <c r="H1270" s="2247">
        <f t="shared" si="369"/>
        <v>0.78559587588818935</v>
      </c>
      <c r="I1270" s="1881">
        <f t="shared" si="362"/>
        <v>55201</v>
      </c>
      <c r="J1270" s="7157"/>
      <c r="K1270" s="7157"/>
      <c r="L1270" s="7157"/>
      <c r="M1270" s="7157"/>
      <c r="N1270" s="7157"/>
      <c r="O1270" s="7157"/>
      <c r="P1270" s="7012"/>
      <c r="Q1270" s="7158"/>
      <c r="R1270" s="7158"/>
      <c r="S1270" s="7158"/>
      <c r="T1270" s="7062">
        <v>55201</v>
      </c>
      <c r="U1270" s="7158"/>
      <c r="V1270" s="7158"/>
      <c r="W1270" s="7158"/>
      <c r="X1270" s="7158"/>
      <c r="Y1270" s="7158"/>
      <c r="Z1270" s="7158"/>
      <c r="AA1270" s="7158"/>
      <c r="AB1270" s="7158"/>
      <c r="AC1270" s="7158"/>
      <c r="AD1270" s="7158"/>
      <c r="AE1270" s="7159"/>
      <c r="AF1270" s="7159"/>
      <c r="AG1270" s="7158"/>
      <c r="AH1270" s="7158"/>
      <c r="AI1270" s="7062"/>
      <c r="AJ1270" s="7160"/>
      <c r="AK1270" s="7160"/>
      <c r="AL1270" s="7160"/>
      <c r="AM1270" s="7160"/>
      <c r="AN1270" s="7161"/>
      <c r="AO1270" s="7161"/>
    </row>
    <row r="1271" spans="1:41" ht="14.25" customHeight="1">
      <c r="A1271" s="2913"/>
      <c r="B1271" s="2916"/>
      <c r="C1271" s="7162"/>
      <c r="D1271" s="7162"/>
      <c r="E1271" s="2233"/>
      <c r="F1271" s="2245"/>
      <c r="G1271" s="2246"/>
      <c r="H1271" s="2247"/>
      <c r="I1271" s="1881">
        <f t="shared" si="362"/>
        <v>0</v>
      </c>
      <c r="J1271" s="7157"/>
      <c r="K1271" s="7157"/>
      <c r="L1271" s="7157"/>
      <c r="M1271" s="7157"/>
      <c r="N1271" s="7157"/>
      <c r="O1271" s="7157"/>
      <c r="P1271" s="7012"/>
      <c r="Q1271" s="7158"/>
      <c r="R1271" s="7158"/>
      <c r="S1271" s="7158"/>
      <c r="T1271" s="7062"/>
      <c r="U1271" s="7158"/>
      <c r="V1271" s="7158"/>
      <c r="W1271" s="7158"/>
      <c r="X1271" s="7158"/>
      <c r="Y1271" s="7158"/>
      <c r="Z1271" s="7158"/>
      <c r="AA1271" s="7158"/>
      <c r="AB1271" s="7158"/>
      <c r="AC1271" s="7158"/>
      <c r="AD1271" s="7158"/>
      <c r="AE1271" s="7159"/>
      <c r="AF1271" s="7159"/>
      <c r="AG1271" s="7158"/>
      <c r="AH1271" s="7158"/>
      <c r="AI1271" s="7062"/>
      <c r="AJ1271" s="7160"/>
      <c r="AK1271" s="7160"/>
      <c r="AL1271" s="7160"/>
      <c r="AM1271" s="7160"/>
      <c r="AN1271" s="7163"/>
      <c r="AO1271" s="7163"/>
    </row>
    <row r="1272" spans="1:41" ht="17.100000000000001" customHeight="1">
      <c r="A1272" s="2913"/>
      <c r="B1272" s="2916"/>
      <c r="C1272" s="10957" t="s">
        <v>654</v>
      </c>
      <c r="D1272" s="10957"/>
      <c r="E1272" s="2401">
        <f>SUM(E1273:E1291)</f>
        <v>1648915</v>
      </c>
      <c r="F1272" s="2401">
        <f>SUM(F1273:F1291)</f>
        <v>1712865</v>
      </c>
      <c r="G1272" s="2402">
        <f>SUM(G1273:G1291)</f>
        <v>1102445.9000000001</v>
      </c>
      <c r="H1272" s="2247">
        <f t="shared" si="369"/>
        <v>0.64362684741646314</v>
      </c>
      <c r="I1272" s="1881">
        <f t="shared" si="362"/>
        <v>0</v>
      </c>
      <c r="J1272" s="7157"/>
      <c r="K1272" s="7157"/>
      <c r="L1272" s="7157"/>
      <c r="M1272" s="7157"/>
      <c r="N1272" s="7157"/>
      <c r="O1272" s="7157"/>
      <c r="P1272" s="7012"/>
      <c r="Q1272" s="7158"/>
      <c r="R1272" s="7158"/>
      <c r="S1272" s="7158"/>
      <c r="T1272" s="7062"/>
      <c r="U1272" s="7158"/>
      <c r="V1272" s="7158"/>
      <c r="W1272" s="7158"/>
      <c r="X1272" s="7158"/>
      <c r="Y1272" s="7158"/>
      <c r="Z1272" s="7158"/>
      <c r="AA1272" s="7158"/>
      <c r="AB1272" s="7158"/>
      <c r="AC1272" s="7158"/>
      <c r="AD1272" s="7158"/>
      <c r="AE1272" s="7159"/>
      <c r="AF1272" s="7159"/>
      <c r="AG1272" s="7158"/>
      <c r="AH1272" s="7158"/>
      <c r="AI1272" s="7062"/>
      <c r="AJ1272" s="7160"/>
      <c r="AK1272" s="7160"/>
      <c r="AL1272" s="7160"/>
      <c r="AM1272" s="7160"/>
      <c r="AN1272" s="7163"/>
      <c r="AO1272" s="7163"/>
    </row>
    <row r="1273" spans="1:41" s="2624" customFormat="1" ht="17.100000000000001" customHeight="1">
      <c r="A1273" s="2629"/>
      <c r="B1273" s="3219"/>
      <c r="C1273" s="7164" t="s">
        <v>603</v>
      </c>
      <c r="D1273" s="7165" t="s">
        <v>655</v>
      </c>
      <c r="E1273" s="7166">
        <f>I1273</f>
        <v>35149</v>
      </c>
      <c r="F1273" s="7065">
        <v>19666</v>
      </c>
      <c r="G1273" s="7066">
        <v>18019</v>
      </c>
      <c r="H1273" s="2247">
        <f t="shared" si="369"/>
        <v>0.91625139835248648</v>
      </c>
      <c r="I1273" s="1881">
        <f t="shared" si="362"/>
        <v>35149</v>
      </c>
      <c r="J1273" s="7167"/>
      <c r="K1273" s="7167"/>
      <c r="L1273" s="7167"/>
      <c r="M1273" s="7167"/>
      <c r="N1273" s="7167"/>
      <c r="O1273" s="7167"/>
      <c r="P1273" s="7012"/>
      <c r="Q1273" s="7168"/>
      <c r="R1273" s="7168"/>
      <c r="S1273" s="7168"/>
      <c r="T1273" s="7062">
        <v>35149</v>
      </c>
      <c r="U1273" s="7168"/>
      <c r="V1273" s="7168"/>
      <c r="W1273" s="7168"/>
      <c r="X1273" s="7168"/>
      <c r="Y1273" s="7168"/>
      <c r="Z1273" s="7168"/>
      <c r="AA1273" s="7168"/>
      <c r="AB1273" s="7168"/>
      <c r="AC1273" s="7168"/>
      <c r="AD1273" s="7168"/>
      <c r="AE1273" s="7169"/>
      <c r="AF1273" s="7169"/>
      <c r="AG1273" s="7168"/>
      <c r="AH1273" s="7168"/>
      <c r="AI1273" s="7062"/>
      <c r="AJ1273" s="7170"/>
      <c r="AK1273" s="7170"/>
      <c r="AL1273" s="7170"/>
      <c r="AM1273" s="7170"/>
      <c r="AN1273" s="7171"/>
      <c r="AO1273" s="7171"/>
    </row>
    <row r="1274" spans="1:41" s="2624" customFormat="1" ht="17.100000000000001" customHeight="1">
      <c r="A1274" s="2629"/>
      <c r="B1274" s="3219"/>
      <c r="C1274" s="7172" t="s">
        <v>375</v>
      </c>
      <c r="D1274" s="7173" t="s">
        <v>656</v>
      </c>
      <c r="E1274" s="7174">
        <f t="shared" ref="E1274:E1291" si="372">I1274</f>
        <v>337657</v>
      </c>
      <c r="F1274" s="7065">
        <v>307023</v>
      </c>
      <c r="G1274" s="7066">
        <v>265371.71000000002</v>
      </c>
      <c r="H1274" s="2247">
        <f t="shared" si="369"/>
        <v>0.86433820918953963</v>
      </c>
      <c r="I1274" s="1881">
        <f t="shared" si="362"/>
        <v>337657</v>
      </c>
      <c r="J1274" s="7175"/>
      <c r="K1274" s="7175"/>
      <c r="L1274" s="7175"/>
      <c r="M1274" s="7175"/>
      <c r="N1274" s="7175"/>
      <c r="O1274" s="7175"/>
      <c r="P1274" s="7012"/>
      <c r="Q1274" s="7176"/>
      <c r="R1274" s="7176"/>
      <c r="S1274" s="7176"/>
      <c r="T1274" s="7062">
        <v>337657</v>
      </c>
      <c r="U1274" s="7176"/>
      <c r="V1274" s="7176"/>
      <c r="W1274" s="7176"/>
      <c r="X1274" s="7176"/>
      <c r="Y1274" s="7176"/>
      <c r="Z1274" s="7176"/>
      <c r="AA1274" s="7176"/>
      <c r="AB1274" s="7176"/>
      <c r="AC1274" s="7176"/>
      <c r="AD1274" s="7176"/>
      <c r="AE1274" s="7177"/>
      <c r="AF1274" s="7177"/>
      <c r="AG1274" s="7176"/>
      <c r="AH1274" s="7176"/>
      <c r="AI1274" s="7062"/>
      <c r="AJ1274" s="7178"/>
      <c r="AK1274" s="7178"/>
      <c r="AL1274" s="7178"/>
      <c r="AM1274" s="7178"/>
      <c r="AN1274" s="7179"/>
      <c r="AO1274" s="7179"/>
    </row>
    <row r="1275" spans="1:41" s="2624" customFormat="1" ht="17.100000000000001" customHeight="1">
      <c r="A1275" s="2629"/>
      <c r="B1275" s="3219"/>
      <c r="C1275" s="7180" t="s">
        <v>597</v>
      </c>
      <c r="D1275" s="7181" t="s">
        <v>657</v>
      </c>
      <c r="E1275" s="7182">
        <f t="shared" si="372"/>
        <v>8380</v>
      </c>
      <c r="F1275" s="7065">
        <v>8380</v>
      </c>
      <c r="G1275" s="7066">
        <v>6361.01</v>
      </c>
      <c r="H1275" s="2247">
        <f t="shared" si="369"/>
        <v>0.75907040572792361</v>
      </c>
      <c r="I1275" s="1881">
        <f t="shared" si="362"/>
        <v>8380</v>
      </c>
      <c r="J1275" s="7183"/>
      <c r="K1275" s="7183"/>
      <c r="L1275" s="7183"/>
      <c r="M1275" s="7183"/>
      <c r="N1275" s="7183"/>
      <c r="O1275" s="7183"/>
      <c r="P1275" s="7012"/>
      <c r="Q1275" s="7184"/>
      <c r="R1275" s="7184"/>
      <c r="S1275" s="7184"/>
      <c r="T1275" s="7062">
        <v>8380</v>
      </c>
      <c r="U1275" s="7184"/>
      <c r="V1275" s="7184"/>
      <c r="W1275" s="7184"/>
      <c r="X1275" s="7184"/>
      <c r="Y1275" s="7184"/>
      <c r="Z1275" s="7184"/>
      <c r="AA1275" s="7184"/>
      <c r="AB1275" s="7184"/>
      <c r="AC1275" s="7184"/>
      <c r="AD1275" s="7184"/>
      <c r="AE1275" s="7185"/>
      <c r="AF1275" s="7185"/>
      <c r="AG1275" s="7184"/>
      <c r="AH1275" s="7184"/>
      <c r="AI1275" s="7062"/>
      <c r="AJ1275" s="7186"/>
      <c r="AK1275" s="7186"/>
      <c r="AL1275" s="7186"/>
      <c r="AM1275" s="7186"/>
      <c r="AN1275" s="7187"/>
      <c r="AO1275" s="7187"/>
    </row>
    <row r="1276" spans="1:41" s="2624" customFormat="1" ht="17.100000000000001" customHeight="1">
      <c r="A1276" s="2629"/>
      <c r="B1276" s="3219"/>
      <c r="C1276" s="7188" t="s">
        <v>604</v>
      </c>
      <c r="D1276" s="7189" t="s">
        <v>658</v>
      </c>
      <c r="E1276" s="7190">
        <f t="shared" si="372"/>
        <v>150608</v>
      </c>
      <c r="F1276" s="7065">
        <v>175608</v>
      </c>
      <c r="G1276" s="7066">
        <v>166817.51999999999</v>
      </c>
      <c r="H1276" s="2247">
        <f t="shared" si="369"/>
        <v>0.94994259942599424</v>
      </c>
      <c r="I1276" s="1881">
        <f t="shared" si="362"/>
        <v>150608</v>
      </c>
      <c r="J1276" s="7191"/>
      <c r="K1276" s="7191"/>
      <c r="L1276" s="7191"/>
      <c r="M1276" s="7191"/>
      <c r="N1276" s="7191"/>
      <c r="O1276" s="7191"/>
      <c r="P1276" s="7012"/>
      <c r="Q1276" s="7192"/>
      <c r="R1276" s="7192"/>
      <c r="S1276" s="7192"/>
      <c r="T1276" s="7062">
        <v>150608</v>
      </c>
      <c r="U1276" s="7192"/>
      <c r="V1276" s="7192"/>
      <c r="W1276" s="7192"/>
      <c r="X1276" s="7192"/>
      <c r="Y1276" s="7192"/>
      <c r="Z1276" s="7192"/>
      <c r="AA1276" s="7192"/>
      <c r="AB1276" s="7192"/>
      <c r="AC1276" s="7192"/>
      <c r="AD1276" s="7192"/>
      <c r="AE1276" s="7193"/>
      <c r="AF1276" s="7193"/>
      <c r="AG1276" s="7192"/>
      <c r="AH1276" s="7192"/>
      <c r="AI1276" s="7062"/>
      <c r="AJ1276" s="7194"/>
      <c r="AK1276" s="7194"/>
      <c r="AL1276" s="7194"/>
      <c r="AM1276" s="7194"/>
      <c r="AN1276" s="7195"/>
      <c r="AO1276" s="7195"/>
    </row>
    <row r="1277" spans="1:41" s="2624" customFormat="1" ht="17.100000000000001" customHeight="1">
      <c r="A1277" s="3219"/>
      <c r="B1277" s="3219"/>
      <c r="C1277" s="7196" t="s">
        <v>244</v>
      </c>
      <c r="D1277" s="7197" t="s">
        <v>659</v>
      </c>
      <c r="E1277" s="7198">
        <f t="shared" si="372"/>
        <v>460984</v>
      </c>
      <c r="F1277" s="7065">
        <v>497216</v>
      </c>
      <c r="G1277" s="7066">
        <v>109506.48</v>
      </c>
      <c r="H1277" s="2247">
        <f t="shared" si="369"/>
        <v>0.22023925215600462</v>
      </c>
      <c r="I1277" s="1881">
        <f t="shared" si="362"/>
        <v>460984</v>
      </c>
      <c r="J1277" s="7199"/>
      <c r="K1277" s="7199"/>
      <c r="L1277" s="7199"/>
      <c r="M1277" s="7199"/>
      <c r="N1277" s="7199"/>
      <c r="O1277" s="7199"/>
      <c r="P1277" s="7012"/>
      <c r="Q1277" s="7200"/>
      <c r="R1277" s="7200"/>
      <c r="S1277" s="7200"/>
      <c r="T1277" s="7062">
        <v>460984</v>
      </c>
      <c r="U1277" s="7200"/>
      <c r="V1277" s="7200"/>
      <c r="W1277" s="7200"/>
      <c r="X1277" s="7200"/>
      <c r="Y1277" s="7200"/>
      <c r="Z1277" s="7200"/>
      <c r="AA1277" s="7200"/>
      <c r="AB1277" s="7200"/>
      <c r="AC1277" s="7200"/>
      <c r="AD1277" s="7200"/>
      <c r="AE1277" s="7201"/>
      <c r="AF1277" s="7201"/>
      <c r="AG1277" s="7200"/>
      <c r="AH1277" s="7200"/>
      <c r="AI1277" s="7062"/>
      <c r="AJ1277" s="7202"/>
      <c r="AK1277" s="7202"/>
      <c r="AL1277" s="7202"/>
      <c r="AM1277" s="7202"/>
      <c r="AN1277" s="7203"/>
      <c r="AO1277" s="7203"/>
    </row>
    <row r="1278" spans="1:41" s="2624" customFormat="1" ht="17.100000000000001" customHeight="1">
      <c r="A1278" s="2629"/>
      <c r="B1278" s="3219"/>
      <c r="C1278" s="5602" t="s">
        <v>605</v>
      </c>
      <c r="D1278" s="5603" t="s">
        <v>660</v>
      </c>
      <c r="E1278" s="7198">
        <f t="shared" si="372"/>
        <v>4950</v>
      </c>
      <c r="F1278" s="7065">
        <v>4950</v>
      </c>
      <c r="G1278" s="7066">
        <v>4033</v>
      </c>
      <c r="H1278" s="2247">
        <f t="shared" si="369"/>
        <v>0.81474747474747478</v>
      </c>
      <c r="I1278" s="1881">
        <f t="shared" si="362"/>
        <v>4950</v>
      </c>
      <c r="J1278" s="7199"/>
      <c r="K1278" s="7199"/>
      <c r="L1278" s="7199"/>
      <c r="M1278" s="7199"/>
      <c r="N1278" s="7199"/>
      <c r="O1278" s="7199"/>
      <c r="P1278" s="7012"/>
      <c r="Q1278" s="7200"/>
      <c r="R1278" s="7200"/>
      <c r="S1278" s="7200"/>
      <c r="T1278" s="7062">
        <v>4950</v>
      </c>
      <c r="U1278" s="7200"/>
      <c r="V1278" s="7200"/>
      <c r="W1278" s="7200"/>
      <c r="X1278" s="7200"/>
      <c r="Y1278" s="7200"/>
      <c r="Z1278" s="7200"/>
      <c r="AA1278" s="7200"/>
      <c r="AB1278" s="7200"/>
      <c r="AC1278" s="7200"/>
      <c r="AD1278" s="7200"/>
      <c r="AE1278" s="7201"/>
      <c r="AF1278" s="7201"/>
      <c r="AG1278" s="7200"/>
      <c r="AH1278" s="7200"/>
      <c r="AI1278" s="7062"/>
      <c r="AJ1278" s="7202"/>
      <c r="AK1278" s="7202"/>
      <c r="AL1278" s="7202"/>
      <c r="AM1278" s="7202"/>
      <c r="AN1278" s="7203"/>
      <c r="AO1278" s="7203"/>
    </row>
    <row r="1279" spans="1:41" s="2624" customFormat="1" ht="17.100000000000001" customHeight="1">
      <c r="A1279" s="3219"/>
      <c r="B1279" s="3219"/>
      <c r="C1279" s="5609" t="s">
        <v>376</v>
      </c>
      <c r="D1279" s="5603" t="s">
        <v>661</v>
      </c>
      <c r="E1279" s="7198">
        <f t="shared" si="372"/>
        <v>401539</v>
      </c>
      <c r="F1279" s="7065">
        <v>390078</v>
      </c>
      <c r="G1279" s="7066">
        <v>274355.42</v>
      </c>
      <c r="H1279" s="2247">
        <f t="shared" si="369"/>
        <v>0.7033347689436471</v>
      </c>
      <c r="I1279" s="1881">
        <f t="shared" si="362"/>
        <v>401539</v>
      </c>
      <c r="J1279" s="7199"/>
      <c r="K1279" s="7199"/>
      <c r="L1279" s="7199"/>
      <c r="M1279" s="7199"/>
      <c r="N1279" s="7199"/>
      <c r="O1279" s="7199"/>
      <c r="P1279" s="7012"/>
      <c r="Q1279" s="7200"/>
      <c r="R1279" s="7200"/>
      <c r="S1279" s="7200"/>
      <c r="T1279" s="7062">
        <v>401539</v>
      </c>
      <c r="U1279" s="7200"/>
      <c r="V1279" s="7200"/>
      <c r="W1279" s="7200"/>
      <c r="X1279" s="7200"/>
      <c r="Y1279" s="7200"/>
      <c r="Z1279" s="7200"/>
      <c r="AA1279" s="7200"/>
      <c r="AB1279" s="7200"/>
      <c r="AC1279" s="7200"/>
      <c r="AD1279" s="7200"/>
      <c r="AE1279" s="7201"/>
      <c r="AF1279" s="7201"/>
      <c r="AG1279" s="7200"/>
      <c r="AH1279" s="7200"/>
      <c r="AI1279" s="7062"/>
      <c r="AJ1279" s="7202"/>
      <c r="AK1279" s="7202"/>
      <c r="AL1279" s="7202"/>
      <c r="AM1279" s="7202"/>
      <c r="AN1279" s="7203"/>
      <c r="AO1279" s="7203"/>
    </row>
    <row r="1280" spans="1:41" s="2624" customFormat="1" ht="16.5" customHeight="1">
      <c r="A1280" s="2629"/>
      <c r="B1280" s="3219"/>
      <c r="C1280" s="5609" t="s">
        <v>606</v>
      </c>
      <c r="D1280" s="5603" t="s">
        <v>662</v>
      </c>
      <c r="E1280" s="7198">
        <f t="shared" si="372"/>
        <v>15808</v>
      </c>
      <c r="F1280" s="7065">
        <v>15808</v>
      </c>
      <c r="G1280" s="7066">
        <v>10963.8</v>
      </c>
      <c r="H1280" s="2247">
        <f t="shared" si="369"/>
        <v>0.69356022267206474</v>
      </c>
      <c r="I1280" s="1881">
        <f t="shared" si="362"/>
        <v>15808</v>
      </c>
      <c r="J1280" s="7199"/>
      <c r="K1280" s="7199"/>
      <c r="L1280" s="7199"/>
      <c r="M1280" s="7199"/>
      <c r="N1280" s="7199"/>
      <c r="O1280" s="7199"/>
      <c r="P1280" s="7012"/>
      <c r="Q1280" s="7200"/>
      <c r="R1280" s="7200"/>
      <c r="S1280" s="7200"/>
      <c r="T1280" s="7062">
        <v>15808</v>
      </c>
      <c r="U1280" s="7200"/>
      <c r="V1280" s="7200"/>
      <c r="W1280" s="7200"/>
      <c r="X1280" s="7200"/>
      <c r="Y1280" s="7200"/>
      <c r="Z1280" s="7200"/>
      <c r="AA1280" s="7200"/>
      <c r="AB1280" s="7200"/>
      <c r="AC1280" s="7200"/>
      <c r="AD1280" s="7200"/>
      <c r="AE1280" s="7201"/>
      <c r="AF1280" s="7201"/>
      <c r="AG1280" s="7200"/>
      <c r="AH1280" s="7200"/>
      <c r="AI1280" s="7062"/>
      <c r="AJ1280" s="7202"/>
      <c r="AK1280" s="7202"/>
      <c r="AL1280" s="7202"/>
      <c r="AM1280" s="7202"/>
      <c r="AN1280" s="7203"/>
      <c r="AO1280" s="7203"/>
    </row>
    <row r="1281" spans="1:41" ht="16.5" customHeight="1">
      <c r="A1281" s="2916"/>
      <c r="B1281" s="2916"/>
      <c r="C1281" s="7204" t="s">
        <v>598</v>
      </c>
      <c r="D1281" s="7205" t="s">
        <v>663</v>
      </c>
      <c r="E1281" s="7206">
        <f t="shared" si="372"/>
        <v>35345</v>
      </c>
      <c r="F1281" s="7065">
        <v>35345</v>
      </c>
      <c r="G1281" s="7066">
        <v>0</v>
      </c>
      <c r="H1281" s="2247">
        <f t="shared" si="369"/>
        <v>0</v>
      </c>
      <c r="I1281" s="1881">
        <f t="shared" si="362"/>
        <v>35345</v>
      </c>
      <c r="J1281" s="7207"/>
      <c r="K1281" s="7207"/>
      <c r="L1281" s="7207"/>
      <c r="M1281" s="7207"/>
      <c r="N1281" s="7207"/>
      <c r="O1281" s="7207"/>
      <c r="P1281" s="7012"/>
      <c r="Q1281" s="7208"/>
      <c r="R1281" s="7208"/>
      <c r="S1281" s="7208"/>
      <c r="T1281" s="7062">
        <v>35345</v>
      </c>
      <c r="U1281" s="7208"/>
      <c r="V1281" s="7208"/>
      <c r="W1281" s="7208"/>
      <c r="X1281" s="7208"/>
      <c r="Y1281" s="7208"/>
      <c r="Z1281" s="7208"/>
      <c r="AA1281" s="7208"/>
      <c r="AB1281" s="7208"/>
      <c r="AC1281" s="7208"/>
      <c r="AD1281" s="7208"/>
      <c r="AE1281" s="7209"/>
      <c r="AF1281" s="7209"/>
      <c r="AG1281" s="7208"/>
      <c r="AH1281" s="7208"/>
      <c r="AI1281" s="7062"/>
      <c r="AJ1281" s="7210"/>
      <c r="AK1281" s="7210"/>
      <c r="AL1281" s="7210"/>
      <c r="AM1281" s="7210"/>
      <c r="AN1281" s="7211"/>
      <c r="AO1281" s="7211"/>
    </row>
    <row r="1282" spans="1:41" s="2624" customFormat="1" ht="17.100000000000001" customHeight="1">
      <c r="A1282" s="2629"/>
      <c r="B1282" s="3219"/>
      <c r="C1282" s="7212" t="s">
        <v>599</v>
      </c>
      <c r="D1282" s="7213" t="s">
        <v>666</v>
      </c>
      <c r="E1282" s="7214">
        <f t="shared" si="372"/>
        <v>13944</v>
      </c>
      <c r="F1282" s="7065">
        <v>13944</v>
      </c>
      <c r="G1282" s="7066">
        <v>9187.31</v>
      </c>
      <c r="H1282" s="2247">
        <f t="shared" si="369"/>
        <v>0.65887191623637398</v>
      </c>
      <c r="I1282" s="1881">
        <f t="shared" si="362"/>
        <v>13944</v>
      </c>
      <c r="J1282" s="7215"/>
      <c r="K1282" s="7215"/>
      <c r="L1282" s="7215"/>
      <c r="M1282" s="7215"/>
      <c r="N1282" s="7215"/>
      <c r="O1282" s="7215"/>
      <c r="P1282" s="7012"/>
      <c r="Q1282" s="7216"/>
      <c r="R1282" s="7216"/>
      <c r="S1282" s="7216"/>
      <c r="T1282" s="7062">
        <v>13944</v>
      </c>
      <c r="U1282" s="7216"/>
      <c r="V1282" s="7216"/>
      <c r="W1282" s="7216"/>
      <c r="X1282" s="7216"/>
      <c r="Y1282" s="7216"/>
      <c r="Z1282" s="7216"/>
      <c r="AA1282" s="7216"/>
      <c r="AB1282" s="7216"/>
      <c r="AC1282" s="7216"/>
      <c r="AD1282" s="7216"/>
      <c r="AE1282" s="7217"/>
      <c r="AF1282" s="7217"/>
      <c r="AG1282" s="7216"/>
      <c r="AH1282" s="7216"/>
      <c r="AI1282" s="7062"/>
      <c r="AJ1282" s="7218"/>
      <c r="AK1282" s="7218"/>
      <c r="AL1282" s="7218"/>
      <c r="AM1282" s="7218"/>
      <c r="AN1282" s="7219"/>
      <c r="AO1282" s="7219"/>
    </row>
    <row r="1283" spans="1:41" ht="17.100000000000001" customHeight="1">
      <c r="A1283" s="2916"/>
      <c r="B1283" s="2916"/>
      <c r="C1283" s="7220" t="s">
        <v>667</v>
      </c>
      <c r="D1283" s="7221" t="s">
        <v>668</v>
      </c>
      <c r="E1283" s="7222">
        <f t="shared" si="372"/>
        <v>2530</v>
      </c>
      <c r="F1283" s="7065">
        <v>2530</v>
      </c>
      <c r="G1283" s="7066">
        <v>305.27999999999997</v>
      </c>
      <c r="H1283" s="2247">
        <f t="shared" si="369"/>
        <v>0.12066403162055335</v>
      </c>
      <c r="I1283" s="1881">
        <f t="shared" si="362"/>
        <v>2530</v>
      </c>
      <c r="J1283" s="7223"/>
      <c r="K1283" s="7223"/>
      <c r="L1283" s="7223"/>
      <c r="M1283" s="7223"/>
      <c r="N1283" s="7223"/>
      <c r="O1283" s="7223"/>
      <c r="P1283" s="7012"/>
      <c r="Q1283" s="7224"/>
      <c r="R1283" s="7224"/>
      <c r="S1283" s="7224"/>
      <c r="T1283" s="7062">
        <v>2530</v>
      </c>
      <c r="U1283" s="7224"/>
      <c r="V1283" s="7224"/>
      <c r="W1283" s="7224"/>
      <c r="X1283" s="7224"/>
      <c r="Y1283" s="7224"/>
      <c r="Z1283" s="7224"/>
      <c r="AA1283" s="7224"/>
      <c r="AB1283" s="7224"/>
      <c r="AC1283" s="7224"/>
      <c r="AD1283" s="7224"/>
      <c r="AE1283" s="7225"/>
      <c r="AF1283" s="7225"/>
      <c r="AG1283" s="7224"/>
      <c r="AH1283" s="7224"/>
      <c r="AI1283" s="7062"/>
      <c r="AJ1283" s="7226"/>
      <c r="AK1283" s="7226"/>
      <c r="AL1283" s="7226"/>
      <c r="AM1283" s="7226"/>
      <c r="AN1283" s="7227"/>
      <c r="AO1283" s="7227"/>
    </row>
    <row r="1284" spans="1:41" s="2624" customFormat="1" ht="17.100000000000001" customHeight="1" thickBot="1">
      <c r="A1284" s="2732"/>
      <c r="B1284" s="2906"/>
      <c r="C1284" s="2907" t="s">
        <v>607</v>
      </c>
      <c r="D1284" s="7228" t="s">
        <v>669</v>
      </c>
      <c r="E1284" s="7229">
        <f t="shared" si="372"/>
        <v>19166</v>
      </c>
      <c r="F1284" s="7230">
        <v>20818</v>
      </c>
      <c r="G1284" s="7231">
        <v>20817.8</v>
      </c>
      <c r="H1284" s="3240">
        <f t="shared" si="369"/>
        <v>0.99999039292919589</v>
      </c>
      <c r="I1284" s="1881">
        <f t="shared" si="362"/>
        <v>19166</v>
      </c>
      <c r="J1284" s="7223"/>
      <c r="K1284" s="7223"/>
      <c r="L1284" s="7223"/>
      <c r="M1284" s="7223"/>
      <c r="N1284" s="7223"/>
      <c r="O1284" s="7223"/>
      <c r="P1284" s="7012"/>
      <c r="Q1284" s="7224"/>
      <c r="R1284" s="7224"/>
      <c r="S1284" s="7224"/>
      <c r="T1284" s="7062">
        <v>19166</v>
      </c>
      <c r="U1284" s="7224"/>
      <c r="V1284" s="7224"/>
      <c r="W1284" s="7224"/>
      <c r="X1284" s="7224"/>
      <c r="Y1284" s="7224"/>
      <c r="Z1284" s="7224"/>
      <c r="AA1284" s="7224"/>
      <c r="AB1284" s="7224"/>
      <c r="AC1284" s="7224"/>
      <c r="AD1284" s="7224"/>
      <c r="AE1284" s="7225"/>
      <c r="AF1284" s="7225"/>
      <c r="AG1284" s="7224"/>
      <c r="AH1284" s="7224"/>
      <c r="AI1284" s="7062"/>
      <c r="AJ1284" s="7226"/>
      <c r="AK1284" s="7226"/>
      <c r="AL1284" s="7226"/>
      <c r="AM1284" s="7226"/>
      <c r="AN1284" s="7232"/>
      <c r="AO1284" s="7232"/>
    </row>
    <row r="1285" spans="1:41" s="2624" customFormat="1" ht="17.100000000000001" customHeight="1">
      <c r="A1285" s="2629"/>
      <c r="B1285" s="3219"/>
      <c r="C1285" s="3246" t="s">
        <v>608</v>
      </c>
      <c r="D1285" s="3247" t="s">
        <v>670</v>
      </c>
      <c r="E1285" s="2233">
        <f t="shared" si="372"/>
        <v>100031</v>
      </c>
      <c r="F1285" s="3248">
        <v>124669</v>
      </c>
      <c r="G1285" s="3249">
        <v>123294.39999999999</v>
      </c>
      <c r="H1285" s="3250">
        <f t="shared" si="369"/>
        <v>0.98897400316036865</v>
      </c>
      <c r="I1285" s="1881">
        <f t="shared" si="362"/>
        <v>100031</v>
      </c>
      <c r="J1285" s="7223"/>
      <c r="K1285" s="7223"/>
      <c r="L1285" s="7223"/>
      <c r="M1285" s="7223"/>
      <c r="N1285" s="7223"/>
      <c r="O1285" s="7223"/>
      <c r="P1285" s="7012"/>
      <c r="Q1285" s="7224"/>
      <c r="R1285" s="7224"/>
      <c r="S1285" s="7224"/>
      <c r="T1285" s="7062">
        <v>100031</v>
      </c>
      <c r="U1285" s="7224"/>
      <c r="V1285" s="7224"/>
      <c r="W1285" s="7224"/>
      <c r="X1285" s="7224"/>
      <c r="Y1285" s="7224"/>
      <c r="Z1285" s="7224"/>
      <c r="AA1285" s="7224"/>
      <c r="AB1285" s="7224"/>
      <c r="AC1285" s="7224"/>
      <c r="AD1285" s="7224"/>
      <c r="AE1285" s="7225"/>
      <c r="AF1285" s="7225"/>
      <c r="AG1285" s="7224"/>
      <c r="AH1285" s="7224"/>
      <c r="AI1285" s="7062"/>
      <c r="AJ1285" s="7226"/>
      <c r="AK1285" s="7226"/>
      <c r="AL1285" s="7226"/>
      <c r="AM1285" s="7226"/>
      <c r="AN1285" s="7232"/>
      <c r="AO1285" s="7232"/>
    </row>
    <row r="1286" spans="1:41" s="2624" customFormat="1" ht="17.100000000000001" customHeight="1">
      <c r="A1286" s="2629"/>
      <c r="B1286" s="3219"/>
      <c r="C1286" s="7233" t="s">
        <v>609</v>
      </c>
      <c r="D1286" s="7234" t="s">
        <v>671</v>
      </c>
      <c r="E1286" s="7235">
        <f t="shared" si="372"/>
        <v>22280</v>
      </c>
      <c r="F1286" s="7065">
        <v>25413</v>
      </c>
      <c r="G1286" s="7066">
        <v>24786.400000000001</v>
      </c>
      <c r="H1286" s="3250">
        <f t="shared" si="369"/>
        <v>0.97534332821784131</v>
      </c>
      <c r="I1286" s="1881">
        <f t="shared" si="362"/>
        <v>22280</v>
      </c>
      <c r="J1286" s="7236"/>
      <c r="K1286" s="7236"/>
      <c r="L1286" s="7236"/>
      <c r="M1286" s="7236"/>
      <c r="N1286" s="7236"/>
      <c r="O1286" s="7236"/>
      <c r="P1286" s="7012"/>
      <c r="Q1286" s="7237"/>
      <c r="R1286" s="7237"/>
      <c r="S1286" s="7237"/>
      <c r="T1286" s="7062">
        <v>22280</v>
      </c>
      <c r="U1286" s="7237"/>
      <c r="V1286" s="7237"/>
      <c r="W1286" s="7237"/>
      <c r="X1286" s="7237"/>
      <c r="Y1286" s="7237"/>
      <c r="Z1286" s="7237"/>
      <c r="AA1286" s="7237"/>
      <c r="AB1286" s="7237"/>
      <c r="AC1286" s="7237"/>
      <c r="AD1286" s="7237"/>
      <c r="AE1286" s="7238"/>
      <c r="AF1286" s="7238"/>
      <c r="AG1286" s="7237"/>
      <c r="AH1286" s="7237"/>
      <c r="AI1286" s="7062"/>
      <c r="AJ1286" s="7239"/>
      <c r="AK1286" s="7239"/>
      <c r="AL1286" s="7239"/>
      <c r="AM1286" s="7239"/>
      <c r="AN1286" s="7240"/>
      <c r="AO1286" s="7240"/>
    </row>
    <row r="1287" spans="1:41" s="2624" customFormat="1" ht="17.100000000000001" customHeight="1">
      <c r="A1287" s="2629"/>
      <c r="B1287" s="3219"/>
      <c r="C1287" s="7241" t="s">
        <v>610</v>
      </c>
      <c r="D1287" s="7242" t="s">
        <v>672</v>
      </c>
      <c r="E1287" s="7243">
        <f t="shared" si="372"/>
        <v>18212</v>
      </c>
      <c r="F1287" s="7065">
        <v>18946</v>
      </c>
      <c r="G1287" s="7066">
        <v>18944.54</v>
      </c>
      <c r="H1287" s="3250">
        <f t="shared" si="369"/>
        <v>0.99992293887891903</v>
      </c>
      <c r="I1287" s="1881">
        <f t="shared" si="362"/>
        <v>18212</v>
      </c>
      <c r="J1287" s="7244"/>
      <c r="K1287" s="7244"/>
      <c r="L1287" s="7244"/>
      <c r="M1287" s="7244"/>
      <c r="N1287" s="7244"/>
      <c r="O1287" s="7244"/>
      <c r="P1287" s="7012"/>
      <c r="Q1287" s="7245"/>
      <c r="R1287" s="7245"/>
      <c r="S1287" s="7245"/>
      <c r="T1287" s="7062">
        <v>18212</v>
      </c>
      <c r="U1287" s="7245"/>
      <c r="V1287" s="7245"/>
      <c r="W1287" s="7245"/>
      <c r="X1287" s="7245"/>
      <c r="Y1287" s="7245"/>
      <c r="Z1287" s="7245"/>
      <c r="AA1287" s="7245"/>
      <c r="AB1287" s="7245"/>
      <c r="AC1287" s="7245"/>
      <c r="AD1287" s="7245"/>
      <c r="AE1287" s="7246"/>
      <c r="AF1287" s="7246"/>
      <c r="AG1287" s="7245"/>
      <c r="AH1287" s="7245"/>
      <c r="AI1287" s="7062"/>
      <c r="AJ1287" s="7247"/>
      <c r="AK1287" s="7247"/>
      <c r="AL1287" s="7247"/>
      <c r="AM1287" s="7247"/>
      <c r="AN1287" s="7248"/>
      <c r="AO1287" s="7248"/>
    </row>
    <row r="1288" spans="1:41" s="2624" customFormat="1" ht="17.100000000000001" customHeight="1">
      <c r="A1288" s="2629"/>
      <c r="B1288" s="3219"/>
      <c r="C1288" s="7249" t="s">
        <v>673</v>
      </c>
      <c r="D1288" s="7250" t="s">
        <v>674</v>
      </c>
      <c r="E1288" s="7251">
        <f t="shared" si="372"/>
        <v>2500</v>
      </c>
      <c r="F1288" s="7065">
        <v>2500</v>
      </c>
      <c r="G1288" s="7066">
        <v>954.74</v>
      </c>
      <c r="H1288" s="3250">
        <f t="shared" si="369"/>
        <v>0.38189600000000001</v>
      </c>
      <c r="I1288" s="1881">
        <f t="shared" si="362"/>
        <v>2500</v>
      </c>
      <c r="J1288" s="7252"/>
      <c r="K1288" s="7252"/>
      <c r="L1288" s="7252"/>
      <c r="M1288" s="7252"/>
      <c r="N1288" s="7252"/>
      <c r="O1288" s="7252"/>
      <c r="P1288" s="7012"/>
      <c r="Q1288" s="7253"/>
      <c r="R1288" s="7253"/>
      <c r="S1288" s="7253"/>
      <c r="T1288" s="7062">
        <v>2500</v>
      </c>
      <c r="U1288" s="7253"/>
      <c r="V1288" s="7253"/>
      <c r="W1288" s="7253"/>
      <c r="X1288" s="7253"/>
      <c r="Y1288" s="7253"/>
      <c r="Z1288" s="7253"/>
      <c r="AA1288" s="7253"/>
      <c r="AB1288" s="7253"/>
      <c r="AC1288" s="7253"/>
      <c r="AD1288" s="7253"/>
      <c r="AE1288" s="7254"/>
      <c r="AF1288" s="7254"/>
      <c r="AG1288" s="7253"/>
      <c r="AH1288" s="7253"/>
      <c r="AI1288" s="7062"/>
      <c r="AJ1288" s="7255"/>
      <c r="AK1288" s="7255"/>
      <c r="AL1288" s="7255"/>
      <c r="AM1288" s="7255"/>
      <c r="AN1288" s="7256"/>
      <c r="AO1288" s="7256"/>
    </row>
    <row r="1289" spans="1:41" s="2624" customFormat="1" ht="17.100000000000001" customHeight="1">
      <c r="A1289" s="2629"/>
      <c r="B1289" s="3219"/>
      <c r="C1289" s="7257" t="s">
        <v>914</v>
      </c>
      <c r="D1289" s="7258" t="s">
        <v>915</v>
      </c>
      <c r="E1289" s="7259">
        <f t="shared" si="372"/>
        <v>0</v>
      </c>
      <c r="F1289" s="7065"/>
      <c r="G1289" s="7066"/>
      <c r="H1289" s="3250"/>
      <c r="I1289" s="1881">
        <f t="shared" si="362"/>
        <v>0</v>
      </c>
      <c r="J1289" s="7260"/>
      <c r="K1289" s="7260"/>
      <c r="L1289" s="7260"/>
      <c r="M1289" s="7260"/>
      <c r="N1289" s="7260"/>
      <c r="O1289" s="7260"/>
      <c r="P1289" s="7012"/>
      <c r="Q1289" s="7261"/>
      <c r="R1289" s="7261"/>
      <c r="S1289" s="7261"/>
      <c r="T1289" s="7062"/>
      <c r="U1289" s="7261"/>
      <c r="V1289" s="7261"/>
      <c r="W1289" s="7261"/>
      <c r="X1289" s="7261"/>
      <c r="Y1289" s="7261"/>
      <c r="Z1289" s="7261"/>
      <c r="AA1289" s="7261"/>
      <c r="AB1289" s="7261"/>
      <c r="AC1289" s="7261"/>
      <c r="AD1289" s="7261"/>
      <c r="AE1289" s="7262"/>
      <c r="AF1289" s="7262"/>
      <c r="AG1289" s="7261"/>
      <c r="AH1289" s="7261"/>
      <c r="AI1289" s="7062"/>
      <c r="AJ1289" s="7263"/>
      <c r="AK1289" s="7263"/>
      <c r="AL1289" s="7263"/>
      <c r="AM1289" s="7263"/>
      <c r="AN1289" s="7264"/>
      <c r="AO1289" s="7264"/>
    </row>
    <row r="1290" spans="1:41" s="2624" customFormat="1" ht="17.100000000000001" customHeight="1">
      <c r="A1290" s="2629"/>
      <c r="B1290" s="3219"/>
      <c r="C1290" s="2642" t="s">
        <v>611</v>
      </c>
      <c r="D1290" s="7265" t="s">
        <v>719</v>
      </c>
      <c r="E1290" s="7266">
        <f t="shared" si="372"/>
        <v>2000</v>
      </c>
      <c r="F1290" s="7065">
        <v>2339</v>
      </c>
      <c r="G1290" s="7066">
        <v>2338.2399999999998</v>
      </c>
      <c r="H1290" s="3250">
        <f t="shared" si="369"/>
        <v>0.99967507481829831</v>
      </c>
      <c r="I1290" s="1881">
        <f t="shared" si="362"/>
        <v>2000</v>
      </c>
      <c r="J1290" s="7267"/>
      <c r="K1290" s="7267"/>
      <c r="L1290" s="7267"/>
      <c r="M1290" s="7267"/>
      <c r="N1290" s="7267"/>
      <c r="O1290" s="7267"/>
      <c r="P1290" s="7012"/>
      <c r="Q1290" s="7268"/>
      <c r="R1290" s="7268"/>
      <c r="S1290" s="7268"/>
      <c r="T1290" s="7062">
        <v>2000</v>
      </c>
      <c r="U1290" s="7268"/>
      <c r="V1290" s="7268"/>
      <c r="W1290" s="7268"/>
      <c r="X1290" s="7268"/>
      <c r="Y1290" s="7268"/>
      <c r="Z1290" s="7268"/>
      <c r="AA1290" s="7268"/>
      <c r="AB1290" s="7268"/>
      <c r="AC1290" s="7268"/>
      <c r="AD1290" s="7268"/>
      <c r="AE1290" s="7269"/>
      <c r="AF1290" s="7269"/>
      <c r="AG1290" s="7268"/>
      <c r="AH1290" s="7268"/>
      <c r="AI1290" s="7062"/>
      <c r="AJ1290" s="7270"/>
      <c r="AK1290" s="7270"/>
      <c r="AL1290" s="7270"/>
      <c r="AM1290" s="7270"/>
      <c r="AN1290" s="7271"/>
      <c r="AO1290" s="7271"/>
    </row>
    <row r="1291" spans="1:41" s="2624" customFormat="1" ht="18" customHeight="1">
      <c r="A1291" s="2629"/>
      <c r="B1291" s="3219"/>
      <c r="C1291" s="7272" t="s">
        <v>409</v>
      </c>
      <c r="D1291" s="7273" t="s">
        <v>676</v>
      </c>
      <c r="E1291" s="7274">
        <f t="shared" si="372"/>
        <v>17832</v>
      </c>
      <c r="F1291" s="7065">
        <v>47632</v>
      </c>
      <c r="G1291" s="7066">
        <v>46389.25</v>
      </c>
      <c r="H1291" s="3250">
        <f t="shared" si="369"/>
        <v>0.97390934665770912</v>
      </c>
      <c r="I1291" s="1881">
        <f t="shared" si="362"/>
        <v>17832</v>
      </c>
      <c r="J1291" s="7275"/>
      <c r="K1291" s="7275"/>
      <c r="L1291" s="7275"/>
      <c r="M1291" s="7275"/>
      <c r="N1291" s="7275"/>
      <c r="O1291" s="7275"/>
      <c r="P1291" s="7012"/>
      <c r="Q1291" s="7276"/>
      <c r="R1291" s="7276"/>
      <c r="S1291" s="7276"/>
      <c r="T1291" s="7062">
        <v>17832</v>
      </c>
      <c r="U1291" s="7276"/>
      <c r="V1291" s="7276"/>
      <c r="W1291" s="7276"/>
      <c r="X1291" s="7276"/>
      <c r="Y1291" s="7276"/>
      <c r="Z1291" s="7276"/>
      <c r="AA1291" s="7276"/>
      <c r="AB1291" s="7276"/>
      <c r="AC1291" s="7276"/>
      <c r="AD1291" s="7276"/>
      <c r="AE1291" s="7277"/>
      <c r="AF1291" s="7277"/>
      <c r="AG1291" s="7276"/>
      <c r="AH1291" s="7276"/>
      <c r="AI1291" s="7062"/>
      <c r="AJ1291" s="7278"/>
      <c r="AK1291" s="7278"/>
      <c r="AL1291" s="7278"/>
      <c r="AM1291" s="7278"/>
      <c r="AN1291" s="7279"/>
      <c r="AO1291" s="7279"/>
    </row>
    <row r="1292" spans="1:41" ht="17.100000000000001" customHeight="1">
      <c r="A1292" s="2913"/>
      <c r="B1292" s="2916"/>
      <c r="C1292" s="7280"/>
      <c r="D1292" s="7281"/>
      <c r="E1292" s="7274"/>
      <c r="F1292" s="7065"/>
      <c r="G1292" s="7066"/>
      <c r="H1292" s="3250"/>
      <c r="I1292" s="1881">
        <f t="shared" si="362"/>
        <v>0</v>
      </c>
      <c r="J1292" s="7275"/>
      <c r="K1292" s="7275"/>
      <c r="L1292" s="7275"/>
      <c r="M1292" s="7275"/>
      <c r="N1292" s="7275"/>
      <c r="O1292" s="7275"/>
      <c r="P1292" s="7012"/>
      <c r="Q1292" s="7276"/>
      <c r="R1292" s="7276"/>
      <c r="S1292" s="7276"/>
      <c r="T1292" s="7062"/>
      <c r="U1292" s="7276"/>
      <c r="V1292" s="7276"/>
      <c r="W1292" s="7276"/>
      <c r="X1292" s="7276"/>
      <c r="Y1292" s="7276"/>
      <c r="Z1292" s="7276"/>
      <c r="AA1292" s="7276"/>
      <c r="AB1292" s="7276"/>
      <c r="AC1292" s="7276"/>
      <c r="AD1292" s="7276"/>
      <c r="AE1292" s="7277"/>
      <c r="AF1292" s="7277"/>
      <c r="AG1292" s="7276"/>
      <c r="AH1292" s="7276"/>
      <c r="AI1292" s="7062"/>
      <c r="AJ1292" s="7278"/>
      <c r="AK1292" s="7278"/>
      <c r="AL1292" s="7278"/>
      <c r="AM1292" s="7278"/>
      <c r="AN1292" s="7282"/>
      <c r="AO1292" s="7282"/>
    </row>
    <row r="1293" spans="1:41" s="2624" customFormat="1" ht="17.100000000000001" customHeight="1">
      <c r="A1293" s="2629"/>
      <c r="B1293" s="3219"/>
      <c r="C1293" s="11168" t="s">
        <v>713</v>
      </c>
      <c r="D1293" s="11168"/>
      <c r="E1293" s="2233">
        <f t="shared" ref="E1293:G1293" si="373">SUM(E1294)</f>
        <v>1045000</v>
      </c>
      <c r="F1293" s="2233">
        <f t="shared" si="373"/>
        <v>1045000</v>
      </c>
      <c r="G1293" s="2445">
        <f t="shared" si="373"/>
        <v>1010431.56</v>
      </c>
      <c r="H1293" s="2247">
        <f t="shared" si="369"/>
        <v>0.96692015311004786</v>
      </c>
      <c r="I1293" s="1881">
        <f t="shared" si="362"/>
        <v>0</v>
      </c>
      <c r="J1293" s="7275"/>
      <c r="K1293" s="7275"/>
      <c r="L1293" s="7275"/>
      <c r="M1293" s="7275"/>
      <c r="N1293" s="7275"/>
      <c r="O1293" s="7275"/>
      <c r="P1293" s="7012"/>
      <c r="Q1293" s="7276"/>
      <c r="R1293" s="7276"/>
      <c r="S1293" s="7276"/>
      <c r="T1293" s="7062"/>
      <c r="U1293" s="7276"/>
      <c r="V1293" s="7276"/>
      <c r="W1293" s="7276"/>
      <c r="X1293" s="7276"/>
      <c r="Y1293" s="7276"/>
      <c r="Z1293" s="7276"/>
      <c r="AA1293" s="7276"/>
      <c r="AB1293" s="7276"/>
      <c r="AC1293" s="7276"/>
      <c r="AD1293" s="7276"/>
      <c r="AE1293" s="7277"/>
      <c r="AF1293" s="7277"/>
      <c r="AG1293" s="7276"/>
      <c r="AH1293" s="7276"/>
      <c r="AI1293" s="7062"/>
      <c r="AJ1293" s="7278"/>
      <c r="AK1293" s="7278"/>
      <c r="AL1293" s="7278"/>
      <c r="AM1293" s="7278"/>
      <c r="AN1293" s="7279"/>
      <c r="AO1293" s="7279"/>
    </row>
    <row r="1294" spans="1:41" s="2624" customFormat="1" ht="53.25" customHeight="1">
      <c r="A1294" s="2629"/>
      <c r="B1294" s="3219"/>
      <c r="C1294" s="7283" t="s">
        <v>82</v>
      </c>
      <c r="D1294" s="7284" t="s">
        <v>720</v>
      </c>
      <c r="E1294" s="7285">
        <f>I1294</f>
        <v>1045000</v>
      </c>
      <c r="F1294" s="7065">
        <v>1045000</v>
      </c>
      <c r="G1294" s="7066">
        <v>1010431.56</v>
      </c>
      <c r="H1294" s="2247">
        <f t="shared" si="369"/>
        <v>0.96692015311004786</v>
      </c>
      <c r="I1294" s="1881">
        <f t="shared" si="362"/>
        <v>1045000</v>
      </c>
      <c r="J1294" s="7286"/>
      <c r="K1294" s="7286"/>
      <c r="L1294" s="7286"/>
      <c r="M1294" s="7286"/>
      <c r="N1294" s="7286"/>
      <c r="O1294" s="7286"/>
      <c r="P1294" s="7012"/>
      <c r="Q1294" s="7287"/>
      <c r="R1294" s="7287"/>
      <c r="S1294" s="7287"/>
      <c r="T1294" s="7062">
        <v>1045000</v>
      </c>
      <c r="U1294" s="7287"/>
      <c r="V1294" s="7287"/>
      <c r="W1294" s="7287"/>
      <c r="X1294" s="7287"/>
      <c r="Y1294" s="7287"/>
      <c r="Z1294" s="7287"/>
      <c r="AA1294" s="7287"/>
      <c r="AB1294" s="7287"/>
      <c r="AC1294" s="7287"/>
      <c r="AD1294" s="7287"/>
      <c r="AE1294" s="7288"/>
      <c r="AF1294" s="7288"/>
      <c r="AG1294" s="7287"/>
      <c r="AH1294" s="7287"/>
      <c r="AI1294" s="7062"/>
      <c r="AJ1294" s="7289"/>
      <c r="AK1294" s="7289"/>
      <c r="AL1294" s="7289"/>
      <c r="AM1294" s="7289"/>
      <c r="AN1294" s="7290"/>
      <c r="AO1294" s="7290"/>
    </row>
    <row r="1295" spans="1:41" ht="15" customHeight="1">
      <c r="A1295" s="2913"/>
      <c r="B1295" s="2916"/>
      <c r="C1295" s="4425"/>
      <c r="D1295" s="4425"/>
      <c r="E1295" s="7285"/>
      <c r="F1295" s="7065"/>
      <c r="G1295" s="7066"/>
      <c r="H1295" s="2247"/>
      <c r="I1295" s="1881">
        <f t="shared" si="362"/>
        <v>0</v>
      </c>
      <c r="J1295" s="7286"/>
      <c r="K1295" s="7286"/>
      <c r="L1295" s="7286"/>
      <c r="M1295" s="7286"/>
      <c r="N1295" s="7286"/>
      <c r="O1295" s="7286"/>
      <c r="P1295" s="7012"/>
      <c r="Q1295" s="7287"/>
      <c r="R1295" s="7287"/>
      <c r="S1295" s="7287"/>
      <c r="T1295" s="7062"/>
      <c r="U1295" s="7287"/>
      <c r="V1295" s="7287"/>
      <c r="W1295" s="7287"/>
      <c r="X1295" s="7287"/>
      <c r="Y1295" s="7287"/>
      <c r="Z1295" s="7287"/>
      <c r="AA1295" s="7287"/>
      <c r="AB1295" s="7287"/>
      <c r="AC1295" s="7287"/>
      <c r="AD1295" s="7287"/>
      <c r="AE1295" s="7288"/>
      <c r="AF1295" s="7288"/>
      <c r="AG1295" s="7287"/>
      <c r="AH1295" s="7287"/>
      <c r="AI1295" s="7062"/>
      <c r="AJ1295" s="7289"/>
      <c r="AK1295" s="7289"/>
      <c r="AL1295" s="7289"/>
      <c r="AM1295" s="7289"/>
      <c r="AN1295" s="7291"/>
      <c r="AO1295" s="7291"/>
    </row>
    <row r="1296" spans="1:41" s="2624" customFormat="1" ht="17.100000000000001" customHeight="1">
      <c r="A1296" s="2629"/>
      <c r="B1296" s="4610"/>
      <c r="C1296" s="11216" t="s">
        <v>677</v>
      </c>
      <c r="D1296" s="11216"/>
      <c r="E1296" s="7292">
        <f t="shared" ref="E1296:G1296" si="374">SUM(E1297)</f>
        <v>44022</v>
      </c>
      <c r="F1296" s="7292">
        <f t="shared" si="374"/>
        <v>44022</v>
      </c>
      <c r="G1296" s="7293">
        <f t="shared" si="374"/>
        <v>23157.23</v>
      </c>
      <c r="H1296" s="2247">
        <f t="shared" si="369"/>
        <v>0.52603766298668841</v>
      </c>
      <c r="I1296" s="1881">
        <f t="shared" si="362"/>
        <v>0</v>
      </c>
      <c r="J1296" s="7286"/>
      <c r="K1296" s="7286"/>
      <c r="L1296" s="7286"/>
      <c r="M1296" s="7286"/>
      <c r="N1296" s="7286"/>
      <c r="O1296" s="7286"/>
      <c r="P1296" s="7294"/>
      <c r="Q1296" s="7287"/>
      <c r="R1296" s="7287"/>
      <c r="S1296" s="7287"/>
      <c r="T1296" s="7295"/>
      <c r="U1296" s="7287"/>
      <c r="V1296" s="7287"/>
      <c r="W1296" s="7287"/>
      <c r="X1296" s="7287"/>
      <c r="Y1296" s="7287"/>
      <c r="Z1296" s="7287"/>
      <c r="AA1296" s="7287"/>
      <c r="AB1296" s="7287"/>
      <c r="AC1296" s="7287"/>
      <c r="AD1296" s="7287"/>
      <c r="AE1296" s="7288"/>
      <c r="AF1296" s="7288"/>
      <c r="AG1296" s="7287"/>
      <c r="AH1296" s="7287"/>
      <c r="AI1296" s="7295"/>
      <c r="AJ1296" s="7289"/>
      <c r="AK1296" s="7289"/>
      <c r="AL1296" s="7289"/>
      <c r="AM1296" s="7289"/>
      <c r="AN1296" s="7290"/>
      <c r="AO1296" s="7290"/>
    </row>
    <row r="1297" spans="1:41" s="2624" customFormat="1" ht="17.25" customHeight="1">
      <c r="A1297" s="2629"/>
      <c r="B1297" s="4610"/>
      <c r="C1297" s="7296" t="s">
        <v>591</v>
      </c>
      <c r="D1297" s="7297" t="s">
        <v>678</v>
      </c>
      <c r="E1297" s="7298">
        <f>I1297</f>
        <v>44022</v>
      </c>
      <c r="F1297" s="7065">
        <v>44022</v>
      </c>
      <c r="G1297" s="7066">
        <v>23157.23</v>
      </c>
      <c r="H1297" s="2247">
        <f t="shared" si="369"/>
        <v>0.52603766298668841</v>
      </c>
      <c r="I1297" s="1881">
        <f t="shared" si="362"/>
        <v>44022</v>
      </c>
      <c r="J1297" s="7299"/>
      <c r="K1297" s="7299"/>
      <c r="L1297" s="7299"/>
      <c r="M1297" s="7299"/>
      <c r="N1297" s="7299"/>
      <c r="O1297" s="7299"/>
      <c r="P1297" s="7012"/>
      <c r="Q1297" s="7300"/>
      <c r="R1297" s="7300"/>
      <c r="S1297" s="7300"/>
      <c r="T1297" s="7062">
        <v>44022</v>
      </c>
      <c r="U1297" s="7300"/>
      <c r="V1297" s="7300"/>
      <c r="W1297" s="7300"/>
      <c r="X1297" s="7300"/>
      <c r="Y1297" s="7300"/>
      <c r="Z1297" s="7300"/>
      <c r="AA1297" s="7300"/>
      <c r="AB1297" s="7300"/>
      <c r="AC1297" s="7300"/>
      <c r="AD1297" s="7300"/>
      <c r="AE1297" s="7301"/>
      <c r="AF1297" s="7301"/>
      <c r="AG1297" s="7300"/>
      <c r="AH1297" s="7300"/>
      <c r="AI1297" s="7062"/>
      <c r="AJ1297" s="7302"/>
      <c r="AK1297" s="7302"/>
      <c r="AL1297" s="7302"/>
      <c r="AM1297" s="7302"/>
      <c r="AN1297" s="7303"/>
      <c r="AO1297" s="7303"/>
    </row>
    <row r="1298" spans="1:41" ht="16.5" customHeight="1">
      <c r="A1298" s="2913"/>
      <c r="B1298" s="7304"/>
      <c r="C1298" s="7305"/>
      <c r="D1298" s="7306"/>
      <c r="E1298" s="7307"/>
      <c r="F1298" s="7065"/>
      <c r="G1298" s="7066"/>
      <c r="H1298" s="2247"/>
      <c r="I1298" s="1881">
        <f t="shared" si="362"/>
        <v>0</v>
      </c>
      <c r="J1298" s="7308"/>
      <c r="K1298" s="7308"/>
      <c r="L1298" s="7308"/>
      <c r="M1298" s="7308"/>
      <c r="N1298" s="7308"/>
      <c r="O1298" s="7308"/>
      <c r="P1298" s="7012"/>
      <c r="Q1298" s="7309"/>
      <c r="R1298" s="7309"/>
      <c r="S1298" s="7309"/>
      <c r="T1298" s="7062"/>
      <c r="U1298" s="7309"/>
      <c r="V1298" s="7309"/>
      <c r="W1298" s="7309"/>
      <c r="X1298" s="7309"/>
      <c r="Y1298" s="7309"/>
      <c r="Z1298" s="7309"/>
      <c r="AA1298" s="7309"/>
      <c r="AB1298" s="7309"/>
      <c r="AC1298" s="7309"/>
      <c r="AD1298" s="7309"/>
      <c r="AE1298" s="7310"/>
      <c r="AF1298" s="7310"/>
      <c r="AG1298" s="7309"/>
      <c r="AH1298" s="7309"/>
      <c r="AI1298" s="7062"/>
      <c r="AJ1298" s="7311"/>
      <c r="AK1298" s="7311"/>
      <c r="AL1298" s="7311"/>
      <c r="AM1298" s="7311"/>
      <c r="AN1298" s="7312"/>
      <c r="AO1298" s="7312"/>
    </row>
    <row r="1299" spans="1:41" s="2624" customFormat="1" ht="17.25" customHeight="1">
      <c r="A1299" s="2629"/>
      <c r="B1299" s="4610"/>
      <c r="C1299" s="11217" t="s">
        <v>679</v>
      </c>
      <c r="D1299" s="11217"/>
      <c r="E1299" s="7313">
        <f t="shared" ref="E1299:G1299" si="375">SUM(E1300)</f>
        <v>183600</v>
      </c>
      <c r="F1299" s="7313">
        <f t="shared" si="375"/>
        <v>193700</v>
      </c>
      <c r="G1299" s="7314">
        <f t="shared" si="375"/>
        <v>191880</v>
      </c>
      <c r="H1299" s="2354">
        <f t="shared" si="369"/>
        <v>0.99060402684563753</v>
      </c>
      <c r="I1299" s="1881">
        <f t="shared" si="362"/>
        <v>0</v>
      </c>
      <c r="J1299" s="7315"/>
      <c r="K1299" s="7315"/>
      <c r="L1299" s="7315"/>
      <c r="M1299" s="7315"/>
      <c r="N1299" s="7315"/>
      <c r="O1299" s="7315"/>
      <c r="P1299" s="7012"/>
      <c r="Q1299" s="7316"/>
      <c r="R1299" s="7316"/>
      <c r="S1299" s="7316"/>
      <c r="T1299" s="7062"/>
      <c r="U1299" s="7316"/>
      <c r="V1299" s="7316"/>
      <c r="W1299" s="7316"/>
      <c r="X1299" s="7316"/>
      <c r="Y1299" s="7316"/>
      <c r="Z1299" s="7316"/>
      <c r="AA1299" s="7316"/>
      <c r="AB1299" s="7316"/>
      <c r="AC1299" s="7316"/>
      <c r="AD1299" s="7316"/>
      <c r="AE1299" s="7317"/>
      <c r="AF1299" s="7317"/>
      <c r="AG1299" s="7316"/>
      <c r="AH1299" s="7316"/>
      <c r="AI1299" s="7062"/>
      <c r="AJ1299" s="7318"/>
      <c r="AK1299" s="7318"/>
      <c r="AL1299" s="7318"/>
      <c r="AM1299" s="7318"/>
      <c r="AN1299" s="7319"/>
      <c r="AO1299" s="7319"/>
    </row>
    <row r="1300" spans="1:41" s="2624" customFormat="1" ht="17.25" customHeight="1">
      <c r="A1300" s="2629"/>
      <c r="B1300" s="4610"/>
      <c r="C1300" s="11207" t="s">
        <v>680</v>
      </c>
      <c r="D1300" s="11208"/>
      <c r="E1300" s="7320">
        <f t="shared" ref="E1300:G1300" si="376">SUM(E1301:E1302)</f>
        <v>183600</v>
      </c>
      <c r="F1300" s="7320">
        <f t="shared" si="376"/>
        <v>193700</v>
      </c>
      <c r="G1300" s="7321">
        <f t="shared" si="376"/>
        <v>191880</v>
      </c>
      <c r="H1300" s="2247">
        <f t="shared" si="369"/>
        <v>0.99060402684563753</v>
      </c>
      <c r="I1300" s="1881">
        <f t="shared" si="362"/>
        <v>0</v>
      </c>
      <c r="J1300" s="7315"/>
      <c r="K1300" s="7315"/>
      <c r="L1300" s="7315"/>
      <c r="M1300" s="7315"/>
      <c r="N1300" s="7315"/>
      <c r="O1300" s="7315"/>
      <c r="P1300" s="7012"/>
      <c r="Q1300" s="7316"/>
      <c r="R1300" s="7316"/>
      <c r="S1300" s="7316"/>
      <c r="T1300" s="7062"/>
      <c r="U1300" s="7316"/>
      <c r="V1300" s="7316"/>
      <c r="W1300" s="7316"/>
      <c r="X1300" s="7316"/>
      <c r="Y1300" s="7316"/>
      <c r="Z1300" s="7316"/>
      <c r="AA1300" s="7316"/>
      <c r="AB1300" s="7316"/>
      <c r="AC1300" s="7316"/>
      <c r="AD1300" s="7316"/>
      <c r="AE1300" s="7317"/>
      <c r="AF1300" s="7317"/>
      <c r="AG1300" s="7316"/>
      <c r="AH1300" s="7316"/>
      <c r="AI1300" s="7062"/>
      <c r="AJ1300" s="7318"/>
      <c r="AK1300" s="7318"/>
      <c r="AL1300" s="7318"/>
      <c r="AM1300" s="7318"/>
      <c r="AN1300" s="7319"/>
      <c r="AO1300" s="7319"/>
    </row>
    <row r="1301" spans="1:41" s="2624" customFormat="1" ht="16.5" customHeight="1">
      <c r="A1301" s="2629"/>
      <c r="B1301" s="4610"/>
      <c r="C1301" s="7322" t="s">
        <v>245</v>
      </c>
      <c r="D1301" s="7323" t="s">
        <v>761</v>
      </c>
      <c r="E1301" s="7320">
        <f>I1301</f>
        <v>0</v>
      </c>
      <c r="F1301" s="7065">
        <v>10100</v>
      </c>
      <c r="G1301" s="7066">
        <v>10086</v>
      </c>
      <c r="H1301" s="2247">
        <f t="shared" si="369"/>
        <v>0.99861386138613861</v>
      </c>
      <c r="I1301" s="1881">
        <f t="shared" si="362"/>
        <v>0</v>
      </c>
      <c r="J1301" s="7315"/>
      <c r="K1301" s="7315"/>
      <c r="L1301" s="7315"/>
      <c r="M1301" s="7315"/>
      <c r="N1301" s="7315"/>
      <c r="O1301" s="7315"/>
      <c r="P1301" s="7012"/>
      <c r="Q1301" s="7316"/>
      <c r="R1301" s="7316"/>
      <c r="S1301" s="7316"/>
      <c r="T1301" s="7062"/>
      <c r="U1301" s="7316"/>
      <c r="V1301" s="7316"/>
      <c r="W1301" s="7316"/>
      <c r="X1301" s="7316"/>
      <c r="Y1301" s="7316"/>
      <c r="Z1301" s="7316"/>
      <c r="AA1301" s="7316"/>
      <c r="AB1301" s="7316"/>
      <c r="AC1301" s="7316"/>
      <c r="AD1301" s="7316"/>
      <c r="AE1301" s="7317"/>
      <c r="AF1301" s="7317"/>
      <c r="AG1301" s="7316"/>
      <c r="AH1301" s="7316"/>
      <c r="AI1301" s="7062"/>
      <c r="AJ1301" s="7318"/>
      <c r="AK1301" s="7318"/>
      <c r="AL1301" s="7318"/>
      <c r="AM1301" s="7318"/>
      <c r="AN1301" s="7319"/>
      <c r="AO1301" s="7319"/>
    </row>
    <row r="1302" spans="1:41" s="2624" customFormat="1" ht="16.5" customHeight="1" thickBot="1">
      <c r="A1302" s="2629"/>
      <c r="B1302" s="7324"/>
      <c r="C1302" s="7325" t="s">
        <v>377</v>
      </c>
      <c r="D1302" s="7326" t="s">
        <v>681</v>
      </c>
      <c r="E1302" s="7229">
        <f>I1302</f>
        <v>183600</v>
      </c>
      <c r="F1302" s="7327">
        <v>183600</v>
      </c>
      <c r="G1302" s="7328">
        <v>181794</v>
      </c>
      <c r="H1302" s="2247">
        <f t="shared" si="369"/>
        <v>0.99016339869281045</v>
      </c>
      <c r="I1302" s="1881">
        <f t="shared" si="362"/>
        <v>183600</v>
      </c>
      <c r="J1302" s="7315"/>
      <c r="K1302" s="7315"/>
      <c r="L1302" s="7315"/>
      <c r="M1302" s="7315"/>
      <c r="N1302" s="7315"/>
      <c r="O1302" s="7315"/>
      <c r="P1302" s="7012"/>
      <c r="Q1302" s="7316"/>
      <c r="R1302" s="7316"/>
      <c r="S1302" s="7316"/>
      <c r="T1302" s="7062">
        <v>183600</v>
      </c>
      <c r="U1302" s="7316"/>
      <c r="V1302" s="7316"/>
      <c r="W1302" s="7316"/>
      <c r="X1302" s="7316"/>
      <c r="Y1302" s="7316"/>
      <c r="Z1302" s="7316"/>
      <c r="AA1302" s="7316"/>
      <c r="AB1302" s="7316"/>
      <c r="AC1302" s="7316"/>
      <c r="AD1302" s="7316"/>
      <c r="AE1302" s="7317"/>
      <c r="AF1302" s="7317"/>
      <c r="AG1302" s="7316"/>
      <c r="AH1302" s="7316"/>
      <c r="AI1302" s="7062"/>
      <c r="AJ1302" s="7318"/>
      <c r="AK1302" s="7318"/>
      <c r="AL1302" s="7318"/>
      <c r="AM1302" s="7318"/>
      <c r="AN1302" s="7319"/>
      <c r="AO1302" s="7319"/>
    </row>
    <row r="1303" spans="1:41" s="2624" customFormat="1" ht="17.100000000000001" customHeight="1" thickBot="1">
      <c r="A1303" s="3219"/>
      <c r="B1303" s="4168" t="s">
        <v>973</v>
      </c>
      <c r="C1303" s="4169"/>
      <c r="D1303" s="4170" t="s">
        <v>974</v>
      </c>
      <c r="E1303" s="2606">
        <f>SUM(E1304,)</f>
        <v>5000000</v>
      </c>
      <c r="F1303" s="2217">
        <f t="shared" ref="F1303:G1303" si="377">SUM(F1304,)</f>
        <v>5000000</v>
      </c>
      <c r="G1303" s="2218">
        <f t="shared" si="377"/>
        <v>2356214.6799999992</v>
      </c>
      <c r="H1303" s="1935">
        <f>G1303/F1303</f>
        <v>0.47124293599999983</v>
      </c>
      <c r="I1303" s="1881">
        <f t="shared" si="362"/>
        <v>0</v>
      </c>
      <c r="J1303" s="7315"/>
      <c r="K1303" s="7315"/>
      <c r="L1303" s="7315"/>
      <c r="M1303" s="7315"/>
      <c r="N1303" s="7315"/>
      <c r="O1303" s="7315"/>
      <c r="P1303" s="7012"/>
      <c r="Q1303" s="7316"/>
      <c r="R1303" s="7316"/>
      <c r="S1303" s="7316"/>
      <c r="T1303" s="7062"/>
      <c r="U1303" s="7316"/>
      <c r="V1303" s="7316"/>
      <c r="W1303" s="7316"/>
      <c r="X1303" s="7316"/>
      <c r="Y1303" s="7316"/>
      <c r="Z1303" s="7316"/>
      <c r="AA1303" s="7316"/>
      <c r="AB1303" s="7316"/>
      <c r="AC1303" s="7316"/>
      <c r="AD1303" s="7316"/>
      <c r="AE1303" s="7317"/>
      <c r="AF1303" s="7317"/>
      <c r="AG1303" s="7316"/>
      <c r="AH1303" s="7316"/>
      <c r="AI1303" s="7062"/>
      <c r="AJ1303" s="7318"/>
      <c r="AK1303" s="7318"/>
      <c r="AL1303" s="7318"/>
      <c r="AM1303" s="7318"/>
      <c r="AN1303" s="7319"/>
      <c r="AO1303" s="7319"/>
    </row>
    <row r="1304" spans="1:41" s="2624" customFormat="1" ht="17.100000000000001" customHeight="1">
      <c r="A1304" s="2629"/>
      <c r="B1304" s="3219"/>
      <c r="C1304" s="10876" t="s">
        <v>645</v>
      </c>
      <c r="D1304" s="10876"/>
      <c r="E1304" s="2220">
        <f>SUM(E1305)</f>
        <v>5000000</v>
      </c>
      <c r="F1304" s="2220">
        <f t="shared" ref="F1304:G1304" si="378">SUM(F1305)</f>
        <v>5000000</v>
      </c>
      <c r="G1304" s="2221">
        <f t="shared" si="378"/>
        <v>2356214.6799999992</v>
      </c>
      <c r="H1304" s="2354">
        <f>G1304/F1304</f>
        <v>0.47124293599999983</v>
      </c>
      <c r="I1304" s="1881">
        <f t="shared" si="362"/>
        <v>0</v>
      </c>
      <c r="J1304" s="7315"/>
      <c r="K1304" s="7315"/>
      <c r="L1304" s="7315"/>
      <c r="M1304" s="7315"/>
      <c r="N1304" s="7315"/>
      <c r="O1304" s="7315"/>
      <c r="P1304" s="7012"/>
      <c r="Q1304" s="7316"/>
      <c r="R1304" s="7316"/>
      <c r="S1304" s="7316"/>
      <c r="T1304" s="7062"/>
      <c r="U1304" s="7316"/>
      <c r="V1304" s="7316"/>
      <c r="W1304" s="7316"/>
      <c r="X1304" s="7316"/>
      <c r="Y1304" s="7316"/>
      <c r="Z1304" s="7316"/>
      <c r="AA1304" s="7316"/>
      <c r="AB1304" s="7316"/>
      <c r="AC1304" s="7316"/>
      <c r="AD1304" s="7316"/>
      <c r="AE1304" s="7317"/>
      <c r="AF1304" s="7317"/>
      <c r="AG1304" s="7316"/>
      <c r="AH1304" s="7316"/>
      <c r="AI1304" s="7062"/>
      <c r="AJ1304" s="7318"/>
      <c r="AK1304" s="7318"/>
      <c r="AL1304" s="7318"/>
      <c r="AM1304" s="7318"/>
      <c r="AN1304" s="7319"/>
      <c r="AO1304" s="7319"/>
    </row>
    <row r="1305" spans="1:41" s="2624" customFormat="1" ht="15.75" customHeight="1">
      <c r="A1305" s="2629"/>
      <c r="B1305" s="2631"/>
      <c r="C1305" s="11209" t="s">
        <v>683</v>
      </c>
      <c r="D1305" s="11210"/>
      <c r="E1305" s="7329">
        <f>SUM(E1306:E1333)</f>
        <v>5000000</v>
      </c>
      <c r="F1305" s="7329">
        <f>SUM(F1306:F1333)</f>
        <v>5000000</v>
      </c>
      <c r="G1305" s="7330">
        <f>SUM(G1306:G1333)</f>
        <v>2356214.6799999992</v>
      </c>
      <c r="H1305" s="2247">
        <f t="shared" ref="H1305:H1333" si="379">G1305/F1305</f>
        <v>0.47124293599999983</v>
      </c>
      <c r="I1305" s="1881">
        <f t="shared" si="362"/>
        <v>0</v>
      </c>
      <c r="J1305" s="7331"/>
      <c r="K1305" s="7331"/>
      <c r="L1305" s="7331"/>
      <c r="M1305" s="7331"/>
      <c r="N1305" s="7331"/>
      <c r="O1305" s="7331"/>
      <c r="P1305" s="7012"/>
      <c r="Q1305" s="7332"/>
      <c r="R1305" s="7332"/>
      <c r="S1305" s="7332"/>
      <c r="T1305" s="7062"/>
      <c r="U1305" s="7332"/>
      <c r="V1305" s="7332"/>
      <c r="W1305" s="7332"/>
      <c r="X1305" s="7332"/>
      <c r="Y1305" s="7332"/>
      <c r="Z1305" s="7332"/>
      <c r="AA1305" s="7332"/>
      <c r="AB1305" s="7332"/>
      <c r="AC1305" s="7332"/>
      <c r="AD1305" s="7332"/>
      <c r="AE1305" s="7333"/>
      <c r="AF1305" s="7333"/>
      <c r="AG1305" s="7332"/>
      <c r="AH1305" s="7332"/>
      <c r="AI1305" s="7062"/>
      <c r="AJ1305" s="7334"/>
      <c r="AK1305" s="7334"/>
      <c r="AL1305" s="7334"/>
      <c r="AM1305" s="7334"/>
      <c r="AN1305" s="7335"/>
      <c r="AO1305" s="7335"/>
    </row>
    <row r="1306" spans="1:41" s="2624" customFormat="1" ht="16.5" customHeight="1">
      <c r="A1306" s="2629"/>
      <c r="B1306" s="2631"/>
      <c r="C1306" s="7336" t="s">
        <v>730</v>
      </c>
      <c r="D1306" s="7337" t="s">
        <v>648</v>
      </c>
      <c r="E1306" s="7338">
        <f>I1306</f>
        <v>1418048</v>
      </c>
      <c r="F1306" s="7065">
        <v>1394957</v>
      </c>
      <c r="G1306" s="7339">
        <v>858638.02</v>
      </c>
      <c r="H1306" s="2247">
        <f t="shared" si="379"/>
        <v>0.6155300987772383</v>
      </c>
      <c r="I1306" s="1881">
        <f t="shared" si="362"/>
        <v>1418048</v>
      </c>
      <c r="J1306" s="7340"/>
      <c r="K1306" s="7340"/>
      <c r="L1306" s="7340"/>
      <c r="M1306" s="7340"/>
      <c r="N1306" s="7340"/>
      <c r="O1306" s="7340"/>
      <c r="P1306" s="7012"/>
      <c r="Q1306" s="7341">
        <v>1418048</v>
      </c>
      <c r="R1306" s="7341"/>
      <c r="S1306" s="7341"/>
      <c r="T1306" s="7062"/>
      <c r="U1306" s="7341"/>
      <c r="V1306" s="7341"/>
      <c r="W1306" s="7341"/>
      <c r="X1306" s="7341"/>
      <c r="Y1306" s="7341"/>
      <c r="Z1306" s="7341"/>
      <c r="AA1306" s="7341"/>
      <c r="AB1306" s="7341"/>
      <c r="AC1306" s="7341"/>
      <c r="AD1306" s="7341"/>
      <c r="AE1306" s="7342"/>
      <c r="AF1306" s="7342"/>
      <c r="AG1306" s="7341"/>
      <c r="AH1306" s="7341"/>
      <c r="AI1306" s="7062"/>
      <c r="AJ1306" s="7343"/>
      <c r="AK1306" s="7343"/>
      <c r="AL1306" s="7343"/>
      <c r="AM1306" s="7343"/>
      <c r="AN1306" s="7344"/>
      <c r="AO1306" s="7344"/>
    </row>
    <row r="1307" spans="1:41" s="2624" customFormat="1" ht="16.5" customHeight="1">
      <c r="A1307" s="2629"/>
      <c r="B1307" s="2631"/>
      <c r="C1307" s="7345" t="s">
        <v>685</v>
      </c>
      <c r="D1307" s="7346" t="s">
        <v>648</v>
      </c>
      <c r="E1307" s="7347">
        <f t="shared" ref="E1307:E1333" si="380">I1307</f>
        <v>166895</v>
      </c>
      <c r="F1307" s="7065">
        <v>164177</v>
      </c>
      <c r="G1307" s="7348">
        <v>101055.77</v>
      </c>
      <c r="H1307" s="2247">
        <f t="shared" si="379"/>
        <v>0.61552939814955809</v>
      </c>
      <c r="I1307" s="1881">
        <f t="shared" si="362"/>
        <v>166895</v>
      </c>
      <c r="J1307" s="7349"/>
      <c r="K1307" s="7349"/>
      <c r="L1307" s="7349"/>
      <c r="M1307" s="7349"/>
      <c r="N1307" s="7349"/>
      <c r="O1307" s="7349"/>
      <c r="P1307" s="7012"/>
      <c r="Q1307" s="7350">
        <v>166895</v>
      </c>
      <c r="R1307" s="7350"/>
      <c r="S1307" s="7350"/>
      <c r="T1307" s="7062"/>
      <c r="U1307" s="7350"/>
      <c r="V1307" s="7350"/>
      <c r="W1307" s="7350"/>
      <c r="X1307" s="7350"/>
      <c r="Y1307" s="7350"/>
      <c r="Z1307" s="7350"/>
      <c r="AA1307" s="7350"/>
      <c r="AB1307" s="7350"/>
      <c r="AC1307" s="7350"/>
      <c r="AD1307" s="7350"/>
      <c r="AE1307" s="7351"/>
      <c r="AF1307" s="7351"/>
      <c r="AG1307" s="7350"/>
      <c r="AH1307" s="7350"/>
      <c r="AI1307" s="7062"/>
      <c r="AJ1307" s="7352"/>
      <c r="AK1307" s="7352"/>
      <c r="AL1307" s="7352"/>
      <c r="AM1307" s="7352"/>
      <c r="AN1307" s="7353"/>
      <c r="AO1307" s="7353"/>
    </row>
    <row r="1308" spans="1:41" s="2624" customFormat="1" ht="16.5" customHeight="1">
      <c r="A1308" s="2629"/>
      <c r="B1308" s="2631"/>
      <c r="C1308" s="3246" t="s">
        <v>937</v>
      </c>
      <c r="D1308" s="3247" t="s">
        <v>649</v>
      </c>
      <c r="E1308" s="7347">
        <f t="shared" si="380"/>
        <v>0</v>
      </c>
      <c r="F1308" s="7065">
        <v>23091</v>
      </c>
      <c r="G1308" s="7348">
        <v>23090.3</v>
      </c>
      <c r="H1308" s="2247">
        <f t="shared" si="379"/>
        <v>0.99996968515871987</v>
      </c>
      <c r="I1308" s="1881">
        <f t="shared" ref="I1308:I1369" si="381">SUM(J1308:AM1308)</f>
        <v>0</v>
      </c>
      <c r="J1308" s="7349"/>
      <c r="K1308" s="7349"/>
      <c r="L1308" s="7349"/>
      <c r="M1308" s="7349"/>
      <c r="N1308" s="7349"/>
      <c r="O1308" s="7349"/>
      <c r="P1308" s="7012"/>
      <c r="Q1308" s="7350"/>
      <c r="R1308" s="7350"/>
      <c r="S1308" s="7350"/>
      <c r="T1308" s="7062"/>
      <c r="U1308" s="7350"/>
      <c r="V1308" s="7350"/>
      <c r="W1308" s="7350"/>
      <c r="X1308" s="7350"/>
      <c r="Y1308" s="7350"/>
      <c r="Z1308" s="7350"/>
      <c r="AA1308" s="7350"/>
      <c r="AB1308" s="7350"/>
      <c r="AC1308" s="7350"/>
      <c r="AD1308" s="7350"/>
      <c r="AE1308" s="7351"/>
      <c r="AF1308" s="7351"/>
      <c r="AG1308" s="7350"/>
      <c r="AH1308" s="7350"/>
      <c r="AI1308" s="7062"/>
      <c r="AJ1308" s="7352"/>
      <c r="AK1308" s="7352"/>
      <c r="AL1308" s="7352"/>
      <c r="AM1308" s="7352"/>
      <c r="AN1308" s="7353"/>
      <c r="AO1308" s="7353"/>
    </row>
    <row r="1309" spans="1:41" s="2624" customFormat="1" ht="16.5" customHeight="1">
      <c r="A1309" s="2629"/>
      <c r="B1309" s="2631"/>
      <c r="C1309" s="7354" t="s">
        <v>687</v>
      </c>
      <c r="D1309" s="7355" t="s">
        <v>649</v>
      </c>
      <c r="E1309" s="7356">
        <f t="shared" si="380"/>
        <v>0</v>
      </c>
      <c r="F1309" s="7065">
        <v>2718</v>
      </c>
      <c r="G1309" s="7357">
        <v>2717.57</v>
      </c>
      <c r="H1309" s="2247">
        <f t="shared" si="379"/>
        <v>0.99984179543782203</v>
      </c>
      <c r="I1309" s="1881">
        <f t="shared" si="381"/>
        <v>0</v>
      </c>
      <c r="J1309" s="7358"/>
      <c r="K1309" s="7358"/>
      <c r="L1309" s="7358"/>
      <c r="M1309" s="7358"/>
      <c r="N1309" s="7358"/>
      <c r="O1309" s="7358"/>
      <c r="P1309" s="7012"/>
      <c r="Q1309" s="7359"/>
      <c r="R1309" s="7359"/>
      <c r="S1309" s="7359"/>
      <c r="T1309" s="7062"/>
      <c r="U1309" s="7359"/>
      <c r="V1309" s="7359"/>
      <c r="W1309" s="7359"/>
      <c r="X1309" s="7359"/>
      <c r="Y1309" s="7359"/>
      <c r="Z1309" s="7359"/>
      <c r="AA1309" s="7359"/>
      <c r="AB1309" s="7359"/>
      <c r="AC1309" s="7359"/>
      <c r="AD1309" s="7359"/>
      <c r="AE1309" s="7360"/>
      <c r="AF1309" s="7360"/>
      <c r="AG1309" s="7359"/>
      <c r="AH1309" s="7359"/>
      <c r="AI1309" s="7062"/>
      <c r="AJ1309" s="7361"/>
      <c r="AK1309" s="7361"/>
      <c r="AL1309" s="7361"/>
      <c r="AM1309" s="7361"/>
      <c r="AN1309" s="7362"/>
      <c r="AO1309" s="7362"/>
    </row>
    <row r="1310" spans="1:41" s="2624" customFormat="1" ht="16.5" customHeight="1">
      <c r="A1310" s="2629"/>
      <c r="B1310" s="2631"/>
      <c r="C1310" s="7363" t="s">
        <v>731</v>
      </c>
      <c r="D1310" s="7364" t="s">
        <v>650</v>
      </c>
      <c r="E1310" s="7365">
        <f t="shared" si="380"/>
        <v>243763</v>
      </c>
      <c r="F1310" s="7065">
        <v>243763</v>
      </c>
      <c r="G1310" s="7366">
        <v>146093.26</v>
      </c>
      <c r="H1310" s="2247">
        <f t="shared" si="379"/>
        <v>0.59932500010255862</v>
      </c>
      <c r="I1310" s="1881">
        <f t="shared" si="381"/>
        <v>243763</v>
      </c>
      <c r="J1310" s="7367"/>
      <c r="K1310" s="7367"/>
      <c r="L1310" s="7367"/>
      <c r="M1310" s="7367"/>
      <c r="N1310" s="7367"/>
      <c r="O1310" s="7367"/>
      <c r="P1310" s="7012"/>
      <c r="Q1310" s="7368">
        <v>243763</v>
      </c>
      <c r="R1310" s="7368"/>
      <c r="S1310" s="7368"/>
      <c r="T1310" s="7062"/>
      <c r="U1310" s="7368"/>
      <c r="V1310" s="7368"/>
      <c r="W1310" s="7368"/>
      <c r="X1310" s="7368"/>
      <c r="Y1310" s="7368"/>
      <c r="Z1310" s="7368"/>
      <c r="AA1310" s="7368"/>
      <c r="AB1310" s="7368"/>
      <c r="AC1310" s="7368"/>
      <c r="AD1310" s="7368"/>
      <c r="AE1310" s="7369"/>
      <c r="AF1310" s="7369"/>
      <c r="AG1310" s="7368"/>
      <c r="AH1310" s="7368"/>
      <c r="AI1310" s="7062"/>
      <c r="AJ1310" s="7370"/>
      <c r="AK1310" s="7370"/>
      <c r="AL1310" s="7370"/>
      <c r="AM1310" s="7370"/>
      <c r="AN1310" s="7371"/>
      <c r="AO1310" s="7371"/>
    </row>
    <row r="1311" spans="1:41" s="2624" customFormat="1" ht="16.5" customHeight="1">
      <c r="A1311" s="2629"/>
      <c r="B1311" s="2631"/>
      <c r="C1311" s="7372" t="s">
        <v>689</v>
      </c>
      <c r="D1311" s="7373" t="s">
        <v>650</v>
      </c>
      <c r="E1311" s="7374">
        <f t="shared" si="380"/>
        <v>28689</v>
      </c>
      <c r="F1311" s="7327">
        <v>28689</v>
      </c>
      <c r="G1311" s="7375">
        <v>17194.169999999998</v>
      </c>
      <c r="H1311" s="2247">
        <f t="shared" si="379"/>
        <v>0.59932970825054888</v>
      </c>
      <c r="I1311" s="1881">
        <f t="shared" si="381"/>
        <v>28689</v>
      </c>
      <c r="J1311" s="7376"/>
      <c r="K1311" s="7376"/>
      <c r="L1311" s="7376"/>
      <c r="M1311" s="7376"/>
      <c r="N1311" s="7376"/>
      <c r="O1311" s="7376"/>
      <c r="P1311" s="7012"/>
      <c r="Q1311" s="7377">
        <v>28689</v>
      </c>
      <c r="R1311" s="7377"/>
      <c r="S1311" s="7377"/>
      <c r="T1311" s="7062"/>
      <c r="U1311" s="7377"/>
      <c r="V1311" s="7377"/>
      <c r="W1311" s="7377"/>
      <c r="X1311" s="7377"/>
      <c r="Y1311" s="7377"/>
      <c r="Z1311" s="7377"/>
      <c r="AA1311" s="7377"/>
      <c r="AB1311" s="7377"/>
      <c r="AC1311" s="7377"/>
      <c r="AD1311" s="7377"/>
      <c r="AE1311" s="7378"/>
      <c r="AF1311" s="7378"/>
      <c r="AG1311" s="7377"/>
      <c r="AH1311" s="7377"/>
      <c r="AI1311" s="7062"/>
      <c r="AJ1311" s="7379"/>
      <c r="AK1311" s="7379"/>
      <c r="AL1311" s="7379"/>
      <c r="AM1311" s="7379"/>
      <c r="AN1311" s="7380"/>
      <c r="AO1311" s="7380"/>
    </row>
    <row r="1312" spans="1:41" s="2624" customFormat="1" ht="16.5" customHeight="1">
      <c r="A1312" s="2629"/>
      <c r="B1312" s="2631"/>
      <c r="C1312" s="3246" t="s">
        <v>732</v>
      </c>
      <c r="D1312" s="3247" t="s">
        <v>651</v>
      </c>
      <c r="E1312" s="2233">
        <f t="shared" si="380"/>
        <v>34742</v>
      </c>
      <c r="F1312" s="2245">
        <v>34742</v>
      </c>
      <c r="G1312" s="2445">
        <v>18986.27</v>
      </c>
      <c r="H1312" s="2247">
        <f t="shared" si="379"/>
        <v>0.54649329342006792</v>
      </c>
      <c r="I1312" s="1881">
        <f t="shared" si="381"/>
        <v>34742</v>
      </c>
      <c r="J1312" s="7376"/>
      <c r="K1312" s="7376"/>
      <c r="L1312" s="7376"/>
      <c r="M1312" s="7376"/>
      <c r="N1312" s="7376"/>
      <c r="O1312" s="7376"/>
      <c r="P1312" s="7012"/>
      <c r="Q1312" s="7377">
        <v>34742</v>
      </c>
      <c r="R1312" s="7377"/>
      <c r="S1312" s="7377"/>
      <c r="T1312" s="7062"/>
      <c r="U1312" s="7377"/>
      <c r="V1312" s="7377"/>
      <c r="W1312" s="7377"/>
      <c r="X1312" s="7377"/>
      <c r="Y1312" s="7377"/>
      <c r="Z1312" s="7377"/>
      <c r="AA1312" s="7377"/>
      <c r="AB1312" s="7377"/>
      <c r="AC1312" s="7377"/>
      <c r="AD1312" s="7377"/>
      <c r="AE1312" s="7378"/>
      <c r="AF1312" s="7378"/>
      <c r="AG1312" s="7377"/>
      <c r="AH1312" s="7377"/>
      <c r="AI1312" s="7062"/>
      <c r="AJ1312" s="7379"/>
      <c r="AK1312" s="7379"/>
      <c r="AL1312" s="7379"/>
      <c r="AM1312" s="7379"/>
      <c r="AN1312" s="7380"/>
      <c r="AO1312" s="7380"/>
    </row>
    <row r="1313" spans="1:41" s="2624" customFormat="1" ht="16.5" customHeight="1" thickBot="1">
      <c r="A1313" s="2906"/>
      <c r="B1313" s="2733"/>
      <c r="C1313" s="7381" t="s">
        <v>691</v>
      </c>
      <c r="D1313" s="7382" t="s">
        <v>651</v>
      </c>
      <c r="E1313" s="7383">
        <f t="shared" si="380"/>
        <v>4089</v>
      </c>
      <c r="F1313" s="7384">
        <v>4089</v>
      </c>
      <c r="G1313" s="7385">
        <v>2228.2399999999998</v>
      </c>
      <c r="H1313" s="3240">
        <f t="shared" si="379"/>
        <v>0.54493519197847884</v>
      </c>
      <c r="I1313" s="1881">
        <f t="shared" si="381"/>
        <v>4089</v>
      </c>
      <c r="J1313" s="7386"/>
      <c r="K1313" s="7386"/>
      <c r="L1313" s="7386"/>
      <c r="M1313" s="7386"/>
      <c r="N1313" s="7386"/>
      <c r="O1313" s="7386"/>
      <c r="P1313" s="7012"/>
      <c r="Q1313" s="7387">
        <v>4089</v>
      </c>
      <c r="R1313" s="7387"/>
      <c r="S1313" s="7387"/>
      <c r="T1313" s="7062"/>
      <c r="U1313" s="7387"/>
      <c r="V1313" s="7387"/>
      <c r="W1313" s="7387"/>
      <c r="X1313" s="7387"/>
      <c r="Y1313" s="7387"/>
      <c r="Z1313" s="7387"/>
      <c r="AA1313" s="7387"/>
      <c r="AB1313" s="7387"/>
      <c r="AC1313" s="7387"/>
      <c r="AD1313" s="7387"/>
      <c r="AE1313" s="7388"/>
      <c r="AF1313" s="7388"/>
      <c r="AG1313" s="7387"/>
      <c r="AH1313" s="7387"/>
      <c r="AI1313" s="7062"/>
      <c r="AJ1313" s="7389"/>
      <c r="AK1313" s="7389"/>
      <c r="AL1313" s="7389"/>
      <c r="AM1313" s="7389"/>
      <c r="AN1313" s="7390"/>
      <c r="AO1313" s="7390"/>
    </row>
    <row r="1314" spans="1:41" s="2624" customFormat="1" ht="16.5" customHeight="1">
      <c r="A1314" s="2629"/>
      <c r="B1314" s="2631"/>
      <c r="C1314" s="3246" t="s">
        <v>734</v>
      </c>
      <c r="D1314" s="3247" t="s">
        <v>656</v>
      </c>
      <c r="E1314" s="2233">
        <f t="shared" si="380"/>
        <v>130627</v>
      </c>
      <c r="F1314" s="3248">
        <v>130627</v>
      </c>
      <c r="G1314" s="2445">
        <v>42183.45</v>
      </c>
      <c r="H1314" s="3250">
        <f t="shared" si="379"/>
        <v>0.32293055800102582</v>
      </c>
      <c r="I1314" s="1881">
        <f t="shared" si="381"/>
        <v>130627</v>
      </c>
      <c r="J1314" s="7386"/>
      <c r="K1314" s="7386"/>
      <c r="L1314" s="7386"/>
      <c r="M1314" s="7386"/>
      <c r="N1314" s="7386"/>
      <c r="O1314" s="7386"/>
      <c r="P1314" s="7012"/>
      <c r="Q1314" s="7387">
        <v>130627</v>
      </c>
      <c r="R1314" s="7387"/>
      <c r="S1314" s="7387"/>
      <c r="T1314" s="7062"/>
      <c r="U1314" s="7387"/>
      <c r="V1314" s="7387"/>
      <c r="W1314" s="7387"/>
      <c r="X1314" s="7387"/>
      <c r="Y1314" s="7387"/>
      <c r="Z1314" s="7387"/>
      <c r="AA1314" s="7387"/>
      <c r="AB1314" s="7387"/>
      <c r="AC1314" s="7387"/>
      <c r="AD1314" s="7387"/>
      <c r="AE1314" s="7388"/>
      <c r="AF1314" s="7388"/>
      <c r="AG1314" s="7387"/>
      <c r="AH1314" s="7387"/>
      <c r="AI1314" s="7062"/>
      <c r="AJ1314" s="7389"/>
      <c r="AK1314" s="7389"/>
      <c r="AL1314" s="7389"/>
      <c r="AM1314" s="7389"/>
      <c r="AN1314" s="7390"/>
      <c r="AO1314" s="7390"/>
    </row>
    <row r="1315" spans="1:41" s="2624" customFormat="1" ht="16.5" customHeight="1">
      <c r="A1315" s="2629"/>
      <c r="B1315" s="2631"/>
      <c r="C1315" s="7391" t="s">
        <v>698</v>
      </c>
      <c r="D1315" s="7392" t="s">
        <v>656</v>
      </c>
      <c r="E1315" s="7393">
        <f t="shared" si="380"/>
        <v>15373</v>
      </c>
      <c r="F1315" s="7065">
        <v>15373</v>
      </c>
      <c r="G1315" s="7394">
        <v>4964.71</v>
      </c>
      <c r="H1315" s="3250">
        <f t="shared" si="379"/>
        <v>0.32294997723281077</v>
      </c>
      <c r="I1315" s="1881">
        <f t="shared" si="381"/>
        <v>15373</v>
      </c>
      <c r="J1315" s="7395"/>
      <c r="K1315" s="7395"/>
      <c r="L1315" s="7395"/>
      <c r="M1315" s="7395"/>
      <c r="N1315" s="7395"/>
      <c r="O1315" s="7395"/>
      <c r="P1315" s="7012"/>
      <c r="Q1315" s="7396">
        <v>15373</v>
      </c>
      <c r="R1315" s="7396"/>
      <c r="S1315" s="7396"/>
      <c r="T1315" s="7062"/>
      <c r="U1315" s="7396"/>
      <c r="V1315" s="7396"/>
      <c r="W1315" s="7396"/>
      <c r="X1315" s="7396"/>
      <c r="Y1315" s="7396"/>
      <c r="Z1315" s="7396"/>
      <c r="AA1315" s="7396"/>
      <c r="AB1315" s="7396"/>
      <c r="AC1315" s="7396"/>
      <c r="AD1315" s="7396"/>
      <c r="AE1315" s="7397"/>
      <c r="AF1315" s="7397"/>
      <c r="AG1315" s="7396"/>
      <c r="AH1315" s="7396"/>
      <c r="AI1315" s="7062"/>
      <c r="AJ1315" s="7398"/>
      <c r="AK1315" s="7398"/>
      <c r="AL1315" s="7398"/>
      <c r="AM1315" s="7398"/>
      <c r="AN1315" s="7399"/>
      <c r="AO1315" s="7399"/>
    </row>
    <row r="1316" spans="1:41" ht="16.5" customHeight="1">
      <c r="A1316" s="2913"/>
      <c r="B1316" s="7400"/>
      <c r="C1316" s="7401" t="s">
        <v>735</v>
      </c>
      <c r="D1316" s="7402" t="s">
        <v>658</v>
      </c>
      <c r="E1316" s="7403">
        <f t="shared" si="380"/>
        <v>37577</v>
      </c>
      <c r="F1316" s="7065">
        <v>37577</v>
      </c>
      <c r="G1316" s="7404">
        <v>7745.92</v>
      </c>
      <c r="H1316" s="3250">
        <f t="shared" si="379"/>
        <v>0.20613460361391278</v>
      </c>
      <c r="I1316" s="1881">
        <f t="shared" si="381"/>
        <v>37577</v>
      </c>
      <c r="J1316" s="7405"/>
      <c r="K1316" s="7405"/>
      <c r="L1316" s="7405"/>
      <c r="M1316" s="7405"/>
      <c r="N1316" s="7405"/>
      <c r="O1316" s="7405"/>
      <c r="P1316" s="7012"/>
      <c r="Q1316" s="7406">
        <v>37577</v>
      </c>
      <c r="R1316" s="7406"/>
      <c r="S1316" s="7406"/>
      <c r="T1316" s="7062"/>
      <c r="U1316" s="7406"/>
      <c r="V1316" s="7406"/>
      <c r="W1316" s="7406"/>
      <c r="X1316" s="7406"/>
      <c r="Y1316" s="7406"/>
      <c r="Z1316" s="7406"/>
      <c r="AA1316" s="7406"/>
      <c r="AB1316" s="7406"/>
      <c r="AC1316" s="7406"/>
      <c r="AD1316" s="7406"/>
      <c r="AE1316" s="7407"/>
      <c r="AF1316" s="7407"/>
      <c r="AG1316" s="7406"/>
      <c r="AH1316" s="7406"/>
      <c r="AI1316" s="7062"/>
      <c r="AJ1316" s="7408"/>
      <c r="AK1316" s="7408"/>
      <c r="AL1316" s="7408"/>
      <c r="AM1316" s="7408"/>
      <c r="AN1316" s="7409"/>
      <c r="AO1316" s="7409"/>
    </row>
    <row r="1317" spans="1:41" ht="16.5" customHeight="1">
      <c r="A1317" s="2913"/>
      <c r="B1317" s="7400"/>
      <c r="C1317" s="7410" t="s">
        <v>832</v>
      </c>
      <c r="D1317" s="7411" t="s">
        <v>658</v>
      </c>
      <c r="E1317" s="7412">
        <f t="shared" si="380"/>
        <v>4423</v>
      </c>
      <c r="F1317" s="7065">
        <v>4423</v>
      </c>
      <c r="G1317" s="7413">
        <v>911.64</v>
      </c>
      <c r="H1317" s="3250">
        <f t="shared" si="379"/>
        <v>0.20611349762604567</v>
      </c>
      <c r="I1317" s="1881">
        <f t="shared" si="381"/>
        <v>4423</v>
      </c>
      <c r="J1317" s="7414"/>
      <c r="K1317" s="7414"/>
      <c r="L1317" s="7414"/>
      <c r="M1317" s="7414"/>
      <c r="N1317" s="7414"/>
      <c r="O1317" s="7414"/>
      <c r="P1317" s="7012"/>
      <c r="Q1317" s="7415">
        <v>4423</v>
      </c>
      <c r="R1317" s="7415"/>
      <c r="S1317" s="7415"/>
      <c r="T1317" s="7062"/>
      <c r="U1317" s="7415"/>
      <c r="V1317" s="7415"/>
      <c r="W1317" s="7415"/>
      <c r="X1317" s="7415"/>
      <c r="Y1317" s="7415"/>
      <c r="Z1317" s="7415"/>
      <c r="AA1317" s="7415"/>
      <c r="AB1317" s="7415"/>
      <c r="AC1317" s="7415"/>
      <c r="AD1317" s="7415"/>
      <c r="AE1317" s="7416"/>
      <c r="AF1317" s="7416"/>
      <c r="AG1317" s="7415"/>
      <c r="AH1317" s="7415"/>
      <c r="AI1317" s="7062"/>
      <c r="AJ1317" s="7417"/>
      <c r="AK1317" s="7417"/>
      <c r="AL1317" s="7417"/>
      <c r="AM1317" s="7417"/>
      <c r="AN1317" s="7418"/>
      <c r="AO1317" s="7418"/>
    </row>
    <row r="1318" spans="1:41" ht="16.5" customHeight="1">
      <c r="A1318" s="2913"/>
      <c r="B1318" s="7400"/>
      <c r="C1318" s="7419" t="s">
        <v>736</v>
      </c>
      <c r="D1318" s="7420" t="s">
        <v>659</v>
      </c>
      <c r="E1318" s="7421">
        <f t="shared" si="380"/>
        <v>1789</v>
      </c>
      <c r="F1318" s="7065">
        <v>1789</v>
      </c>
      <c r="G1318" s="7422">
        <v>0</v>
      </c>
      <c r="H1318" s="3250">
        <f t="shared" si="379"/>
        <v>0</v>
      </c>
      <c r="I1318" s="1881">
        <f t="shared" si="381"/>
        <v>1789</v>
      </c>
      <c r="J1318" s="7423"/>
      <c r="K1318" s="7423"/>
      <c r="L1318" s="7423"/>
      <c r="M1318" s="7423"/>
      <c r="N1318" s="7423"/>
      <c r="O1318" s="7423"/>
      <c r="P1318" s="7012"/>
      <c r="Q1318" s="7424">
        <v>1789</v>
      </c>
      <c r="R1318" s="7424"/>
      <c r="S1318" s="7424"/>
      <c r="T1318" s="7062"/>
      <c r="U1318" s="7424"/>
      <c r="V1318" s="7424"/>
      <c r="W1318" s="7424"/>
      <c r="X1318" s="7424"/>
      <c r="Y1318" s="7424"/>
      <c r="Z1318" s="7424"/>
      <c r="AA1318" s="7424"/>
      <c r="AB1318" s="7424"/>
      <c r="AC1318" s="7424"/>
      <c r="AD1318" s="7424"/>
      <c r="AE1318" s="7425"/>
      <c r="AF1318" s="7425"/>
      <c r="AG1318" s="7424"/>
      <c r="AH1318" s="7424"/>
      <c r="AI1318" s="7062"/>
      <c r="AJ1318" s="7426"/>
      <c r="AK1318" s="7426"/>
      <c r="AL1318" s="7426"/>
      <c r="AM1318" s="7426"/>
      <c r="AN1318" s="7427"/>
      <c r="AO1318" s="7427"/>
    </row>
    <row r="1319" spans="1:41" ht="16.5" customHeight="1">
      <c r="A1319" s="2913"/>
      <c r="B1319" s="7400"/>
      <c r="C1319" s="7428" t="s">
        <v>700</v>
      </c>
      <c r="D1319" s="7429" t="s">
        <v>659</v>
      </c>
      <c r="E1319" s="7430">
        <f t="shared" si="380"/>
        <v>211</v>
      </c>
      <c r="F1319" s="7065">
        <v>211</v>
      </c>
      <c r="G1319" s="7431">
        <v>0</v>
      </c>
      <c r="H1319" s="3250">
        <f t="shared" si="379"/>
        <v>0</v>
      </c>
      <c r="I1319" s="1881">
        <f t="shared" si="381"/>
        <v>211</v>
      </c>
      <c r="J1319" s="7432"/>
      <c r="K1319" s="7432"/>
      <c r="L1319" s="7432"/>
      <c r="M1319" s="7432"/>
      <c r="N1319" s="7432"/>
      <c r="O1319" s="7432"/>
      <c r="P1319" s="7012"/>
      <c r="Q1319" s="7433">
        <v>211</v>
      </c>
      <c r="R1319" s="7433"/>
      <c r="S1319" s="7433"/>
      <c r="T1319" s="7062"/>
      <c r="U1319" s="7433"/>
      <c r="V1319" s="7433"/>
      <c r="W1319" s="7433"/>
      <c r="X1319" s="7433"/>
      <c r="Y1319" s="7433"/>
      <c r="Z1319" s="7433"/>
      <c r="AA1319" s="7433"/>
      <c r="AB1319" s="7433"/>
      <c r="AC1319" s="7433"/>
      <c r="AD1319" s="7433"/>
      <c r="AE1319" s="7434"/>
      <c r="AF1319" s="7434"/>
      <c r="AG1319" s="7433"/>
      <c r="AH1319" s="7433"/>
      <c r="AI1319" s="7062"/>
      <c r="AJ1319" s="7435"/>
      <c r="AK1319" s="7435"/>
      <c r="AL1319" s="7435"/>
      <c r="AM1319" s="7435"/>
      <c r="AN1319" s="7436"/>
      <c r="AO1319" s="7436"/>
    </row>
    <row r="1320" spans="1:41" s="2624" customFormat="1" ht="17.25" customHeight="1">
      <c r="A1320" s="2629"/>
      <c r="B1320" s="2631"/>
      <c r="C1320" s="7437" t="s">
        <v>737</v>
      </c>
      <c r="D1320" s="7438" t="s">
        <v>661</v>
      </c>
      <c r="E1320" s="7439">
        <f t="shared" si="380"/>
        <v>2112388</v>
      </c>
      <c r="F1320" s="7065">
        <v>2112388</v>
      </c>
      <c r="G1320" s="7440">
        <v>878824</v>
      </c>
      <c r="H1320" s="3250">
        <f t="shared" si="379"/>
        <v>0.41603341810311362</v>
      </c>
      <c r="I1320" s="1881">
        <f t="shared" si="381"/>
        <v>2112388</v>
      </c>
      <c r="J1320" s="7441"/>
      <c r="K1320" s="7441"/>
      <c r="L1320" s="7441"/>
      <c r="M1320" s="7441"/>
      <c r="N1320" s="7441"/>
      <c r="O1320" s="7441"/>
      <c r="P1320" s="7012"/>
      <c r="Q1320" s="7442">
        <v>2112388</v>
      </c>
      <c r="R1320" s="7442"/>
      <c r="S1320" s="7442"/>
      <c r="T1320" s="7062"/>
      <c r="U1320" s="7442"/>
      <c r="V1320" s="7442"/>
      <c r="W1320" s="7442"/>
      <c r="X1320" s="7442"/>
      <c r="Y1320" s="7442"/>
      <c r="Z1320" s="7442"/>
      <c r="AA1320" s="7442"/>
      <c r="AB1320" s="7442"/>
      <c r="AC1320" s="7442"/>
      <c r="AD1320" s="7442"/>
      <c r="AE1320" s="7443"/>
      <c r="AF1320" s="7443"/>
      <c r="AG1320" s="7442"/>
      <c r="AH1320" s="7442"/>
      <c r="AI1320" s="7062"/>
      <c r="AJ1320" s="7444"/>
      <c r="AK1320" s="7444"/>
      <c r="AL1320" s="7444"/>
      <c r="AM1320" s="7444"/>
      <c r="AN1320" s="7445"/>
      <c r="AO1320" s="7445"/>
    </row>
    <row r="1321" spans="1:41" s="2624" customFormat="1" ht="16.5" customHeight="1">
      <c r="A1321" s="2629"/>
      <c r="B1321" s="2631"/>
      <c r="C1321" s="7446" t="s">
        <v>702</v>
      </c>
      <c r="D1321" s="7447" t="s">
        <v>661</v>
      </c>
      <c r="E1321" s="7448">
        <f t="shared" si="380"/>
        <v>248612</v>
      </c>
      <c r="F1321" s="7065">
        <v>248612</v>
      </c>
      <c r="G1321" s="7449">
        <v>103431.61</v>
      </c>
      <c r="H1321" s="3250">
        <f t="shared" si="379"/>
        <v>0.41603627338986049</v>
      </c>
      <c r="I1321" s="1881">
        <f t="shared" si="381"/>
        <v>248612</v>
      </c>
      <c r="J1321" s="7450"/>
      <c r="K1321" s="7450"/>
      <c r="L1321" s="7450"/>
      <c r="M1321" s="7450"/>
      <c r="N1321" s="7450"/>
      <c r="O1321" s="7450"/>
      <c r="P1321" s="7012"/>
      <c r="Q1321" s="7451">
        <v>248612</v>
      </c>
      <c r="R1321" s="7451"/>
      <c r="S1321" s="7451"/>
      <c r="T1321" s="7062"/>
      <c r="U1321" s="7451"/>
      <c r="V1321" s="7451"/>
      <c r="W1321" s="7451"/>
      <c r="X1321" s="7451"/>
      <c r="Y1321" s="7451"/>
      <c r="Z1321" s="7451"/>
      <c r="AA1321" s="7451"/>
      <c r="AB1321" s="7451"/>
      <c r="AC1321" s="7451"/>
      <c r="AD1321" s="7451"/>
      <c r="AE1321" s="7452"/>
      <c r="AF1321" s="7452"/>
      <c r="AG1321" s="7451"/>
      <c r="AH1321" s="7451"/>
      <c r="AI1321" s="7062"/>
      <c r="AJ1321" s="7453"/>
      <c r="AK1321" s="7453"/>
      <c r="AL1321" s="7453"/>
      <c r="AM1321" s="7453"/>
      <c r="AN1321" s="7454"/>
      <c r="AO1321" s="7454"/>
    </row>
    <row r="1322" spans="1:41" s="2624" customFormat="1" ht="16.5" customHeight="1">
      <c r="A1322" s="2629"/>
      <c r="B1322" s="2631"/>
      <c r="C1322" s="7455" t="s">
        <v>738</v>
      </c>
      <c r="D1322" s="7456" t="s">
        <v>662</v>
      </c>
      <c r="E1322" s="7457">
        <f t="shared" si="380"/>
        <v>1789</v>
      </c>
      <c r="F1322" s="7065">
        <v>1789</v>
      </c>
      <c r="G1322" s="7458">
        <v>0</v>
      </c>
      <c r="H1322" s="3250">
        <f t="shared" si="379"/>
        <v>0</v>
      </c>
      <c r="I1322" s="1881">
        <f t="shared" si="381"/>
        <v>1789</v>
      </c>
      <c r="J1322" s="7459"/>
      <c r="K1322" s="7459"/>
      <c r="L1322" s="7459"/>
      <c r="M1322" s="7459"/>
      <c r="N1322" s="7459"/>
      <c r="O1322" s="7459"/>
      <c r="P1322" s="7012"/>
      <c r="Q1322" s="7460">
        <v>1789</v>
      </c>
      <c r="R1322" s="7460"/>
      <c r="S1322" s="7460"/>
      <c r="T1322" s="7062"/>
      <c r="U1322" s="7460"/>
      <c r="V1322" s="7460"/>
      <c r="W1322" s="7460"/>
      <c r="X1322" s="7460"/>
      <c r="Y1322" s="7460"/>
      <c r="Z1322" s="7460"/>
      <c r="AA1322" s="7460"/>
      <c r="AB1322" s="7460"/>
      <c r="AC1322" s="7460"/>
      <c r="AD1322" s="7460"/>
      <c r="AE1322" s="7461"/>
      <c r="AF1322" s="7461"/>
      <c r="AG1322" s="7460"/>
      <c r="AH1322" s="7460"/>
      <c r="AI1322" s="7062"/>
      <c r="AJ1322" s="7462"/>
      <c r="AK1322" s="7462"/>
      <c r="AL1322" s="7462"/>
      <c r="AM1322" s="7462"/>
      <c r="AN1322" s="7463"/>
      <c r="AO1322" s="7463"/>
    </row>
    <row r="1323" spans="1:41" ht="16.5" customHeight="1">
      <c r="A1323" s="2913"/>
      <c r="B1323" s="7400"/>
      <c r="C1323" s="5606" t="s">
        <v>853</v>
      </c>
      <c r="D1323" s="5607" t="s">
        <v>662</v>
      </c>
      <c r="E1323" s="2233">
        <f t="shared" si="380"/>
        <v>211</v>
      </c>
      <c r="F1323" s="3248">
        <v>211</v>
      </c>
      <c r="G1323" s="2445">
        <v>0</v>
      </c>
      <c r="H1323" s="3250">
        <f t="shared" si="379"/>
        <v>0</v>
      </c>
      <c r="I1323" s="1881">
        <f t="shared" si="381"/>
        <v>211</v>
      </c>
      <c r="J1323" s="7459"/>
      <c r="K1323" s="7459"/>
      <c r="L1323" s="7459"/>
      <c r="M1323" s="7459"/>
      <c r="N1323" s="7459"/>
      <c r="O1323" s="7459"/>
      <c r="P1323" s="7012"/>
      <c r="Q1323" s="7460">
        <v>211</v>
      </c>
      <c r="R1323" s="7460"/>
      <c r="S1323" s="7460"/>
      <c r="T1323" s="7062"/>
      <c r="U1323" s="7460"/>
      <c r="V1323" s="7460"/>
      <c r="W1323" s="7460"/>
      <c r="X1323" s="7460"/>
      <c r="Y1323" s="7460"/>
      <c r="Z1323" s="7460"/>
      <c r="AA1323" s="7460"/>
      <c r="AB1323" s="7460"/>
      <c r="AC1323" s="7460"/>
      <c r="AD1323" s="7460"/>
      <c r="AE1323" s="7461"/>
      <c r="AF1323" s="7461"/>
      <c r="AG1323" s="7460"/>
      <c r="AH1323" s="7460"/>
      <c r="AI1323" s="7062"/>
      <c r="AJ1323" s="7462"/>
      <c r="AK1323" s="7462"/>
      <c r="AL1323" s="7462"/>
      <c r="AM1323" s="7462"/>
      <c r="AN1323" s="7464"/>
      <c r="AO1323" s="7464"/>
    </row>
    <row r="1324" spans="1:41" ht="16.5" customHeight="1">
      <c r="A1324" s="2913"/>
      <c r="B1324" s="7400"/>
      <c r="C1324" s="7465" t="s">
        <v>809</v>
      </c>
      <c r="D1324" s="7466" t="s">
        <v>810</v>
      </c>
      <c r="E1324" s="7467">
        <f t="shared" si="380"/>
        <v>161046</v>
      </c>
      <c r="F1324" s="7065">
        <v>161046</v>
      </c>
      <c r="G1324" s="7468">
        <v>8584.1</v>
      </c>
      <c r="H1324" s="3250">
        <f t="shared" si="379"/>
        <v>5.3302162115172066E-2</v>
      </c>
      <c r="I1324" s="1881">
        <f t="shared" si="381"/>
        <v>161046</v>
      </c>
      <c r="J1324" s="7469"/>
      <c r="K1324" s="7469"/>
      <c r="L1324" s="7469"/>
      <c r="M1324" s="7469"/>
      <c r="N1324" s="7469"/>
      <c r="O1324" s="7469"/>
      <c r="P1324" s="7012"/>
      <c r="Q1324" s="7470">
        <v>161046</v>
      </c>
      <c r="R1324" s="7470"/>
      <c r="S1324" s="7470"/>
      <c r="T1324" s="7062"/>
      <c r="U1324" s="7470"/>
      <c r="V1324" s="7470"/>
      <c r="W1324" s="7470"/>
      <c r="X1324" s="7470"/>
      <c r="Y1324" s="7470"/>
      <c r="Z1324" s="7470"/>
      <c r="AA1324" s="7470"/>
      <c r="AB1324" s="7470"/>
      <c r="AC1324" s="7470"/>
      <c r="AD1324" s="7470"/>
      <c r="AE1324" s="7471"/>
      <c r="AF1324" s="7471"/>
      <c r="AG1324" s="7470"/>
      <c r="AH1324" s="7470"/>
      <c r="AI1324" s="7062"/>
      <c r="AJ1324" s="7472"/>
      <c r="AK1324" s="7472"/>
      <c r="AL1324" s="7472"/>
      <c r="AM1324" s="7472"/>
      <c r="AN1324" s="7473"/>
      <c r="AO1324" s="7473"/>
    </row>
    <row r="1325" spans="1:41" ht="16.5" customHeight="1">
      <c r="A1325" s="2913"/>
      <c r="B1325" s="7400"/>
      <c r="C1325" s="7474" t="s">
        <v>836</v>
      </c>
      <c r="D1325" s="7475" t="s">
        <v>810</v>
      </c>
      <c r="E1325" s="7476">
        <f t="shared" si="380"/>
        <v>18954</v>
      </c>
      <c r="F1325" s="7065">
        <v>18954</v>
      </c>
      <c r="G1325" s="7477">
        <v>1009.9</v>
      </c>
      <c r="H1325" s="3250">
        <f t="shared" si="379"/>
        <v>5.328162920755513E-2</v>
      </c>
      <c r="I1325" s="1881">
        <f t="shared" si="381"/>
        <v>18954</v>
      </c>
      <c r="J1325" s="7478"/>
      <c r="K1325" s="7478"/>
      <c r="L1325" s="7478"/>
      <c r="M1325" s="7478"/>
      <c r="N1325" s="7478"/>
      <c r="O1325" s="7478"/>
      <c r="P1325" s="7012"/>
      <c r="Q1325" s="7479">
        <v>18954</v>
      </c>
      <c r="R1325" s="7479"/>
      <c r="S1325" s="7479"/>
      <c r="T1325" s="7062"/>
      <c r="U1325" s="7479"/>
      <c r="V1325" s="7479"/>
      <c r="W1325" s="7479"/>
      <c r="X1325" s="7479"/>
      <c r="Y1325" s="7479"/>
      <c r="Z1325" s="7479"/>
      <c r="AA1325" s="7479"/>
      <c r="AB1325" s="7479"/>
      <c r="AC1325" s="7479"/>
      <c r="AD1325" s="7479"/>
      <c r="AE1325" s="7480"/>
      <c r="AF1325" s="7480"/>
      <c r="AG1325" s="7479"/>
      <c r="AH1325" s="7479"/>
      <c r="AI1325" s="7062"/>
      <c r="AJ1325" s="7481"/>
      <c r="AK1325" s="7481"/>
      <c r="AL1325" s="7481"/>
      <c r="AM1325" s="7481"/>
      <c r="AN1325" s="7482"/>
      <c r="AO1325" s="7482"/>
    </row>
    <row r="1326" spans="1:41" s="1928" customFormat="1" ht="27.75" customHeight="1">
      <c r="A1326" s="1929"/>
      <c r="B1326" s="2283"/>
      <c r="C1326" s="7483" t="s">
        <v>739</v>
      </c>
      <c r="D1326" s="6625" t="s">
        <v>665</v>
      </c>
      <c r="E1326" s="7484">
        <f t="shared" si="380"/>
        <v>44909</v>
      </c>
      <c r="F1326" s="7065">
        <v>44909</v>
      </c>
      <c r="G1326" s="7485">
        <v>0</v>
      </c>
      <c r="H1326" s="3250">
        <f t="shared" si="379"/>
        <v>0</v>
      </c>
      <c r="I1326" s="1881">
        <f t="shared" si="381"/>
        <v>44909</v>
      </c>
      <c r="J1326" s="7486"/>
      <c r="K1326" s="7486"/>
      <c r="L1326" s="7486"/>
      <c r="M1326" s="7486"/>
      <c r="N1326" s="7486"/>
      <c r="O1326" s="7486"/>
      <c r="P1326" s="7012"/>
      <c r="Q1326" s="7487">
        <v>44909</v>
      </c>
      <c r="R1326" s="7487"/>
      <c r="S1326" s="7487"/>
      <c r="T1326" s="7062"/>
      <c r="U1326" s="7487"/>
      <c r="V1326" s="7487"/>
      <c r="W1326" s="7487"/>
      <c r="X1326" s="7487"/>
      <c r="Y1326" s="7487"/>
      <c r="Z1326" s="7487"/>
      <c r="AA1326" s="7487"/>
      <c r="AB1326" s="7487"/>
      <c r="AC1326" s="7487"/>
      <c r="AD1326" s="7487"/>
      <c r="AE1326" s="7488"/>
      <c r="AF1326" s="7488"/>
      <c r="AG1326" s="7487"/>
      <c r="AH1326" s="7487"/>
      <c r="AI1326" s="7062"/>
      <c r="AJ1326" s="7489"/>
      <c r="AK1326" s="7489"/>
      <c r="AL1326" s="7489"/>
      <c r="AM1326" s="7489"/>
      <c r="AN1326" s="7489"/>
      <c r="AO1326" s="7489"/>
    </row>
    <row r="1327" spans="1:41" s="1928" customFormat="1" ht="27.75" customHeight="1">
      <c r="A1327" s="1929"/>
      <c r="B1327" s="2283"/>
      <c r="C1327" s="5606" t="s">
        <v>855</v>
      </c>
      <c r="D1327" s="5603" t="s">
        <v>665</v>
      </c>
      <c r="E1327" s="2233">
        <f t="shared" si="380"/>
        <v>255091</v>
      </c>
      <c r="F1327" s="3248">
        <v>255091</v>
      </c>
      <c r="G1327" s="2445">
        <v>130625.06</v>
      </c>
      <c r="H1327" s="3250">
        <f t="shared" si="379"/>
        <v>0.51207239769337221</v>
      </c>
      <c r="I1327" s="1881">
        <f t="shared" si="381"/>
        <v>255091</v>
      </c>
      <c r="J1327" s="7486"/>
      <c r="K1327" s="7486"/>
      <c r="L1327" s="7486"/>
      <c r="M1327" s="7486"/>
      <c r="N1327" s="7486"/>
      <c r="O1327" s="7486"/>
      <c r="P1327" s="7012"/>
      <c r="Q1327" s="7487">
        <v>255091</v>
      </c>
      <c r="R1327" s="7487"/>
      <c r="S1327" s="7487"/>
      <c r="T1327" s="7062"/>
      <c r="U1327" s="7487"/>
      <c r="V1327" s="7487"/>
      <c r="W1327" s="7487"/>
      <c r="X1327" s="7487"/>
      <c r="Y1327" s="7487"/>
      <c r="Z1327" s="7487"/>
      <c r="AA1327" s="7487"/>
      <c r="AB1327" s="7487"/>
      <c r="AC1327" s="7487"/>
      <c r="AD1327" s="7487"/>
      <c r="AE1327" s="7488"/>
      <c r="AF1327" s="7488"/>
      <c r="AG1327" s="7487"/>
      <c r="AH1327" s="7487"/>
      <c r="AI1327" s="7062"/>
      <c r="AJ1327" s="7489"/>
      <c r="AK1327" s="7489"/>
      <c r="AL1327" s="7489"/>
      <c r="AM1327" s="7489"/>
      <c r="AN1327" s="7489"/>
      <c r="AO1327" s="7489"/>
    </row>
    <row r="1328" spans="1:41" s="2624" customFormat="1" ht="16.5" customHeight="1">
      <c r="A1328" s="2629"/>
      <c r="B1328" s="2631"/>
      <c r="C1328" s="7490" t="s">
        <v>740</v>
      </c>
      <c r="D1328" s="7491" t="s">
        <v>666</v>
      </c>
      <c r="E1328" s="7484">
        <f t="shared" si="380"/>
        <v>6263</v>
      </c>
      <c r="F1328" s="7065">
        <v>6263</v>
      </c>
      <c r="G1328" s="7485">
        <v>189.31</v>
      </c>
      <c r="H1328" s="3250">
        <f t="shared" si="379"/>
        <v>3.0226728404917771E-2</v>
      </c>
      <c r="I1328" s="1881">
        <f t="shared" si="381"/>
        <v>6263</v>
      </c>
      <c r="J1328" s="7486"/>
      <c r="K1328" s="7486"/>
      <c r="L1328" s="7486"/>
      <c r="M1328" s="7486"/>
      <c r="N1328" s="7486"/>
      <c r="O1328" s="7486"/>
      <c r="P1328" s="7012"/>
      <c r="Q1328" s="7487">
        <v>6263</v>
      </c>
      <c r="R1328" s="7487"/>
      <c r="S1328" s="7487"/>
      <c r="T1328" s="7062"/>
      <c r="U1328" s="7487"/>
      <c r="V1328" s="7487"/>
      <c r="W1328" s="7487"/>
      <c r="X1328" s="7487"/>
      <c r="Y1328" s="7487"/>
      <c r="Z1328" s="7487"/>
      <c r="AA1328" s="7487"/>
      <c r="AB1328" s="7487"/>
      <c r="AC1328" s="7487"/>
      <c r="AD1328" s="7487"/>
      <c r="AE1328" s="7488"/>
      <c r="AF1328" s="7488"/>
      <c r="AG1328" s="7487"/>
      <c r="AH1328" s="7487"/>
      <c r="AI1328" s="7062"/>
      <c r="AJ1328" s="7489"/>
      <c r="AK1328" s="7489"/>
      <c r="AL1328" s="7489"/>
      <c r="AM1328" s="7489"/>
      <c r="AN1328" s="7492"/>
      <c r="AO1328" s="7492"/>
    </row>
    <row r="1329" spans="1:41" s="2624" customFormat="1" ht="16.5" customHeight="1">
      <c r="A1329" s="2629"/>
      <c r="B1329" s="2631"/>
      <c r="C1329" s="7493" t="s">
        <v>706</v>
      </c>
      <c r="D1329" s="3247" t="s">
        <v>666</v>
      </c>
      <c r="E1329" s="7494">
        <f t="shared" si="380"/>
        <v>737</v>
      </c>
      <c r="F1329" s="7065">
        <v>737</v>
      </c>
      <c r="G1329" s="7495">
        <v>22.29</v>
      </c>
      <c r="H1329" s="2247">
        <f t="shared" si="379"/>
        <v>3.0244233378561736E-2</v>
      </c>
      <c r="I1329" s="1881">
        <f t="shared" si="381"/>
        <v>737</v>
      </c>
      <c r="J1329" s="7496"/>
      <c r="K1329" s="7496"/>
      <c r="L1329" s="7496"/>
      <c r="M1329" s="7496"/>
      <c r="N1329" s="7496"/>
      <c r="O1329" s="7496"/>
      <c r="P1329" s="7012"/>
      <c r="Q1329" s="7497">
        <v>737</v>
      </c>
      <c r="R1329" s="7497"/>
      <c r="S1329" s="7497"/>
      <c r="T1329" s="7062"/>
      <c r="U1329" s="7497"/>
      <c r="V1329" s="7497"/>
      <c r="W1329" s="7497"/>
      <c r="X1329" s="7497"/>
      <c r="Y1329" s="7497"/>
      <c r="Z1329" s="7497"/>
      <c r="AA1329" s="7497"/>
      <c r="AB1329" s="7497"/>
      <c r="AC1329" s="7497"/>
      <c r="AD1329" s="7497"/>
      <c r="AE1329" s="7498"/>
      <c r="AF1329" s="7498"/>
      <c r="AG1329" s="7497"/>
      <c r="AH1329" s="7497"/>
      <c r="AI1329" s="7062"/>
      <c r="AJ1329" s="7499"/>
      <c r="AK1329" s="7499"/>
      <c r="AL1329" s="7499"/>
      <c r="AM1329" s="7499"/>
      <c r="AN1329" s="7500"/>
      <c r="AO1329" s="7500"/>
    </row>
    <row r="1330" spans="1:41" ht="16.5" customHeight="1">
      <c r="A1330" s="2913"/>
      <c r="B1330" s="7400"/>
      <c r="C1330" s="7501" t="s">
        <v>745</v>
      </c>
      <c r="D1330" s="7084" t="s">
        <v>676</v>
      </c>
      <c r="E1330" s="7494">
        <f t="shared" si="380"/>
        <v>35788</v>
      </c>
      <c r="F1330" s="7065">
        <v>35788</v>
      </c>
      <c r="G1330" s="7495">
        <v>0</v>
      </c>
      <c r="H1330" s="3250">
        <f t="shared" si="379"/>
        <v>0</v>
      </c>
      <c r="I1330" s="1881">
        <f t="shared" si="381"/>
        <v>35788</v>
      </c>
      <c r="J1330" s="7496"/>
      <c r="K1330" s="7496"/>
      <c r="L1330" s="7496"/>
      <c r="M1330" s="7496"/>
      <c r="N1330" s="7496"/>
      <c r="O1330" s="7496"/>
      <c r="P1330" s="7012"/>
      <c r="Q1330" s="7497">
        <v>35788</v>
      </c>
      <c r="R1330" s="7497"/>
      <c r="S1330" s="7497"/>
      <c r="T1330" s="7062"/>
      <c r="U1330" s="7497"/>
      <c r="V1330" s="7497"/>
      <c r="W1330" s="7497"/>
      <c r="X1330" s="7497"/>
      <c r="Y1330" s="7497"/>
      <c r="Z1330" s="7497"/>
      <c r="AA1330" s="7497"/>
      <c r="AB1330" s="7497"/>
      <c r="AC1330" s="7497"/>
      <c r="AD1330" s="7497"/>
      <c r="AE1330" s="7498"/>
      <c r="AF1330" s="7498"/>
      <c r="AG1330" s="7497"/>
      <c r="AH1330" s="7497"/>
      <c r="AI1330" s="7062"/>
      <c r="AJ1330" s="7499"/>
      <c r="AK1330" s="7499"/>
      <c r="AL1330" s="7499"/>
      <c r="AM1330" s="7499"/>
      <c r="AN1330" s="7502"/>
      <c r="AO1330" s="7502"/>
    </row>
    <row r="1331" spans="1:41" ht="16.5" customHeight="1">
      <c r="A1331" s="2913"/>
      <c r="B1331" s="7400"/>
      <c r="C1331" s="7501" t="s">
        <v>710</v>
      </c>
      <c r="D1331" s="7084" t="s">
        <v>676</v>
      </c>
      <c r="E1331" s="7494">
        <f t="shared" si="380"/>
        <v>4212</v>
      </c>
      <c r="F1331" s="7065">
        <v>4212</v>
      </c>
      <c r="G1331" s="7495">
        <v>0</v>
      </c>
      <c r="H1331" s="3250">
        <f t="shared" si="379"/>
        <v>0</v>
      </c>
      <c r="I1331" s="1881">
        <f t="shared" si="381"/>
        <v>4212</v>
      </c>
      <c r="J1331" s="7496"/>
      <c r="K1331" s="7496"/>
      <c r="L1331" s="7496"/>
      <c r="M1331" s="7496"/>
      <c r="N1331" s="7496"/>
      <c r="O1331" s="7496"/>
      <c r="P1331" s="7012"/>
      <c r="Q1331" s="7497">
        <v>4212</v>
      </c>
      <c r="R1331" s="7497"/>
      <c r="S1331" s="7497"/>
      <c r="T1331" s="7062"/>
      <c r="U1331" s="7497"/>
      <c r="V1331" s="7497"/>
      <c r="W1331" s="7497"/>
      <c r="X1331" s="7497"/>
      <c r="Y1331" s="7497"/>
      <c r="Z1331" s="7497"/>
      <c r="AA1331" s="7497"/>
      <c r="AB1331" s="7497"/>
      <c r="AC1331" s="7497"/>
      <c r="AD1331" s="7497"/>
      <c r="AE1331" s="7498"/>
      <c r="AF1331" s="7498"/>
      <c r="AG1331" s="7497"/>
      <c r="AH1331" s="7497"/>
      <c r="AI1331" s="7062"/>
      <c r="AJ1331" s="7499"/>
      <c r="AK1331" s="7499"/>
      <c r="AL1331" s="7499"/>
      <c r="AM1331" s="7499"/>
      <c r="AN1331" s="7502"/>
      <c r="AO1331" s="7502"/>
    </row>
    <row r="1332" spans="1:41" s="2624" customFormat="1" ht="16.5" customHeight="1">
      <c r="A1332" s="2629"/>
      <c r="B1332" s="2631"/>
      <c r="C1332" s="7503" t="s">
        <v>746</v>
      </c>
      <c r="D1332" s="7504" t="s">
        <v>653</v>
      </c>
      <c r="E1332" s="7494">
        <f t="shared" si="380"/>
        <v>21271</v>
      </c>
      <c r="F1332" s="7065">
        <v>21271</v>
      </c>
      <c r="G1332" s="7495">
        <v>6906.28</v>
      </c>
      <c r="H1332" s="3250">
        <f t="shared" si="379"/>
        <v>0.324680550984909</v>
      </c>
      <c r="I1332" s="1881">
        <f t="shared" si="381"/>
        <v>21271</v>
      </c>
      <c r="J1332" s="7496"/>
      <c r="K1332" s="7496"/>
      <c r="L1332" s="7496"/>
      <c r="M1332" s="7496"/>
      <c r="N1332" s="7496"/>
      <c r="O1332" s="7496"/>
      <c r="P1332" s="7012"/>
      <c r="Q1332" s="7497">
        <v>21271</v>
      </c>
      <c r="R1332" s="7497"/>
      <c r="S1332" s="7497"/>
      <c r="T1332" s="7062"/>
      <c r="U1332" s="7497"/>
      <c r="V1332" s="7497"/>
      <c r="W1332" s="7497"/>
      <c r="X1332" s="7497"/>
      <c r="Y1332" s="7497"/>
      <c r="Z1332" s="7497"/>
      <c r="AA1332" s="7497"/>
      <c r="AB1332" s="7497"/>
      <c r="AC1332" s="7497"/>
      <c r="AD1332" s="7497"/>
      <c r="AE1332" s="7498"/>
      <c r="AF1332" s="7498"/>
      <c r="AG1332" s="7497"/>
      <c r="AH1332" s="7497"/>
      <c r="AI1332" s="7062"/>
      <c r="AJ1332" s="7499"/>
      <c r="AK1332" s="7499"/>
      <c r="AL1332" s="7499"/>
      <c r="AM1332" s="7499"/>
      <c r="AN1332" s="7500"/>
      <c r="AO1332" s="7500"/>
    </row>
    <row r="1333" spans="1:41" s="2624" customFormat="1" ht="16.5" customHeight="1" thickBot="1">
      <c r="A1333" s="2629"/>
      <c r="B1333" s="2631"/>
      <c r="C1333" s="7503" t="s">
        <v>712</v>
      </c>
      <c r="D1333" s="7505" t="s">
        <v>653</v>
      </c>
      <c r="E1333" s="7494">
        <f t="shared" si="380"/>
        <v>2503</v>
      </c>
      <c r="F1333" s="7065">
        <v>2503</v>
      </c>
      <c r="G1333" s="7495">
        <v>812.81</v>
      </c>
      <c r="H1333" s="3250">
        <f t="shared" si="379"/>
        <v>0.3247343188174191</v>
      </c>
      <c r="I1333" s="1881">
        <f t="shared" si="381"/>
        <v>2503</v>
      </c>
      <c r="J1333" s="7496"/>
      <c r="K1333" s="7496"/>
      <c r="L1333" s="7496"/>
      <c r="M1333" s="7496"/>
      <c r="N1333" s="7496"/>
      <c r="O1333" s="7496"/>
      <c r="P1333" s="7012"/>
      <c r="Q1333" s="7497">
        <v>2503</v>
      </c>
      <c r="R1333" s="7497"/>
      <c r="S1333" s="7497"/>
      <c r="T1333" s="7062"/>
      <c r="U1333" s="7497"/>
      <c r="V1333" s="7497"/>
      <c r="W1333" s="7497"/>
      <c r="X1333" s="7497"/>
      <c r="Y1333" s="7497"/>
      <c r="Z1333" s="7497"/>
      <c r="AA1333" s="7497"/>
      <c r="AB1333" s="7497"/>
      <c r="AC1333" s="7497"/>
      <c r="AD1333" s="7497"/>
      <c r="AE1333" s="7498"/>
      <c r="AF1333" s="7498"/>
      <c r="AG1333" s="7497"/>
      <c r="AH1333" s="7497"/>
      <c r="AI1333" s="7062"/>
      <c r="AJ1333" s="7499"/>
      <c r="AK1333" s="7499"/>
      <c r="AL1333" s="7499"/>
      <c r="AM1333" s="7499"/>
      <c r="AN1333" s="7500"/>
      <c r="AO1333" s="7500"/>
    </row>
    <row r="1334" spans="1:41" s="2624" customFormat="1" ht="17.100000000000001" customHeight="1" thickBot="1">
      <c r="A1334" s="2629"/>
      <c r="B1334" s="2626" t="s">
        <v>975</v>
      </c>
      <c r="C1334" s="2627"/>
      <c r="D1334" s="2628" t="s">
        <v>502</v>
      </c>
      <c r="E1334" s="2217">
        <f>SUM(E1335,)</f>
        <v>0</v>
      </c>
      <c r="F1334" s="2217">
        <f t="shared" ref="F1334:G1334" si="382">SUM(F1335,)</f>
        <v>220000</v>
      </c>
      <c r="G1334" s="2218">
        <f t="shared" si="382"/>
        <v>167520</v>
      </c>
      <c r="H1334" s="1935">
        <f>G1334/F1334</f>
        <v>0.76145454545454549</v>
      </c>
      <c r="I1334" s="1881">
        <f t="shared" si="381"/>
        <v>0</v>
      </c>
      <c r="J1334" s="7478"/>
      <c r="K1334" s="7478"/>
      <c r="L1334" s="7478"/>
      <c r="M1334" s="7478"/>
      <c r="N1334" s="7478"/>
      <c r="O1334" s="7478"/>
      <c r="P1334" s="7012"/>
      <c r="Q1334" s="7479"/>
      <c r="R1334" s="7479"/>
      <c r="S1334" s="7479"/>
      <c r="T1334" s="7062"/>
      <c r="U1334" s="7479"/>
      <c r="V1334" s="7479"/>
      <c r="W1334" s="7479"/>
      <c r="X1334" s="7479"/>
      <c r="Y1334" s="7479"/>
      <c r="Z1334" s="7479"/>
      <c r="AA1334" s="7479"/>
      <c r="AB1334" s="7479"/>
      <c r="AC1334" s="7479"/>
      <c r="AD1334" s="7479"/>
      <c r="AE1334" s="7480"/>
      <c r="AF1334" s="7480"/>
      <c r="AG1334" s="7479"/>
      <c r="AH1334" s="7479"/>
      <c r="AI1334" s="7062"/>
      <c r="AJ1334" s="7481"/>
      <c r="AK1334" s="7481"/>
      <c r="AL1334" s="7481"/>
      <c r="AM1334" s="7481"/>
      <c r="AN1334" s="7506"/>
      <c r="AO1334" s="7506"/>
    </row>
    <row r="1335" spans="1:41" s="2624" customFormat="1" ht="17.100000000000001" customHeight="1">
      <c r="A1335" s="2629"/>
      <c r="B1335" s="7507"/>
      <c r="C1335" s="10876" t="s">
        <v>645</v>
      </c>
      <c r="D1335" s="10876"/>
      <c r="E1335" s="2220">
        <f t="shared" ref="E1335:G1336" si="383">SUM(E1336)</f>
        <v>0</v>
      </c>
      <c r="F1335" s="2220">
        <f t="shared" si="383"/>
        <v>220000</v>
      </c>
      <c r="G1335" s="2221">
        <f t="shared" si="383"/>
        <v>167520</v>
      </c>
      <c r="H1335" s="2354">
        <f>G1335/F1335</f>
        <v>0.76145454545454549</v>
      </c>
      <c r="I1335" s="1881">
        <f t="shared" si="381"/>
        <v>0</v>
      </c>
      <c r="J1335" s="7478"/>
      <c r="K1335" s="7478"/>
      <c r="L1335" s="7478"/>
      <c r="M1335" s="7478"/>
      <c r="N1335" s="7478"/>
      <c r="O1335" s="7478"/>
      <c r="P1335" s="7012"/>
      <c r="Q1335" s="7479"/>
      <c r="R1335" s="7479"/>
      <c r="S1335" s="7479"/>
      <c r="T1335" s="7062"/>
      <c r="U1335" s="7479"/>
      <c r="V1335" s="7479"/>
      <c r="W1335" s="7479"/>
      <c r="X1335" s="7479"/>
      <c r="Y1335" s="7479"/>
      <c r="Z1335" s="7479"/>
      <c r="AA1335" s="7479"/>
      <c r="AB1335" s="7479"/>
      <c r="AC1335" s="7479"/>
      <c r="AD1335" s="7479"/>
      <c r="AE1335" s="7480"/>
      <c r="AF1335" s="7480"/>
      <c r="AG1335" s="7479"/>
      <c r="AH1335" s="7479"/>
      <c r="AI1335" s="7062"/>
      <c r="AJ1335" s="7481"/>
      <c r="AK1335" s="7481"/>
      <c r="AL1335" s="7481"/>
      <c r="AM1335" s="7481"/>
      <c r="AN1335" s="7506"/>
      <c r="AO1335" s="7506"/>
    </row>
    <row r="1336" spans="1:41" s="2624" customFormat="1" ht="17.100000000000001" customHeight="1">
      <c r="A1336" s="2629"/>
      <c r="B1336" s="7507"/>
      <c r="C1336" s="11211" t="s">
        <v>646</v>
      </c>
      <c r="D1336" s="11211"/>
      <c r="E1336" s="7508">
        <f t="shared" si="383"/>
        <v>0</v>
      </c>
      <c r="F1336" s="7508">
        <f t="shared" si="383"/>
        <v>220000</v>
      </c>
      <c r="G1336" s="7509">
        <f t="shared" si="383"/>
        <v>167520</v>
      </c>
      <c r="H1336" s="2247">
        <f t="shared" ref="H1336:H1338" si="384">G1336/F1336</f>
        <v>0.76145454545454549</v>
      </c>
      <c r="I1336" s="1881">
        <f t="shared" si="381"/>
        <v>0</v>
      </c>
      <c r="J1336" s="7510"/>
      <c r="K1336" s="7510"/>
      <c r="L1336" s="7510"/>
      <c r="M1336" s="7510"/>
      <c r="N1336" s="7510"/>
      <c r="O1336" s="7510"/>
      <c r="P1336" s="7012"/>
      <c r="Q1336" s="7511"/>
      <c r="R1336" s="7511"/>
      <c r="S1336" s="7511"/>
      <c r="T1336" s="7062"/>
      <c r="U1336" s="7511"/>
      <c r="V1336" s="7511"/>
      <c r="W1336" s="7511"/>
      <c r="X1336" s="7511"/>
      <c r="Y1336" s="7511"/>
      <c r="Z1336" s="7511"/>
      <c r="AA1336" s="7511"/>
      <c r="AB1336" s="7511"/>
      <c r="AC1336" s="7511"/>
      <c r="AD1336" s="7511"/>
      <c r="AE1336" s="7512"/>
      <c r="AF1336" s="7512"/>
      <c r="AG1336" s="7511"/>
      <c r="AH1336" s="7511"/>
      <c r="AI1336" s="7062"/>
      <c r="AJ1336" s="7513"/>
      <c r="AK1336" s="7513"/>
      <c r="AL1336" s="7513"/>
      <c r="AM1336" s="7513"/>
      <c r="AN1336" s="7514"/>
      <c r="AO1336" s="7514"/>
    </row>
    <row r="1337" spans="1:41" s="2624" customFormat="1" ht="17.100000000000001" customHeight="1">
      <c r="A1337" s="2629"/>
      <c r="B1337" s="7507"/>
      <c r="C1337" s="11212" t="s">
        <v>654</v>
      </c>
      <c r="D1337" s="11213"/>
      <c r="E1337" s="7515">
        <f>SUM(E1338:E1338)</f>
        <v>0</v>
      </c>
      <c r="F1337" s="7515">
        <f t="shared" ref="F1337:G1337" si="385">SUM(F1338:F1338)</f>
        <v>220000</v>
      </c>
      <c r="G1337" s="7516">
        <f t="shared" si="385"/>
        <v>167520</v>
      </c>
      <c r="H1337" s="2247">
        <f t="shared" si="384"/>
        <v>0.76145454545454549</v>
      </c>
      <c r="I1337" s="1881">
        <f t="shared" si="381"/>
        <v>0</v>
      </c>
      <c r="J1337" s="7510"/>
      <c r="K1337" s="7510"/>
      <c r="L1337" s="7510"/>
      <c r="M1337" s="7510"/>
      <c r="N1337" s="7510"/>
      <c r="O1337" s="7510"/>
      <c r="P1337" s="7517"/>
      <c r="Q1337" s="7511"/>
      <c r="R1337" s="7511"/>
      <c r="S1337" s="7511"/>
      <c r="T1337" s="7518"/>
      <c r="U1337" s="7511"/>
      <c r="V1337" s="7511"/>
      <c r="W1337" s="7511"/>
      <c r="X1337" s="7511"/>
      <c r="Y1337" s="7511"/>
      <c r="Z1337" s="7511"/>
      <c r="AA1337" s="7511"/>
      <c r="AB1337" s="7511"/>
      <c r="AC1337" s="7511"/>
      <c r="AD1337" s="7511"/>
      <c r="AE1337" s="7512"/>
      <c r="AF1337" s="7512"/>
      <c r="AG1337" s="7511"/>
      <c r="AH1337" s="7511"/>
      <c r="AI1337" s="7518"/>
      <c r="AJ1337" s="7513"/>
      <c r="AK1337" s="7513"/>
      <c r="AL1337" s="7513"/>
      <c r="AM1337" s="7513"/>
      <c r="AN1337" s="7514"/>
      <c r="AO1337" s="7514"/>
    </row>
    <row r="1338" spans="1:41" s="2624" customFormat="1" ht="16.5" customHeight="1" thickBot="1">
      <c r="A1338" s="2732"/>
      <c r="B1338" s="7519"/>
      <c r="C1338" s="7520" t="s">
        <v>376</v>
      </c>
      <c r="D1338" s="7521" t="s">
        <v>661</v>
      </c>
      <c r="E1338" s="7072">
        <f>J1338</f>
        <v>0</v>
      </c>
      <c r="F1338" s="7384">
        <v>220000</v>
      </c>
      <c r="G1338" s="7522">
        <v>167520</v>
      </c>
      <c r="H1338" s="3240">
        <f t="shared" si="384"/>
        <v>0.76145454545454549</v>
      </c>
      <c r="I1338" s="1881">
        <f t="shared" si="381"/>
        <v>0</v>
      </c>
      <c r="J1338" s="7510"/>
      <c r="K1338" s="7510"/>
      <c r="L1338" s="7510"/>
      <c r="M1338" s="7510"/>
      <c r="N1338" s="7510"/>
      <c r="O1338" s="7510"/>
      <c r="P1338" s="7517"/>
      <c r="Q1338" s="7511"/>
      <c r="R1338" s="7511"/>
      <c r="S1338" s="7511"/>
      <c r="T1338" s="7518"/>
      <c r="U1338" s="7511"/>
      <c r="V1338" s="7511"/>
      <c r="W1338" s="7511"/>
      <c r="X1338" s="7511"/>
      <c r="Y1338" s="7511"/>
      <c r="Z1338" s="7511"/>
      <c r="AA1338" s="7511"/>
      <c r="AB1338" s="7511"/>
      <c r="AC1338" s="7511"/>
      <c r="AD1338" s="7511"/>
      <c r="AE1338" s="7512"/>
      <c r="AF1338" s="7512"/>
      <c r="AG1338" s="7511"/>
      <c r="AH1338" s="7511"/>
      <c r="AI1338" s="7518"/>
      <c r="AJ1338" s="7513"/>
      <c r="AK1338" s="7513"/>
      <c r="AL1338" s="7513"/>
      <c r="AM1338" s="7513"/>
      <c r="AN1338" s="7514"/>
      <c r="AO1338" s="7514"/>
    </row>
    <row r="1339" spans="1:41" s="2624" customFormat="1" ht="17.100000000000001" customHeight="1" thickBot="1">
      <c r="A1339" s="2629"/>
      <c r="B1339" s="4168" t="s">
        <v>976</v>
      </c>
      <c r="C1339" s="4169"/>
      <c r="D1339" s="4170" t="s">
        <v>44</v>
      </c>
      <c r="E1339" s="2606">
        <f>SUM(E1340,E1391)</f>
        <v>28775797</v>
      </c>
      <c r="F1339" s="2606">
        <f>SUM(F1340,F1391)</f>
        <v>27183317</v>
      </c>
      <c r="G1339" s="2607">
        <f>SUM(G1340,G1391)</f>
        <v>19885410.709999997</v>
      </c>
      <c r="H1339" s="2608">
        <f>G1339/F1339</f>
        <v>0.73152995677459076</v>
      </c>
      <c r="I1339" s="1881">
        <f t="shared" si="381"/>
        <v>0</v>
      </c>
      <c r="J1339" s="7510"/>
      <c r="K1339" s="7510"/>
      <c r="L1339" s="7510"/>
      <c r="M1339" s="7510"/>
      <c r="N1339" s="7510"/>
      <c r="O1339" s="7510"/>
      <c r="P1339" s="7517"/>
      <c r="Q1339" s="7511"/>
      <c r="R1339" s="7511"/>
      <c r="S1339" s="7511"/>
      <c r="T1339" s="7518"/>
      <c r="U1339" s="7511"/>
      <c r="V1339" s="7511"/>
      <c r="W1339" s="7511"/>
      <c r="X1339" s="7511"/>
      <c r="Y1339" s="7511"/>
      <c r="Z1339" s="7511"/>
      <c r="AA1339" s="7511"/>
      <c r="AB1339" s="7511"/>
      <c r="AC1339" s="7511"/>
      <c r="AD1339" s="7511"/>
      <c r="AE1339" s="7512"/>
      <c r="AF1339" s="7512"/>
      <c r="AG1339" s="7511"/>
      <c r="AH1339" s="7511"/>
      <c r="AI1339" s="7518"/>
      <c r="AJ1339" s="7513"/>
      <c r="AK1339" s="7513"/>
      <c r="AL1339" s="7513"/>
      <c r="AM1339" s="7513"/>
      <c r="AN1339" s="7514"/>
      <c r="AO1339" s="7514"/>
    </row>
    <row r="1340" spans="1:41" s="2624" customFormat="1" ht="17.100000000000001" customHeight="1">
      <c r="A1340" s="2629"/>
      <c r="B1340" s="2631"/>
      <c r="C1340" s="10876" t="s">
        <v>645</v>
      </c>
      <c r="D1340" s="10876"/>
      <c r="E1340" s="7523">
        <f>SUM(E1341,E1345)</f>
        <v>27127619</v>
      </c>
      <c r="F1340" s="7523">
        <f t="shared" ref="F1340:G1340" si="386">SUM(F1341,F1345)</f>
        <v>25226584</v>
      </c>
      <c r="G1340" s="2285">
        <f t="shared" si="386"/>
        <v>18068605.869999997</v>
      </c>
      <c r="H1340" s="2354">
        <f>G1340/F1340</f>
        <v>0.71625257981817902</v>
      </c>
      <c r="I1340" s="1881">
        <f t="shared" si="381"/>
        <v>0</v>
      </c>
      <c r="J1340" s="7510"/>
      <c r="K1340" s="7510"/>
      <c r="L1340" s="7510"/>
      <c r="M1340" s="7510"/>
      <c r="N1340" s="7510"/>
      <c r="O1340" s="7510"/>
      <c r="P1340" s="7517"/>
      <c r="Q1340" s="7511"/>
      <c r="R1340" s="7511"/>
      <c r="S1340" s="7511"/>
      <c r="T1340" s="7518"/>
      <c r="U1340" s="7511"/>
      <c r="V1340" s="7511"/>
      <c r="W1340" s="7511"/>
      <c r="X1340" s="7511"/>
      <c r="Y1340" s="7511"/>
      <c r="Z1340" s="7511"/>
      <c r="AA1340" s="7511"/>
      <c r="AB1340" s="7511"/>
      <c r="AC1340" s="7511"/>
      <c r="AD1340" s="7511"/>
      <c r="AE1340" s="7512"/>
      <c r="AF1340" s="7512"/>
      <c r="AG1340" s="7511"/>
      <c r="AH1340" s="7511"/>
      <c r="AI1340" s="7518"/>
      <c r="AJ1340" s="7513"/>
      <c r="AK1340" s="7513"/>
      <c r="AL1340" s="7513"/>
      <c r="AM1340" s="7513"/>
      <c r="AN1340" s="7514"/>
      <c r="AO1340" s="7514"/>
    </row>
    <row r="1341" spans="1:41" s="2624" customFormat="1" ht="17.100000000000001" customHeight="1">
      <c r="A1341" s="2629"/>
      <c r="B1341" s="2631"/>
      <c r="C1341" s="11225" t="s">
        <v>713</v>
      </c>
      <c r="D1341" s="11225"/>
      <c r="E1341" s="7524">
        <f>SUM(E1342:E1343)</f>
        <v>537900</v>
      </c>
      <c r="F1341" s="7525">
        <f t="shared" ref="F1341" si="387">SUM(F1342:F1343)</f>
        <v>62479</v>
      </c>
      <c r="G1341" s="7526">
        <f>SUM(G1342:G1343)</f>
        <v>60724.1</v>
      </c>
      <c r="H1341" s="2247">
        <f t="shared" ref="H1341:H1401" si="388">G1341/F1341</f>
        <v>0.97191216248659551</v>
      </c>
      <c r="I1341" s="1881">
        <f t="shared" si="381"/>
        <v>0</v>
      </c>
      <c r="J1341" s="7527"/>
      <c r="K1341" s="7527"/>
      <c r="L1341" s="7527"/>
      <c r="M1341" s="7527"/>
      <c r="N1341" s="7527"/>
      <c r="O1341" s="7527"/>
      <c r="P1341" s="7012"/>
      <c r="Q1341" s="7528"/>
      <c r="R1341" s="7528"/>
      <c r="S1341" s="7528"/>
      <c r="T1341" s="7062"/>
      <c r="U1341" s="7528"/>
      <c r="V1341" s="7528"/>
      <c r="W1341" s="7528"/>
      <c r="X1341" s="7528"/>
      <c r="Y1341" s="7528"/>
      <c r="Z1341" s="7528"/>
      <c r="AA1341" s="7528"/>
      <c r="AB1341" s="7528"/>
      <c r="AC1341" s="7528"/>
      <c r="AD1341" s="7528"/>
      <c r="AE1341" s="7529"/>
      <c r="AF1341" s="7529"/>
      <c r="AG1341" s="7528"/>
      <c r="AH1341" s="7528"/>
      <c r="AI1341" s="7062"/>
      <c r="AJ1341" s="7530"/>
      <c r="AK1341" s="7530"/>
      <c r="AL1341" s="7530"/>
      <c r="AM1341" s="7530"/>
      <c r="AN1341" s="7531"/>
      <c r="AO1341" s="7531"/>
    </row>
    <row r="1342" spans="1:41" s="2624" customFormat="1" ht="40.5" customHeight="1">
      <c r="A1342" s="2629"/>
      <c r="B1342" s="2631"/>
      <c r="C1342" s="7532" t="s">
        <v>977</v>
      </c>
      <c r="D1342" s="7533" t="s">
        <v>978</v>
      </c>
      <c r="E1342" s="7534">
        <f t="shared" ref="E1342:E1343" si="389">I1342</f>
        <v>537900</v>
      </c>
      <c r="F1342" s="7535">
        <v>0</v>
      </c>
      <c r="G1342" s="7536">
        <v>0</v>
      </c>
      <c r="H1342" s="2247"/>
      <c r="I1342" s="1881">
        <f t="shared" si="381"/>
        <v>537900</v>
      </c>
      <c r="J1342" s="7537"/>
      <c r="K1342" s="7537"/>
      <c r="L1342" s="7537"/>
      <c r="M1342" s="7537"/>
      <c r="N1342" s="7537"/>
      <c r="O1342" s="7537"/>
      <c r="P1342" s="7012"/>
      <c r="Q1342" s="7538"/>
      <c r="R1342" s="7538"/>
      <c r="S1342" s="7538"/>
      <c r="T1342" s="7062">
        <v>537900</v>
      </c>
      <c r="U1342" s="7538"/>
      <c r="V1342" s="7538"/>
      <c r="W1342" s="7538"/>
      <c r="X1342" s="7538"/>
      <c r="Y1342" s="7538"/>
      <c r="Z1342" s="7538"/>
      <c r="AA1342" s="7538"/>
      <c r="AB1342" s="7538"/>
      <c r="AC1342" s="7538"/>
      <c r="AD1342" s="7538"/>
      <c r="AE1342" s="7539"/>
      <c r="AF1342" s="7539"/>
      <c r="AG1342" s="7538"/>
      <c r="AH1342" s="7538"/>
      <c r="AI1342" s="7062"/>
      <c r="AJ1342" s="7540"/>
      <c r="AK1342" s="7540"/>
      <c r="AL1342" s="7540"/>
      <c r="AM1342" s="7540"/>
      <c r="AN1342" s="7541"/>
      <c r="AO1342" s="7541"/>
    </row>
    <row r="1343" spans="1:41" s="2624" customFormat="1" ht="51">
      <c r="A1343" s="2629"/>
      <c r="B1343" s="2631"/>
      <c r="C1343" s="7542" t="s">
        <v>82</v>
      </c>
      <c r="D1343" s="7543" t="s">
        <v>720</v>
      </c>
      <c r="E1343" s="7544">
        <f t="shared" si="389"/>
        <v>0</v>
      </c>
      <c r="F1343" s="7545">
        <v>62479</v>
      </c>
      <c r="G1343" s="7546">
        <v>60724.1</v>
      </c>
      <c r="H1343" s="2247">
        <f t="shared" si="388"/>
        <v>0.97191216248659551</v>
      </c>
      <c r="I1343" s="1881">
        <f t="shared" si="381"/>
        <v>0</v>
      </c>
      <c r="J1343" s="7547"/>
      <c r="K1343" s="7547"/>
      <c r="L1343" s="7547"/>
      <c r="M1343" s="7547"/>
      <c r="N1343" s="7547"/>
      <c r="O1343" s="7547"/>
      <c r="P1343" s="7012"/>
      <c r="Q1343" s="7548"/>
      <c r="R1343" s="7548"/>
      <c r="S1343" s="7548"/>
      <c r="T1343" s="7062"/>
      <c r="U1343" s="7548"/>
      <c r="V1343" s="7548"/>
      <c r="W1343" s="7548"/>
      <c r="X1343" s="7548"/>
      <c r="Y1343" s="7548"/>
      <c r="Z1343" s="7548"/>
      <c r="AA1343" s="7548"/>
      <c r="AB1343" s="7548"/>
      <c r="AC1343" s="7548"/>
      <c r="AD1343" s="7548"/>
      <c r="AE1343" s="7549"/>
      <c r="AF1343" s="7549"/>
      <c r="AG1343" s="7548"/>
      <c r="AH1343" s="7548"/>
      <c r="AI1343" s="7062"/>
      <c r="AJ1343" s="7550"/>
      <c r="AK1343" s="7550"/>
      <c r="AL1343" s="7550"/>
      <c r="AM1343" s="7550"/>
      <c r="AN1343" s="7551"/>
      <c r="AO1343" s="7551"/>
    </row>
    <row r="1344" spans="1:41" s="2624" customFormat="1" ht="16.5" customHeight="1">
      <c r="A1344" s="2629"/>
      <c r="B1344" s="2631"/>
      <c r="C1344" s="7552"/>
      <c r="D1344" s="7553"/>
      <c r="E1344" s="7554"/>
      <c r="F1344" s="7555"/>
      <c r="G1344" s="7556"/>
      <c r="H1344" s="2247"/>
      <c r="I1344" s="1881">
        <f t="shared" si="381"/>
        <v>0</v>
      </c>
      <c r="J1344" s="7557"/>
      <c r="K1344" s="7557"/>
      <c r="L1344" s="7557"/>
      <c r="M1344" s="7557"/>
      <c r="N1344" s="7557"/>
      <c r="O1344" s="7557"/>
      <c r="P1344" s="7012"/>
      <c r="Q1344" s="7558"/>
      <c r="R1344" s="7558"/>
      <c r="S1344" s="7558"/>
      <c r="T1344" s="7062"/>
      <c r="U1344" s="7558"/>
      <c r="V1344" s="7558"/>
      <c r="W1344" s="7558"/>
      <c r="X1344" s="7558"/>
      <c r="Y1344" s="7558"/>
      <c r="Z1344" s="7558"/>
      <c r="AA1344" s="7558"/>
      <c r="AB1344" s="7558"/>
      <c r="AC1344" s="7558"/>
      <c r="AD1344" s="7558"/>
      <c r="AE1344" s="7559"/>
      <c r="AF1344" s="7559"/>
      <c r="AG1344" s="7558"/>
      <c r="AH1344" s="7558"/>
      <c r="AI1344" s="7062"/>
      <c r="AJ1344" s="7560"/>
      <c r="AK1344" s="7560"/>
      <c r="AL1344" s="7560"/>
      <c r="AM1344" s="7560"/>
      <c r="AN1344" s="7561"/>
      <c r="AO1344" s="7561"/>
    </row>
    <row r="1345" spans="1:41" s="2624" customFormat="1" ht="15.75" customHeight="1">
      <c r="A1345" s="2629"/>
      <c r="B1345" s="2631"/>
      <c r="C1345" s="11226" t="s">
        <v>683</v>
      </c>
      <c r="D1345" s="11227"/>
      <c r="E1345" s="7562">
        <f>SUM(E1346:E1389)</f>
        <v>26589719</v>
      </c>
      <c r="F1345" s="7563">
        <f>SUM(F1346:F1389)</f>
        <v>25164105</v>
      </c>
      <c r="G1345" s="7564">
        <f>SUM(G1346:G1389)</f>
        <v>18007881.769999996</v>
      </c>
      <c r="H1345" s="2247">
        <f t="shared" ref="H1345:H1353" si="390">G1345/F1345</f>
        <v>0.71561781235613176</v>
      </c>
      <c r="I1345" s="1881">
        <f t="shared" si="381"/>
        <v>0</v>
      </c>
      <c r="J1345" s="7565"/>
      <c r="K1345" s="7565"/>
      <c r="L1345" s="7565"/>
      <c r="M1345" s="7565"/>
      <c r="N1345" s="7565"/>
      <c r="O1345" s="7565"/>
      <c r="P1345" s="7012"/>
      <c r="Q1345" s="7566"/>
      <c r="R1345" s="7566"/>
      <c r="S1345" s="7566"/>
      <c r="T1345" s="7062"/>
      <c r="U1345" s="7566"/>
      <c r="V1345" s="7566"/>
      <c r="W1345" s="7566"/>
      <c r="X1345" s="7566"/>
      <c r="Y1345" s="7566"/>
      <c r="Z1345" s="7566"/>
      <c r="AA1345" s="7566"/>
      <c r="AB1345" s="7566"/>
      <c r="AC1345" s="7566"/>
      <c r="AD1345" s="7566"/>
      <c r="AE1345" s="7567"/>
      <c r="AF1345" s="7567"/>
      <c r="AG1345" s="7566"/>
      <c r="AH1345" s="7566"/>
      <c r="AI1345" s="7062"/>
      <c r="AJ1345" s="7568"/>
      <c r="AK1345" s="7568"/>
      <c r="AL1345" s="7568"/>
      <c r="AM1345" s="7568"/>
      <c r="AN1345" s="7569"/>
      <c r="AO1345" s="7569"/>
    </row>
    <row r="1346" spans="1:41" s="2624" customFormat="1" ht="66.75" customHeight="1">
      <c r="A1346" s="2629"/>
      <c r="B1346" s="2631"/>
      <c r="C1346" s="7570" t="s">
        <v>725</v>
      </c>
      <c r="D1346" s="7571" t="s">
        <v>726</v>
      </c>
      <c r="E1346" s="7572">
        <v>2993099</v>
      </c>
      <c r="F1346" s="7573">
        <v>2653313</v>
      </c>
      <c r="G1346" s="7574">
        <v>1098647.8</v>
      </c>
      <c r="H1346" s="2247">
        <f t="shared" si="390"/>
        <v>0.41406641432804953</v>
      </c>
      <c r="I1346" s="1881">
        <f t="shared" si="381"/>
        <v>0</v>
      </c>
      <c r="J1346" s="7575"/>
      <c r="K1346" s="7575"/>
      <c r="L1346" s="7575"/>
      <c r="M1346" s="7575"/>
      <c r="N1346" s="7575"/>
      <c r="O1346" s="7575"/>
      <c r="P1346" s="7012"/>
      <c r="Q1346" s="7576"/>
      <c r="R1346" s="7576"/>
      <c r="S1346" s="7576"/>
      <c r="T1346" s="7062"/>
      <c r="U1346" s="7576"/>
      <c r="V1346" s="7576"/>
      <c r="W1346" s="7576"/>
      <c r="X1346" s="7576"/>
      <c r="Y1346" s="7576"/>
      <c r="Z1346" s="7576"/>
      <c r="AA1346" s="7576"/>
      <c r="AB1346" s="7576"/>
      <c r="AC1346" s="7576"/>
      <c r="AD1346" s="7576"/>
      <c r="AE1346" s="7577"/>
      <c r="AF1346" s="7577"/>
      <c r="AG1346" s="7576"/>
      <c r="AH1346" s="7576"/>
      <c r="AI1346" s="7062"/>
      <c r="AJ1346" s="7578"/>
      <c r="AK1346" s="7578"/>
      <c r="AL1346" s="7578"/>
      <c r="AM1346" s="7578"/>
      <c r="AN1346" s="7579"/>
      <c r="AO1346" s="7579"/>
    </row>
    <row r="1347" spans="1:41" s="2624" customFormat="1" ht="66.75" customHeight="1">
      <c r="A1347" s="2629"/>
      <c r="B1347" s="2631"/>
      <c r="C1347" s="7580" t="s">
        <v>755</v>
      </c>
      <c r="D1347" s="7571" t="s">
        <v>979</v>
      </c>
      <c r="E1347" s="7581">
        <f>I1347</f>
        <v>8782911</v>
      </c>
      <c r="F1347" s="7582">
        <v>7695669</v>
      </c>
      <c r="G1347" s="7583">
        <v>6591737.0599999996</v>
      </c>
      <c r="H1347" s="2247">
        <f t="shared" si="390"/>
        <v>0.85655153047772714</v>
      </c>
      <c r="I1347" s="1881">
        <f t="shared" si="381"/>
        <v>8782911</v>
      </c>
      <c r="J1347" s="7584"/>
      <c r="K1347" s="7584"/>
      <c r="L1347" s="7584"/>
      <c r="M1347" s="7584"/>
      <c r="N1347" s="7584"/>
      <c r="O1347" s="7584">
        <v>8782911</v>
      </c>
      <c r="P1347" s="7012"/>
      <c r="Q1347" s="7585"/>
      <c r="R1347" s="7585"/>
      <c r="S1347" s="7585"/>
      <c r="T1347" s="7062"/>
      <c r="U1347" s="7585"/>
      <c r="V1347" s="7585"/>
      <c r="W1347" s="7585"/>
      <c r="X1347" s="7585"/>
      <c r="Y1347" s="7585"/>
      <c r="Z1347" s="7585"/>
      <c r="AA1347" s="7585"/>
      <c r="AB1347" s="7585"/>
      <c r="AC1347" s="7585"/>
      <c r="AD1347" s="7585"/>
      <c r="AE1347" s="7586"/>
      <c r="AF1347" s="7586"/>
      <c r="AG1347" s="7585"/>
      <c r="AH1347" s="7585"/>
      <c r="AI1347" s="7062"/>
      <c r="AJ1347" s="7587"/>
      <c r="AK1347" s="7587"/>
      <c r="AL1347" s="7587"/>
      <c r="AM1347" s="7587"/>
      <c r="AN1347" s="7588"/>
      <c r="AO1347" s="7588"/>
    </row>
    <row r="1348" spans="1:41" s="2624" customFormat="1" ht="60" customHeight="1">
      <c r="A1348" s="2629"/>
      <c r="B1348" s="2631"/>
      <c r="C1348" s="7589" t="s">
        <v>162</v>
      </c>
      <c r="D1348" s="7590" t="s">
        <v>727</v>
      </c>
      <c r="E1348" s="7581">
        <v>4466257</v>
      </c>
      <c r="F1348" s="7582">
        <v>3187356</v>
      </c>
      <c r="G1348" s="7583">
        <v>2435854.5</v>
      </c>
      <c r="H1348" s="2247">
        <f t="shared" si="390"/>
        <v>0.76422417200965309</v>
      </c>
      <c r="I1348" s="1881">
        <f t="shared" si="381"/>
        <v>0</v>
      </c>
      <c r="J1348" s="7584"/>
      <c r="K1348" s="7584"/>
      <c r="L1348" s="7584"/>
      <c r="M1348" s="7584"/>
      <c r="N1348" s="7584"/>
      <c r="O1348" s="7584"/>
      <c r="P1348" s="7012"/>
      <c r="Q1348" s="7585"/>
      <c r="R1348" s="7585"/>
      <c r="S1348" s="7585"/>
      <c r="T1348" s="7062"/>
      <c r="U1348" s="7585"/>
      <c r="V1348" s="7585"/>
      <c r="W1348" s="7585"/>
      <c r="X1348" s="7585"/>
      <c r="Y1348" s="7585"/>
      <c r="Z1348" s="7585"/>
      <c r="AA1348" s="7585"/>
      <c r="AB1348" s="7585"/>
      <c r="AC1348" s="7585"/>
      <c r="AD1348" s="7585"/>
      <c r="AE1348" s="7586"/>
      <c r="AF1348" s="7586"/>
      <c r="AG1348" s="7585"/>
      <c r="AH1348" s="7585"/>
      <c r="AI1348" s="7062"/>
      <c r="AJ1348" s="7587"/>
      <c r="AK1348" s="7587"/>
      <c r="AL1348" s="7587"/>
      <c r="AM1348" s="7587"/>
      <c r="AN1348" s="7588"/>
      <c r="AO1348" s="7588"/>
    </row>
    <row r="1349" spans="1:41" s="2624" customFormat="1" ht="60.75" customHeight="1">
      <c r="A1349" s="3219"/>
      <c r="B1349" s="2631"/>
      <c r="C1349" s="7591" t="s">
        <v>119</v>
      </c>
      <c r="D1349" s="7590" t="s">
        <v>727</v>
      </c>
      <c r="E1349" s="7581">
        <f t="shared" ref="E1349:E1388" si="391">I1349</f>
        <v>1688844</v>
      </c>
      <c r="F1349" s="7582">
        <v>1609882</v>
      </c>
      <c r="G1349" s="7583">
        <v>1477154.91</v>
      </c>
      <c r="H1349" s="2247">
        <f t="shared" si="390"/>
        <v>0.91755477109502426</v>
      </c>
      <c r="I1349" s="1881">
        <f t="shared" si="381"/>
        <v>1688844</v>
      </c>
      <c r="J1349" s="7584"/>
      <c r="K1349" s="7584"/>
      <c r="L1349" s="7584"/>
      <c r="M1349" s="7584"/>
      <c r="N1349" s="7584"/>
      <c r="O1349" s="7584">
        <v>1688844</v>
      </c>
      <c r="P1349" s="7012"/>
      <c r="Q1349" s="7585"/>
      <c r="R1349" s="7585"/>
      <c r="S1349" s="7585"/>
      <c r="T1349" s="7062"/>
      <c r="U1349" s="7585"/>
      <c r="V1349" s="7585"/>
      <c r="W1349" s="7585"/>
      <c r="X1349" s="7585"/>
      <c r="Y1349" s="7585"/>
      <c r="Z1349" s="7585"/>
      <c r="AA1349" s="7585"/>
      <c r="AB1349" s="7585"/>
      <c r="AC1349" s="7585"/>
      <c r="AD1349" s="7585"/>
      <c r="AE1349" s="7586"/>
      <c r="AF1349" s="7586"/>
      <c r="AG1349" s="7585"/>
      <c r="AH1349" s="7585"/>
      <c r="AI1349" s="7062"/>
      <c r="AJ1349" s="7587"/>
      <c r="AK1349" s="7587"/>
      <c r="AL1349" s="7587"/>
      <c r="AM1349" s="7587"/>
      <c r="AN1349" s="7588"/>
      <c r="AO1349" s="7588"/>
    </row>
    <row r="1350" spans="1:41" s="2624" customFormat="1" ht="59.25" customHeight="1" thickBot="1">
      <c r="A1350" s="2732"/>
      <c r="B1350" s="2733"/>
      <c r="C1350" s="7592" t="s">
        <v>498</v>
      </c>
      <c r="D1350" s="2908" t="s">
        <v>935</v>
      </c>
      <c r="E1350" s="7593">
        <f t="shared" si="391"/>
        <v>0</v>
      </c>
      <c r="F1350" s="7072">
        <v>107395</v>
      </c>
      <c r="G1350" s="7522">
        <v>107393.7</v>
      </c>
      <c r="H1350" s="3240">
        <f t="shared" si="390"/>
        <v>0.99998789515340558</v>
      </c>
      <c r="I1350" s="1881">
        <f t="shared" si="381"/>
        <v>0</v>
      </c>
      <c r="J1350" s="7584"/>
      <c r="K1350" s="7584"/>
      <c r="L1350" s="7584"/>
      <c r="M1350" s="7584"/>
      <c r="N1350" s="7584"/>
      <c r="O1350" s="7584"/>
      <c r="P1350" s="7012"/>
      <c r="Q1350" s="7585"/>
      <c r="R1350" s="7585"/>
      <c r="S1350" s="7585"/>
      <c r="T1350" s="7062"/>
      <c r="U1350" s="7585"/>
      <c r="V1350" s="7585"/>
      <c r="W1350" s="7585"/>
      <c r="X1350" s="7585"/>
      <c r="Y1350" s="7585"/>
      <c r="Z1350" s="7585"/>
      <c r="AA1350" s="7585"/>
      <c r="AB1350" s="7585"/>
      <c r="AC1350" s="7585"/>
      <c r="AD1350" s="7585"/>
      <c r="AE1350" s="7586"/>
      <c r="AF1350" s="7586"/>
      <c r="AG1350" s="7585"/>
      <c r="AH1350" s="7585"/>
      <c r="AI1350" s="7062"/>
      <c r="AJ1350" s="7587"/>
      <c r="AK1350" s="7587"/>
      <c r="AL1350" s="7587"/>
      <c r="AM1350" s="7587"/>
      <c r="AN1350" s="7588"/>
      <c r="AO1350" s="7588"/>
    </row>
    <row r="1351" spans="1:41" s="2624" customFormat="1" ht="54.75" customHeight="1">
      <c r="A1351" s="2629"/>
      <c r="B1351" s="2631"/>
      <c r="C1351" s="7594" t="s">
        <v>170</v>
      </c>
      <c r="D1351" s="7533" t="s">
        <v>980</v>
      </c>
      <c r="E1351" s="7595">
        <f t="shared" si="391"/>
        <v>0</v>
      </c>
      <c r="F1351" s="2233">
        <v>38166</v>
      </c>
      <c r="G1351" s="2445">
        <v>38161.81</v>
      </c>
      <c r="H1351" s="2247">
        <f t="shared" si="390"/>
        <v>0.99989021642299425</v>
      </c>
      <c r="I1351" s="1881">
        <f t="shared" si="381"/>
        <v>0</v>
      </c>
      <c r="J1351" s="7584"/>
      <c r="K1351" s="7584"/>
      <c r="L1351" s="7584"/>
      <c r="M1351" s="7584"/>
      <c r="N1351" s="7584"/>
      <c r="O1351" s="7584"/>
      <c r="P1351" s="7012"/>
      <c r="Q1351" s="7585"/>
      <c r="R1351" s="7585"/>
      <c r="S1351" s="7585"/>
      <c r="T1351" s="7062"/>
      <c r="U1351" s="7585"/>
      <c r="V1351" s="7585"/>
      <c r="W1351" s="7585"/>
      <c r="X1351" s="7585"/>
      <c r="Y1351" s="7585"/>
      <c r="Z1351" s="7585"/>
      <c r="AA1351" s="7585"/>
      <c r="AB1351" s="7585"/>
      <c r="AC1351" s="7585"/>
      <c r="AD1351" s="7585"/>
      <c r="AE1351" s="7586"/>
      <c r="AF1351" s="7586"/>
      <c r="AG1351" s="7585"/>
      <c r="AH1351" s="7585"/>
      <c r="AI1351" s="7062"/>
      <c r="AJ1351" s="7587"/>
      <c r="AK1351" s="7587"/>
      <c r="AL1351" s="7587"/>
      <c r="AM1351" s="7587"/>
      <c r="AN1351" s="7588"/>
      <c r="AO1351" s="7588"/>
    </row>
    <row r="1352" spans="1:41" s="2624" customFormat="1" ht="16.5" customHeight="1">
      <c r="A1352" s="2629"/>
      <c r="B1352" s="2631"/>
      <c r="C1352" s="7596" t="s">
        <v>171</v>
      </c>
      <c r="D1352" s="7597" t="s">
        <v>729</v>
      </c>
      <c r="E1352" s="7581">
        <f t="shared" si="391"/>
        <v>0</v>
      </c>
      <c r="F1352" s="7582">
        <v>838134</v>
      </c>
      <c r="G1352" s="7583">
        <v>838127.44</v>
      </c>
      <c r="H1352" s="2247">
        <f t="shared" si="390"/>
        <v>0.99999217308926724</v>
      </c>
      <c r="I1352" s="1881">
        <f t="shared" si="381"/>
        <v>0</v>
      </c>
      <c r="J1352" s="7584"/>
      <c r="K1352" s="7584"/>
      <c r="L1352" s="7584"/>
      <c r="M1352" s="7584"/>
      <c r="N1352" s="7584"/>
      <c r="O1352" s="7584"/>
      <c r="P1352" s="7012"/>
      <c r="Q1352" s="7585"/>
      <c r="R1352" s="7585"/>
      <c r="S1352" s="7585"/>
      <c r="T1352" s="7598"/>
      <c r="U1352" s="7585"/>
      <c r="V1352" s="7585"/>
      <c r="W1352" s="7585"/>
      <c r="X1352" s="7585"/>
      <c r="Y1352" s="7585"/>
      <c r="Z1352" s="7585"/>
      <c r="AA1352" s="7585"/>
      <c r="AB1352" s="7585"/>
      <c r="AC1352" s="7585"/>
      <c r="AD1352" s="7585"/>
      <c r="AE1352" s="7586"/>
      <c r="AF1352" s="7586"/>
      <c r="AG1352" s="7585"/>
      <c r="AH1352" s="7585"/>
      <c r="AI1352" s="7598"/>
      <c r="AJ1352" s="7587"/>
      <c r="AK1352" s="7587"/>
      <c r="AL1352" s="7587"/>
      <c r="AM1352" s="7587"/>
      <c r="AN1352" s="7588"/>
      <c r="AO1352" s="7588"/>
    </row>
    <row r="1353" spans="1:41" s="2624" customFormat="1" ht="16.5" customHeight="1">
      <c r="A1353" s="2629"/>
      <c r="B1353" s="2631"/>
      <c r="C1353" s="7589" t="s">
        <v>730</v>
      </c>
      <c r="D1353" s="7599" t="s">
        <v>648</v>
      </c>
      <c r="E1353" s="7600">
        <v>2194137</v>
      </c>
      <c r="F1353" s="7601">
        <v>2233358</v>
      </c>
      <c r="G1353" s="7602">
        <v>1567071.28</v>
      </c>
      <c r="H1353" s="2247">
        <f t="shared" si="390"/>
        <v>0.70166595771927298</v>
      </c>
      <c r="I1353" s="1881">
        <f t="shared" si="381"/>
        <v>0</v>
      </c>
      <c r="J1353" s="7603"/>
      <c r="K1353" s="7603"/>
      <c r="L1353" s="7603"/>
      <c r="M1353" s="7603"/>
      <c r="N1353" s="7603"/>
      <c r="O1353" s="7603"/>
      <c r="P1353" s="7012"/>
      <c r="Q1353" s="7604"/>
      <c r="R1353" s="7604"/>
      <c r="S1353" s="7604"/>
      <c r="T1353" s="7062"/>
      <c r="U1353" s="7604"/>
      <c r="V1353" s="7604"/>
      <c r="W1353" s="7604"/>
      <c r="X1353" s="7604"/>
      <c r="Y1353" s="7604"/>
      <c r="Z1353" s="7604"/>
      <c r="AA1353" s="7604"/>
      <c r="AB1353" s="7604"/>
      <c r="AC1353" s="7604"/>
      <c r="AD1353" s="7604"/>
      <c r="AE1353" s="7605"/>
      <c r="AF1353" s="7605"/>
      <c r="AG1353" s="7604"/>
      <c r="AH1353" s="7604"/>
      <c r="AI1353" s="7062"/>
      <c r="AJ1353" s="7606"/>
      <c r="AK1353" s="7606"/>
      <c r="AL1353" s="7606"/>
      <c r="AM1353" s="7606"/>
      <c r="AN1353" s="7607"/>
      <c r="AO1353" s="7607"/>
    </row>
    <row r="1354" spans="1:41" s="2624" customFormat="1" ht="16.5" customHeight="1">
      <c r="A1354" s="2629"/>
      <c r="B1354" s="2631"/>
      <c r="C1354" s="7608" t="s">
        <v>684</v>
      </c>
      <c r="D1354" s="7609" t="s">
        <v>648</v>
      </c>
      <c r="E1354" s="7610">
        <f t="shared" si="391"/>
        <v>199789</v>
      </c>
      <c r="F1354" s="7611">
        <v>234879</v>
      </c>
      <c r="G1354" s="7612">
        <v>183244.17</v>
      </c>
      <c r="H1354" s="2247">
        <f t="shared" si="388"/>
        <v>0.78016412706116767</v>
      </c>
      <c r="I1354" s="1881">
        <f t="shared" si="381"/>
        <v>199789</v>
      </c>
      <c r="J1354" s="7613"/>
      <c r="K1354" s="7613"/>
      <c r="L1354" s="7613"/>
      <c r="M1354" s="7613"/>
      <c r="N1354" s="7613"/>
      <c r="O1354" s="7613"/>
      <c r="P1354" s="7012"/>
      <c r="Q1354" s="7614"/>
      <c r="R1354" s="7614"/>
      <c r="S1354" s="7614"/>
      <c r="T1354" s="7062">
        <v>199789</v>
      </c>
      <c r="U1354" s="7614"/>
      <c r="V1354" s="7614"/>
      <c r="W1354" s="7614"/>
      <c r="X1354" s="7614"/>
      <c r="Y1354" s="7614"/>
      <c r="Z1354" s="7614"/>
      <c r="AA1354" s="7614"/>
      <c r="AB1354" s="7614"/>
      <c r="AC1354" s="7614"/>
      <c r="AD1354" s="7614"/>
      <c r="AE1354" s="7615"/>
      <c r="AF1354" s="7615"/>
      <c r="AG1354" s="7614"/>
      <c r="AH1354" s="7614"/>
      <c r="AI1354" s="7062"/>
      <c r="AJ1354" s="7616"/>
      <c r="AK1354" s="7616"/>
      <c r="AL1354" s="7616"/>
      <c r="AM1354" s="7616"/>
      <c r="AN1354" s="7617"/>
      <c r="AO1354" s="7617"/>
    </row>
    <row r="1355" spans="1:41" s="2624" customFormat="1" ht="16.5" customHeight="1">
      <c r="A1355" s="2629"/>
      <c r="B1355" s="2631"/>
      <c r="C1355" s="7618" t="s">
        <v>685</v>
      </c>
      <c r="D1355" s="7619" t="s">
        <v>648</v>
      </c>
      <c r="E1355" s="7620">
        <f>I1355+372955</f>
        <v>422903</v>
      </c>
      <c r="F1355" s="7621">
        <v>489797</v>
      </c>
      <c r="G1355" s="7622">
        <v>344182.45</v>
      </c>
      <c r="H1355" s="2247">
        <f t="shared" si="388"/>
        <v>0.70270428361137371</v>
      </c>
      <c r="I1355" s="1881">
        <f t="shared" si="381"/>
        <v>49948</v>
      </c>
      <c r="J1355" s="7623"/>
      <c r="K1355" s="7623"/>
      <c r="L1355" s="7623"/>
      <c r="M1355" s="7623"/>
      <c r="N1355" s="7623"/>
      <c r="O1355" s="7623"/>
      <c r="P1355" s="7012"/>
      <c r="Q1355" s="7624"/>
      <c r="R1355" s="7624"/>
      <c r="S1355" s="7624"/>
      <c r="T1355" s="7062">
        <v>49948</v>
      </c>
      <c r="U1355" s="7624"/>
      <c r="V1355" s="7624"/>
      <c r="W1355" s="7624"/>
      <c r="X1355" s="7624"/>
      <c r="Y1355" s="7624"/>
      <c r="Z1355" s="7624"/>
      <c r="AA1355" s="7624"/>
      <c r="AB1355" s="7624"/>
      <c r="AC1355" s="7624"/>
      <c r="AD1355" s="7624"/>
      <c r="AE1355" s="7625"/>
      <c r="AF1355" s="7625"/>
      <c r="AG1355" s="7624"/>
      <c r="AH1355" s="7624"/>
      <c r="AI1355" s="7062"/>
      <c r="AJ1355" s="7626"/>
      <c r="AK1355" s="7626"/>
      <c r="AL1355" s="7626"/>
      <c r="AM1355" s="7626"/>
      <c r="AN1355" s="7627"/>
      <c r="AO1355" s="7627"/>
    </row>
    <row r="1356" spans="1:41" s="2624" customFormat="1" ht="16.5" customHeight="1">
      <c r="A1356" s="2629"/>
      <c r="B1356" s="2631"/>
      <c r="C1356" s="3427" t="s">
        <v>937</v>
      </c>
      <c r="D1356" s="3428" t="s">
        <v>649</v>
      </c>
      <c r="E1356" s="7620">
        <v>15938</v>
      </c>
      <c r="F1356" s="7621">
        <v>15938</v>
      </c>
      <c r="G1356" s="7622">
        <v>0</v>
      </c>
      <c r="H1356" s="2247">
        <f t="shared" si="388"/>
        <v>0</v>
      </c>
      <c r="I1356" s="1881">
        <f t="shared" si="381"/>
        <v>0</v>
      </c>
      <c r="J1356" s="7623"/>
      <c r="K1356" s="7623"/>
      <c r="L1356" s="7623"/>
      <c r="M1356" s="7623"/>
      <c r="N1356" s="7623"/>
      <c r="O1356" s="7623"/>
      <c r="P1356" s="7012"/>
      <c r="Q1356" s="7624"/>
      <c r="R1356" s="7624"/>
      <c r="S1356" s="7624"/>
      <c r="T1356" s="7062"/>
      <c r="U1356" s="7624"/>
      <c r="V1356" s="7624"/>
      <c r="W1356" s="7624"/>
      <c r="X1356" s="7624"/>
      <c r="Y1356" s="7624"/>
      <c r="Z1356" s="7624"/>
      <c r="AA1356" s="7624"/>
      <c r="AB1356" s="7624"/>
      <c r="AC1356" s="7624"/>
      <c r="AD1356" s="7624"/>
      <c r="AE1356" s="7625"/>
      <c r="AF1356" s="7625"/>
      <c r="AG1356" s="7624"/>
      <c r="AH1356" s="7624"/>
      <c r="AI1356" s="7062"/>
      <c r="AJ1356" s="7626"/>
      <c r="AK1356" s="7626"/>
      <c r="AL1356" s="7626"/>
      <c r="AM1356" s="7626"/>
      <c r="AN1356" s="7627"/>
      <c r="AO1356" s="7627"/>
    </row>
    <row r="1357" spans="1:41" s="2624" customFormat="1" ht="16.5" customHeight="1">
      <c r="A1357" s="2629"/>
      <c r="B1357" s="2631"/>
      <c r="C1357" s="7628" t="s">
        <v>687</v>
      </c>
      <c r="D1357" s="7629" t="s">
        <v>649</v>
      </c>
      <c r="E1357" s="7630">
        <v>3376</v>
      </c>
      <c r="F1357" s="7631">
        <v>3376</v>
      </c>
      <c r="G1357" s="7632">
        <v>0</v>
      </c>
      <c r="H1357" s="2247">
        <f t="shared" si="388"/>
        <v>0</v>
      </c>
      <c r="I1357" s="1881">
        <f t="shared" si="381"/>
        <v>0</v>
      </c>
      <c r="J1357" s="7633"/>
      <c r="K1357" s="7633"/>
      <c r="L1357" s="7633"/>
      <c r="M1357" s="7633"/>
      <c r="N1357" s="7633"/>
      <c r="O1357" s="7633"/>
      <c r="P1357" s="7012"/>
      <c r="Q1357" s="7634"/>
      <c r="R1357" s="7634"/>
      <c r="S1357" s="7634"/>
      <c r="T1357" s="7062"/>
      <c r="U1357" s="7634"/>
      <c r="V1357" s="7634"/>
      <c r="W1357" s="7634"/>
      <c r="X1357" s="7634"/>
      <c r="Y1357" s="7634"/>
      <c r="Z1357" s="7634"/>
      <c r="AA1357" s="7634"/>
      <c r="AB1357" s="7634"/>
      <c r="AC1357" s="7634"/>
      <c r="AD1357" s="7634"/>
      <c r="AE1357" s="7635"/>
      <c r="AF1357" s="7635"/>
      <c r="AG1357" s="7634"/>
      <c r="AH1357" s="7634"/>
      <c r="AI1357" s="7062"/>
      <c r="AJ1357" s="7636"/>
      <c r="AK1357" s="7636"/>
      <c r="AL1357" s="7636"/>
      <c r="AM1357" s="7636"/>
      <c r="AN1357" s="7637"/>
      <c r="AO1357" s="7637"/>
    </row>
    <row r="1358" spans="1:41" s="2624" customFormat="1" ht="16.5" customHeight="1">
      <c r="A1358" s="2629"/>
      <c r="B1358" s="2631"/>
      <c r="C1358" s="7638" t="s">
        <v>731</v>
      </c>
      <c r="D1358" s="7639" t="s">
        <v>650</v>
      </c>
      <c r="E1358" s="7640">
        <v>381680</v>
      </c>
      <c r="F1358" s="7641">
        <v>388575</v>
      </c>
      <c r="G1358" s="7642">
        <v>271764.59000000003</v>
      </c>
      <c r="H1358" s="2247">
        <f t="shared" si="388"/>
        <v>0.6993877372450622</v>
      </c>
      <c r="I1358" s="1881">
        <f t="shared" si="381"/>
        <v>0</v>
      </c>
      <c r="J1358" s="7643"/>
      <c r="K1358" s="7643"/>
      <c r="L1358" s="7643"/>
      <c r="M1358" s="7643"/>
      <c r="N1358" s="7643"/>
      <c r="O1358" s="7643"/>
      <c r="P1358" s="7012"/>
      <c r="Q1358" s="7644"/>
      <c r="R1358" s="7644"/>
      <c r="S1358" s="7644"/>
      <c r="T1358" s="7062"/>
      <c r="U1358" s="7644"/>
      <c r="V1358" s="7644"/>
      <c r="W1358" s="7644"/>
      <c r="X1358" s="7644"/>
      <c r="Y1358" s="7644"/>
      <c r="Z1358" s="7644"/>
      <c r="AA1358" s="7644"/>
      <c r="AB1358" s="7644"/>
      <c r="AC1358" s="7644"/>
      <c r="AD1358" s="7644"/>
      <c r="AE1358" s="7645"/>
      <c r="AF1358" s="7645"/>
      <c r="AG1358" s="7644"/>
      <c r="AH1358" s="7644"/>
      <c r="AI1358" s="7062"/>
      <c r="AJ1358" s="7646"/>
      <c r="AK1358" s="7646"/>
      <c r="AL1358" s="7646"/>
      <c r="AM1358" s="7646"/>
      <c r="AN1358" s="7647"/>
      <c r="AO1358" s="7647"/>
    </row>
    <row r="1359" spans="1:41" s="2624" customFormat="1" ht="16.5" customHeight="1">
      <c r="A1359" s="2629"/>
      <c r="B1359" s="2631"/>
      <c r="C1359" s="7648" t="s">
        <v>688</v>
      </c>
      <c r="D1359" s="7649" t="s">
        <v>650</v>
      </c>
      <c r="E1359" s="7650">
        <f t="shared" si="391"/>
        <v>34504</v>
      </c>
      <c r="F1359" s="7651">
        <v>40564</v>
      </c>
      <c r="G1359" s="7652">
        <v>31463.78</v>
      </c>
      <c r="H1359" s="2247">
        <f t="shared" si="388"/>
        <v>0.77565772606251848</v>
      </c>
      <c r="I1359" s="1881">
        <f t="shared" si="381"/>
        <v>34504</v>
      </c>
      <c r="J1359" s="7653"/>
      <c r="K1359" s="7653"/>
      <c r="L1359" s="7653"/>
      <c r="M1359" s="7653"/>
      <c r="N1359" s="7653"/>
      <c r="O1359" s="7653"/>
      <c r="P1359" s="7012"/>
      <c r="Q1359" s="7654"/>
      <c r="R1359" s="7654"/>
      <c r="S1359" s="7654"/>
      <c r="T1359" s="7062">
        <v>34504</v>
      </c>
      <c r="U1359" s="7654"/>
      <c r="V1359" s="7654"/>
      <c r="W1359" s="7654"/>
      <c r="X1359" s="7654"/>
      <c r="Y1359" s="7654"/>
      <c r="Z1359" s="7654"/>
      <c r="AA1359" s="7654"/>
      <c r="AB1359" s="7654"/>
      <c r="AC1359" s="7654"/>
      <c r="AD1359" s="7654"/>
      <c r="AE1359" s="7655"/>
      <c r="AF1359" s="7655"/>
      <c r="AG1359" s="7654"/>
      <c r="AH1359" s="7654"/>
      <c r="AI1359" s="7062"/>
      <c r="AJ1359" s="7656"/>
      <c r="AK1359" s="7656"/>
      <c r="AL1359" s="7656"/>
      <c r="AM1359" s="7656"/>
      <c r="AN1359" s="7657"/>
      <c r="AO1359" s="7657"/>
    </row>
    <row r="1360" spans="1:41" s="2624" customFormat="1" ht="16.5" customHeight="1">
      <c r="A1360" s="2629"/>
      <c r="B1360" s="2631"/>
      <c r="C1360" s="7658" t="s">
        <v>689</v>
      </c>
      <c r="D1360" s="7659" t="s">
        <v>650</v>
      </c>
      <c r="E1360" s="7660">
        <f>I1360+64992</f>
        <v>73618</v>
      </c>
      <c r="F1360" s="7661">
        <v>85185</v>
      </c>
      <c r="G1360" s="7662">
        <v>59731.07</v>
      </c>
      <c r="H1360" s="2247">
        <f t="shared" si="388"/>
        <v>0.70119234607031755</v>
      </c>
      <c r="I1360" s="1881">
        <f t="shared" si="381"/>
        <v>8626</v>
      </c>
      <c r="J1360" s="7663"/>
      <c r="K1360" s="7663"/>
      <c r="L1360" s="7663"/>
      <c r="M1360" s="7663"/>
      <c r="N1360" s="7663"/>
      <c r="O1360" s="7663"/>
      <c r="P1360" s="7012"/>
      <c r="Q1360" s="7664"/>
      <c r="R1360" s="7664"/>
      <c r="S1360" s="7664"/>
      <c r="T1360" s="7062">
        <v>8626</v>
      </c>
      <c r="U1360" s="7664"/>
      <c r="V1360" s="7664"/>
      <c r="W1360" s="7664"/>
      <c r="X1360" s="7664"/>
      <c r="Y1360" s="7664"/>
      <c r="Z1360" s="7664"/>
      <c r="AA1360" s="7664"/>
      <c r="AB1360" s="7664"/>
      <c r="AC1360" s="7664"/>
      <c r="AD1360" s="7664"/>
      <c r="AE1360" s="7665"/>
      <c r="AF1360" s="7665"/>
      <c r="AG1360" s="7664"/>
      <c r="AH1360" s="7664"/>
      <c r="AI1360" s="7062"/>
      <c r="AJ1360" s="7666"/>
      <c r="AK1360" s="7666"/>
      <c r="AL1360" s="7666"/>
      <c r="AM1360" s="7666"/>
      <c r="AN1360" s="7667"/>
      <c r="AO1360" s="7667"/>
    </row>
    <row r="1361" spans="1:41" s="2624" customFormat="1" ht="16.5" customHeight="1">
      <c r="A1361" s="2629"/>
      <c r="B1361" s="2631"/>
      <c r="C1361" s="7668" t="s">
        <v>732</v>
      </c>
      <c r="D1361" s="7669" t="s">
        <v>651</v>
      </c>
      <c r="E1361" s="7670">
        <v>54146</v>
      </c>
      <c r="F1361" s="7671">
        <v>55125</v>
      </c>
      <c r="G1361" s="7672">
        <v>38172.33</v>
      </c>
      <c r="H1361" s="2247">
        <f t="shared" si="388"/>
        <v>0.69246857142857143</v>
      </c>
      <c r="I1361" s="1881">
        <f t="shared" si="381"/>
        <v>0</v>
      </c>
      <c r="J1361" s="7673"/>
      <c r="K1361" s="7673"/>
      <c r="L1361" s="7673"/>
      <c r="M1361" s="7673"/>
      <c r="N1361" s="7673"/>
      <c r="O1361" s="7673"/>
      <c r="P1361" s="7012"/>
      <c r="Q1361" s="7674"/>
      <c r="R1361" s="7674"/>
      <c r="S1361" s="7674"/>
      <c r="T1361" s="7062"/>
      <c r="U1361" s="7674"/>
      <c r="V1361" s="7674"/>
      <c r="W1361" s="7674"/>
      <c r="X1361" s="7674"/>
      <c r="Y1361" s="7674"/>
      <c r="Z1361" s="7674"/>
      <c r="AA1361" s="7674"/>
      <c r="AB1361" s="7674"/>
      <c r="AC1361" s="7674"/>
      <c r="AD1361" s="7674"/>
      <c r="AE1361" s="7675"/>
      <c r="AF1361" s="7675"/>
      <c r="AG1361" s="7674"/>
      <c r="AH1361" s="7674"/>
      <c r="AI1361" s="7062"/>
      <c r="AJ1361" s="7676"/>
      <c r="AK1361" s="7676"/>
      <c r="AL1361" s="7676"/>
      <c r="AM1361" s="7676"/>
      <c r="AN1361" s="7677"/>
      <c r="AO1361" s="7677"/>
    </row>
    <row r="1362" spans="1:41" ht="16.5" customHeight="1">
      <c r="A1362" s="2913"/>
      <c r="B1362" s="7400"/>
      <c r="C1362" s="7678" t="s">
        <v>690</v>
      </c>
      <c r="D1362" s="7679" t="s">
        <v>651</v>
      </c>
      <c r="E1362" s="7680">
        <f t="shared" si="391"/>
        <v>4896</v>
      </c>
      <c r="F1362" s="7681">
        <v>5755</v>
      </c>
      <c r="G1362" s="7682">
        <v>4463.5600000000004</v>
      </c>
      <c r="H1362" s="2247">
        <f t="shared" si="388"/>
        <v>0.77559687228496965</v>
      </c>
      <c r="I1362" s="1881">
        <f t="shared" si="381"/>
        <v>4896</v>
      </c>
      <c r="J1362" s="7683"/>
      <c r="K1362" s="7683"/>
      <c r="L1362" s="7683"/>
      <c r="M1362" s="7683"/>
      <c r="N1362" s="7683"/>
      <c r="O1362" s="7683"/>
      <c r="P1362" s="7012"/>
      <c r="Q1362" s="7684"/>
      <c r="R1362" s="7684"/>
      <c r="S1362" s="7684"/>
      <c r="T1362" s="7062">
        <v>4896</v>
      </c>
      <c r="U1362" s="7684"/>
      <c r="V1362" s="7684"/>
      <c r="W1362" s="7684"/>
      <c r="X1362" s="7684"/>
      <c r="Y1362" s="7684"/>
      <c r="Z1362" s="7684"/>
      <c r="AA1362" s="7684"/>
      <c r="AB1362" s="7684"/>
      <c r="AC1362" s="7684"/>
      <c r="AD1362" s="7684"/>
      <c r="AE1362" s="7685"/>
      <c r="AF1362" s="7685"/>
      <c r="AG1362" s="7684"/>
      <c r="AH1362" s="7684"/>
      <c r="AI1362" s="7062"/>
      <c r="AJ1362" s="7686"/>
      <c r="AK1362" s="7686"/>
      <c r="AL1362" s="7686"/>
      <c r="AM1362" s="7686"/>
      <c r="AN1362" s="7687"/>
      <c r="AO1362" s="7687"/>
    </row>
    <row r="1363" spans="1:41" s="2624" customFormat="1" ht="15.75" customHeight="1">
      <c r="A1363" s="3219"/>
      <c r="B1363" s="2631"/>
      <c r="C1363" s="7688" t="s">
        <v>691</v>
      </c>
      <c r="D1363" s="7689" t="s">
        <v>651</v>
      </c>
      <c r="E1363" s="7690">
        <f>I1363+9220</f>
        <v>10443</v>
      </c>
      <c r="F1363" s="7691">
        <v>12083</v>
      </c>
      <c r="G1363" s="7692">
        <v>8399.09</v>
      </c>
      <c r="H1363" s="2247">
        <f t="shared" si="388"/>
        <v>0.69511627906976747</v>
      </c>
      <c r="I1363" s="1881">
        <f t="shared" si="381"/>
        <v>1223</v>
      </c>
      <c r="J1363" s="7693"/>
      <c r="K1363" s="7693"/>
      <c r="L1363" s="7693"/>
      <c r="M1363" s="7693"/>
      <c r="N1363" s="7693"/>
      <c r="O1363" s="7693"/>
      <c r="P1363" s="7012"/>
      <c r="Q1363" s="7694"/>
      <c r="R1363" s="7694"/>
      <c r="S1363" s="7694"/>
      <c r="T1363" s="7062">
        <v>1223</v>
      </c>
      <c r="U1363" s="7694"/>
      <c r="V1363" s="7694"/>
      <c r="W1363" s="7694"/>
      <c r="X1363" s="7694"/>
      <c r="Y1363" s="7694"/>
      <c r="Z1363" s="7694"/>
      <c r="AA1363" s="7694"/>
      <c r="AB1363" s="7694"/>
      <c r="AC1363" s="7694"/>
      <c r="AD1363" s="7694"/>
      <c r="AE1363" s="7695"/>
      <c r="AF1363" s="7695"/>
      <c r="AG1363" s="7694"/>
      <c r="AH1363" s="7694"/>
      <c r="AI1363" s="7062"/>
      <c r="AJ1363" s="7696"/>
      <c r="AK1363" s="7696"/>
      <c r="AL1363" s="7696"/>
      <c r="AM1363" s="7696"/>
      <c r="AN1363" s="7697"/>
      <c r="AO1363" s="7697"/>
    </row>
    <row r="1364" spans="1:41" s="2624" customFormat="1" ht="16.5" customHeight="1">
      <c r="A1364" s="2629"/>
      <c r="B1364" s="2631"/>
      <c r="C1364" s="3427" t="s">
        <v>916</v>
      </c>
      <c r="D1364" s="3428" t="s">
        <v>652</v>
      </c>
      <c r="E1364" s="7690">
        <v>122829</v>
      </c>
      <c r="F1364" s="7691">
        <v>122411</v>
      </c>
      <c r="G1364" s="7692">
        <v>27791.56</v>
      </c>
      <c r="H1364" s="2247">
        <f t="shared" si="388"/>
        <v>0.22703482530164773</v>
      </c>
      <c r="I1364" s="1881">
        <f t="shared" si="381"/>
        <v>0</v>
      </c>
      <c r="J1364" s="7693"/>
      <c r="K1364" s="7693"/>
      <c r="L1364" s="7693"/>
      <c r="M1364" s="7693"/>
      <c r="N1364" s="7693"/>
      <c r="O1364" s="7693"/>
      <c r="P1364" s="7012"/>
      <c r="Q1364" s="7694"/>
      <c r="R1364" s="7694"/>
      <c r="S1364" s="7694"/>
      <c r="T1364" s="7062"/>
      <c r="U1364" s="7694"/>
      <c r="V1364" s="7694"/>
      <c r="W1364" s="7694"/>
      <c r="X1364" s="7694"/>
      <c r="Y1364" s="7694"/>
      <c r="Z1364" s="7694"/>
      <c r="AA1364" s="7694"/>
      <c r="AB1364" s="7694"/>
      <c r="AC1364" s="7694"/>
      <c r="AD1364" s="7694"/>
      <c r="AE1364" s="7695"/>
      <c r="AF1364" s="7695"/>
      <c r="AG1364" s="7694"/>
      <c r="AH1364" s="7694"/>
      <c r="AI1364" s="7062"/>
      <c r="AJ1364" s="7696"/>
      <c r="AK1364" s="7696"/>
      <c r="AL1364" s="7696"/>
      <c r="AM1364" s="7696"/>
      <c r="AN1364" s="7697"/>
      <c r="AO1364" s="7697"/>
    </row>
    <row r="1365" spans="1:41" s="2624" customFormat="1" ht="16.5" customHeight="1">
      <c r="A1365" s="3219"/>
      <c r="B1365" s="2631"/>
      <c r="C1365" s="7698" t="s">
        <v>693</v>
      </c>
      <c r="D1365" s="7699" t="s">
        <v>652</v>
      </c>
      <c r="E1365" s="7700">
        <v>25171</v>
      </c>
      <c r="F1365" s="7701">
        <v>25589</v>
      </c>
      <c r="G1365" s="7702">
        <v>5887.02</v>
      </c>
      <c r="H1365" s="2247">
        <f t="shared" si="388"/>
        <v>0.23006057290241902</v>
      </c>
      <c r="I1365" s="1881">
        <f t="shared" si="381"/>
        <v>0</v>
      </c>
      <c r="J1365" s="7703"/>
      <c r="K1365" s="7703"/>
      <c r="L1365" s="7703"/>
      <c r="M1365" s="7703"/>
      <c r="N1365" s="7703"/>
      <c r="O1365" s="7703"/>
      <c r="P1365" s="7012"/>
      <c r="Q1365" s="7704"/>
      <c r="R1365" s="7704"/>
      <c r="S1365" s="7704"/>
      <c r="T1365" s="7062"/>
      <c r="U1365" s="7704"/>
      <c r="V1365" s="7704"/>
      <c r="W1365" s="7704"/>
      <c r="X1365" s="7704"/>
      <c r="Y1365" s="7704"/>
      <c r="Z1365" s="7704"/>
      <c r="AA1365" s="7704"/>
      <c r="AB1365" s="7704"/>
      <c r="AC1365" s="7704"/>
      <c r="AD1365" s="7704"/>
      <c r="AE1365" s="7705"/>
      <c r="AF1365" s="7705"/>
      <c r="AG1365" s="7704"/>
      <c r="AH1365" s="7704"/>
      <c r="AI1365" s="7062"/>
      <c r="AJ1365" s="7706"/>
      <c r="AK1365" s="7706"/>
      <c r="AL1365" s="7706"/>
      <c r="AM1365" s="7706"/>
      <c r="AN1365" s="7707"/>
      <c r="AO1365" s="7707"/>
    </row>
    <row r="1366" spans="1:41" s="2624" customFormat="1" ht="16.5" customHeight="1">
      <c r="A1366" s="2629"/>
      <c r="B1366" s="2631"/>
      <c r="C1366" s="7708" t="s">
        <v>981</v>
      </c>
      <c r="D1366" s="7709" t="s">
        <v>695</v>
      </c>
      <c r="E1366" s="7710">
        <v>52153</v>
      </c>
      <c r="F1366" s="7701">
        <v>52153</v>
      </c>
      <c r="G1366" s="7702">
        <v>51096.38</v>
      </c>
      <c r="H1366" s="2247">
        <f t="shared" si="388"/>
        <v>0.97973999578164239</v>
      </c>
      <c r="I1366" s="1881"/>
      <c r="J1366" s="7703"/>
      <c r="K1366" s="7703"/>
      <c r="L1366" s="7703"/>
      <c r="M1366" s="7703"/>
      <c r="N1366" s="7703"/>
      <c r="O1366" s="7703"/>
      <c r="P1366" s="7012"/>
      <c r="Q1366" s="7704"/>
      <c r="R1366" s="7704"/>
      <c r="S1366" s="7704"/>
      <c r="T1366" s="7062"/>
      <c r="U1366" s="7704"/>
      <c r="V1366" s="7704"/>
      <c r="W1366" s="7704"/>
      <c r="X1366" s="7704"/>
      <c r="Y1366" s="7704"/>
      <c r="Z1366" s="7704"/>
      <c r="AA1366" s="7704"/>
      <c r="AB1366" s="7704"/>
      <c r="AC1366" s="7704"/>
      <c r="AD1366" s="7704"/>
      <c r="AE1366" s="7705"/>
      <c r="AF1366" s="7705"/>
      <c r="AG1366" s="7704"/>
      <c r="AH1366" s="7704"/>
      <c r="AI1366" s="7062"/>
      <c r="AJ1366" s="7706"/>
      <c r="AK1366" s="7706"/>
      <c r="AL1366" s="7706"/>
      <c r="AM1366" s="7706"/>
      <c r="AN1366" s="7707"/>
      <c r="AO1366" s="7707"/>
    </row>
    <row r="1367" spans="1:41" s="2624" customFormat="1" ht="16.5" customHeight="1">
      <c r="A1367" s="2629"/>
      <c r="B1367" s="2631"/>
      <c r="C1367" s="7708" t="s">
        <v>696</v>
      </c>
      <c r="D1367" s="7709" t="s">
        <v>695</v>
      </c>
      <c r="E1367" s="7710">
        <v>11047</v>
      </c>
      <c r="F1367" s="7701">
        <v>11047</v>
      </c>
      <c r="G1367" s="7702">
        <v>10823.62</v>
      </c>
      <c r="H1367" s="2247">
        <f t="shared" si="388"/>
        <v>0.97977912555444924</v>
      </c>
      <c r="I1367" s="1881"/>
      <c r="J1367" s="7703"/>
      <c r="K1367" s="7703"/>
      <c r="L1367" s="7703"/>
      <c r="M1367" s="7703"/>
      <c r="N1367" s="7703"/>
      <c r="O1367" s="7703"/>
      <c r="P1367" s="7012"/>
      <c r="Q1367" s="7704"/>
      <c r="R1367" s="7704"/>
      <c r="S1367" s="7704"/>
      <c r="T1367" s="7062"/>
      <c r="U1367" s="7704"/>
      <c r="V1367" s="7704"/>
      <c r="W1367" s="7704"/>
      <c r="X1367" s="7704"/>
      <c r="Y1367" s="7704"/>
      <c r="Z1367" s="7704"/>
      <c r="AA1367" s="7704"/>
      <c r="AB1367" s="7704"/>
      <c r="AC1367" s="7704"/>
      <c r="AD1367" s="7704"/>
      <c r="AE1367" s="7705"/>
      <c r="AF1367" s="7705"/>
      <c r="AG1367" s="7704"/>
      <c r="AH1367" s="7704"/>
      <c r="AI1367" s="7062"/>
      <c r="AJ1367" s="7706"/>
      <c r="AK1367" s="7706"/>
      <c r="AL1367" s="7706"/>
      <c r="AM1367" s="7706"/>
      <c r="AN1367" s="7707"/>
      <c r="AO1367" s="7707"/>
    </row>
    <row r="1368" spans="1:41" s="2624" customFormat="1" ht="16.5" customHeight="1">
      <c r="A1368" s="2629"/>
      <c r="B1368" s="2631"/>
      <c r="C1368" s="7711" t="s">
        <v>734</v>
      </c>
      <c r="D1368" s="4681" t="s">
        <v>656</v>
      </c>
      <c r="E1368" s="7595">
        <v>98939</v>
      </c>
      <c r="F1368" s="2233">
        <v>195372</v>
      </c>
      <c r="G1368" s="2445">
        <v>159722.49</v>
      </c>
      <c r="H1368" s="2247">
        <f t="shared" si="388"/>
        <v>0.81753009643142305</v>
      </c>
      <c r="I1368" s="1881">
        <f t="shared" si="381"/>
        <v>0</v>
      </c>
      <c r="J1368" s="7703"/>
      <c r="K1368" s="7703"/>
      <c r="L1368" s="7703"/>
      <c r="M1368" s="7703"/>
      <c r="N1368" s="7703"/>
      <c r="O1368" s="7703"/>
      <c r="P1368" s="7012"/>
      <c r="Q1368" s="7704"/>
      <c r="R1368" s="7704"/>
      <c r="S1368" s="7704"/>
      <c r="T1368" s="7062"/>
      <c r="U1368" s="7704"/>
      <c r="V1368" s="7704"/>
      <c r="W1368" s="7704"/>
      <c r="X1368" s="7704"/>
      <c r="Y1368" s="7704"/>
      <c r="Z1368" s="7704"/>
      <c r="AA1368" s="7704"/>
      <c r="AB1368" s="7704"/>
      <c r="AC1368" s="7704"/>
      <c r="AD1368" s="7704"/>
      <c r="AE1368" s="7705"/>
      <c r="AF1368" s="7705"/>
      <c r="AG1368" s="7704"/>
      <c r="AH1368" s="7704"/>
      <c r="AI1368" s="7062"/>
      <c r="AJ1368" s="7706"/>
      <c r="AK1368" s="7706"/>
      <c r="AL1368" s="7706"/>
      <c r="AM1368" s="7706"/>
      <c r="AN1368" s="7707"/>
      <c r="AO1368" s="7707"/>
    </row>
    <row r="1369" spans="1:41" s="2624" customFormat="1" ht="16.5" customHeight="1">
      <c r="A1369" s="2629"/>
      <c r="B1369" s="2631"/>
      <c r="C1369" s="3427" t="s">
        <v>698</v>
      </c>
      <c r="D1369" s="3428" t="s">
        <v>656</v>
      </c>
      <c r="E1369" s="7595">
        <v>19941</v>
      </c>
      <c r="F1369" s="2233">
        <v>40908</v>
      </c>
      <c r="G1369" s="2445">
        <v>33833.56</v>
      </c>
      <c r="H1369" s="2247">
        <f t="shared" si="388"/>
        <v>0.82706463283465326</v>
      </c>
      <c r="I1369" s="1881">
        <f t="shared" si="381"/>
        <v>0</v>
      </c>
      <c r="J1369" s="7703"/>
      <c r="K1369" s="7703"/>
      <c r="L1369" s="7703"/>
      <c r="M1369" s="7703"/>
      <c r="N1369" s="7703"/>
      <c r="O1369" s="7703"/>
      <c r="P1369" s="7012"/>
      <c r="Q1369" s="7704"/>
      <c r="R1369" s="7704"/>
      <c r="S1369" s="7704"/>
      <c r="T1369" s="7062"/>
      <c r="U1369" s="7704"/>
      <c r="V1369" s="7704"/>
      <c r="W1369" s="7704"/>
      <c r="X1369" s="7704"/>
      <c r="Y1369" s="7704"/>
      <c r="Z1369" s="7704"/>
      <c r="AA1369" s="7704"/>
      <c r="AB1369" s="7704"/>
      <c r="AC1369" s="7704"/>
      <c r="AD1369" s="7704"/>
      <c r="AE1369" s="7705"/>
      <c r="AF1369" s="7705"/>
      <c r="AG1369" s="7704"/>
      <c r="AH1369" s="7704"/>
      <c r="AI1369" s="7062"/>
      <c r="AJ1369" s="7706"/>
      <c r="AK1369" s="7706"/>
      <c r="AL1369" s="7706"/>
      <c r="AM1369" s="7706"/>
      <c r="AN1369" s="7707"/>
      <c r="AO1369" s="7707"/>
    </row>
    <row r="1370" spans="1:41" ht="16.5" customHeight="1">
      <c r="A1370" s="2913"/>
      <c r="B1370" s="7400"/>
      <c r="C1370" s="7712" t="s">
        <v>982</v>
      </c>
      <c r="D1370" s="7713" t="s">
        <v>660</v>
      </c>
      <c r="E1370" s="7714">
        <v>4152</v>
      </c>
      <c r="F1370" s="7715">
        <v>4310</v>
      </c>
      <c r="G1370" s="7716">
        <v>1169.74</v>
      </c>
      <c r="H1370" s="2247">
        <f t="shared" si="388"/>
        <v>0.27140139211136893</v>
      </c>
      <c r="I1370" s="1881">
        <f t="shared" ref="I1370:I1418" si="392">SUM(J1370:AM1370)</f>
        <v>0</v>
      </c>
      <c r="J1370" s="7717"/>
      <c r="K1370" s="7717"/>
      <c r="L1370" s="7717"/>
      <c r="M1370" s="7717"/>
      <c r="N1370" s="7717"/>
      <c r="O1370" s="7717"/>
      <c r="P1370" s="7012"/>
      <c r="Q1370" s="7718"/>
      <c r="R1370" s="7718"/>
      <c r="S1370" s="7718"/>
      <c r="T1370" s="7062"/>
      <c r="U1370" s="7718"/>
      <c r="V1370" s="7718"/>
      <c r="W1370" s="7718"/>
      <c r="X1370" s="7718"/>
      <c r="Y1370" s="7718"/>
      <c r="Z1370" s="7718"/>
      <c r="AA1370" s="7718"/>
      <c r="AB1370" s="7718"/>
      <c r="AC1370" s="7718"/>
      <c r="AD1370" s="7718"/>
      <c r="AE1370" s="7719"/>
      <c r="AF1370" s="7719"/>
      <c r="AG1370" s="7718"/>
      <c r="AH1370" s="7718"/>
      <c r="AI1370" s="7062"/>
      <c r="AJ1370" s="7720"/>
      <c r="AK1370" s="7720"/>
      <c r="AL1370" s="7720"/>
      <c r="AM1370" s="7720"/>
      <c r="AN1370" s="7721"/>
      <c r="AO1370" s="7721"/>
    </row>
    <row r="1371" spans="1:41" ht="16.5" customHeight="1">
      <c r="A1371" s="2913"/>
      <c r="B1371" s="7400"/>
      <c r="C1371" s="7722" t="s">
        <v>834</v>
      </c>
      <c r="D1371" s="7723" t="s">
        <v>660</v>
      </c>
      <c r="E1371" s="7724">
        <v>837</v>
      </c>
      <c r="F1371" s="7725">
        <v>879</v>
      </c>
      <c r="G1371" s="7726">
        <v>239.26</v>
      </c>
      <c r="H1371" s="2247">
        <f t="shared" si="388"/>
        <v>0.2721956769055745</v>
      </c>
      <c r="I1371" s="1881">
        <f t="shared" si="392"/>
        <v>0</v>
      </c>
      <c r="J1371" s="7727"/>
      <c r="K1371" s="7727"/>
      <c r="L1371" s="7727"/>
      <c r="M1371" s="7727"/>
      <c r="N1371" s="7727"/>
      <c r="O1371" s="7727"/>
      <c r="P1371" s="7012"/>
      <c r="Q1371" s="7728"/>
      <c r="R1371" s="7728"/>
      <c r="S1371" s="7728"/>
      <c r="T1371" s="7062"/>
      <c r="U1371" s="7728"/>
      <c r="V1371" s="7728"/>
      <c r="W1371" s="7728"/>
      <c r="X1371" s="7728"/>
      <c r="Y1371" s="7728"/>
      <c r="Z1371" s="7728"/>
      <c r="AA1371" s="7728"/>
      <c r="AB1371" s="7728"/>
      <c r="AC1371" s="7728"/>
      <c r="AD1371" s="7728"/>
      <c r="AE1371" s="7729"/>
      <c r="AF1371" s="7729"/>
      <c r="AG1371" s="7728"/>
      <c r="AH1371" s="7728"/>
      <c r="AI1371" s="7062"/>
      <c r="AJ1371" s="7730"/>
      <c r="AK1371" s="7730"/>
      <c r="AL1371" s="7730"/>
      <c r="AM1371" s="7730"/>
      <c r="AN1371" s="7731"/>
      <c r="AO1371" s="7731"/>
    </row>
    <row r="1372" spans="1:41" s="2624" customFormat="1" ht="17.25" customHeight="1">
      <c r="A1372" s="2629"/>
      <c r="B1372" s="2631"/>
      <c r="C1372" s="7732" t="s">
        <v>737</v>
      </c>
      <c r="D1372" s="7733" t="s">
        <v>661</v>
      </c>
      <c r="E1372" s="7734">
        <v>3866829</v>
      </c>
      <c r="F1372" s="7735">
        <v>3627076</v>
      </c>
      <c r="G1372" s="7736">
        <v>1926632.36</v>
      </c>
      <c r="H1372" s="2247">
        <f t="shared" si="388"/>
        <v>0.53118058733812035</v>
      </c>
      <c r="I1372" s="1881">
        <f t="shared" si="392"/>
        <v>0</v>
      </c>
      <c r="J1372" s="7737"/>
      <c r="K1372" s="7737"/>
      <c r="L1372" s="7737"/>
      <c r="M1372" s="7737"/>
      <c r="N1372" s="7737"/>
      <c r="O1372" s="7737"/>
      <c r="P1372" s="7012"/>
      <c r="Q1372" s="7738"/>
      <c r="R1372" s="7738"/>
      <c r="S1372" s="7738"/>
      <c r="T1372" s="7062"/>
      <c r="U1372" s="7738"/>
      <c r="V1372" s="7738"/>
      <c r="W1372" s="7738"/>
      <c r="X1372" s="7738"/>
      <c r="Y1372" s="7738"/>
      <c r="Z1372" s="7738"/>
      <c r="AA1372" s="7738"/>
      <c r="AB1372" s="7738"/>
      <c r="AC1372" s="7738"/>
      <c r="AD1372" s="7738"/>
      <c r="AE1372" s="7739"/>
      <c r="AF1372" s="7739"/>
      <c r="AG1372" s="7738"/>
      <c r="AH1372" s="7738"/>
      <c r="AI1372" s="7062"/>
      <c r="AJ1372" s="7740"/>
      <c r="AK1372" s="7740"/>
      <c r="AL1372" s="7740"/>
      <c r="AM1372" s="7740"/>
      <c r="AN1372" s="7741"/>
      <c r="AO1372" s="7741"/>
    </row>
    <row r="1373" spans="1:41" s="1928" customFormat="1" ht="16.5" customHeight="1">
      <c r="A1373" s="1929"/>
      <c r="B1373" s="2283"/>
      <c r="C1373" s="7742" t="s">
        <v>701</v>
      </c>
      <c r="D1373" s="7743" t="s">
        <v>661</v>
      </c>
      <c r="E1373" s="7744">
        <f t="shared" si="391"/>
        <v>19488</v>
      </c>
      <c r="F1373" s="7745">
        <v>33248</v>
      </c>
      <c r="G1373" s="7746">
        <v>15180.36</v>
      </c>
      <c r="H1373" s="2247">
        <f t="shared" si="388"/>
        <v>0.4565796438883542</v>
      </c>
      <c r="I1373" s="1881">
        <f t="shared" si="392"/>
        <v>19488</v>
      </c>
      <c r="J1373" s="7747"/>
      <c r="K1373" s="7747"/>
      <c r="L1373" s="7747"/>
      <c r="M1373" s="7747"/>
      <c r="N1373" s="7747"/>
      <c r="O1373" s="7747"/>
      <c r="P1373" s="7012"/>
      <c r="Q1373" s="7748"/>
      <c r="R1373" s="7748"/>
      <c r="S1373" s="7748"/>
      <c r="T1373" s="7062">
        <v>19488</v>
      </c>
      <c r="U1373" s="7748"/>
      <c r="V1373" s="7748"/>
      <c r="W1373" s="7748"/>
      <c r="X1373" s="7748"/>
      <c r="Y1373" s="7748"/>
      <c r="Z1373" s="7748"/>
      <c r="AA1373" s="7748"/>
      <c r="AB1373" s="7748"/>
      <c r="AC1373" s="7748"/>
      <c r="AD1373" s="7748"/>
      <c r="AE1373" s="7749"/>
      <c r="AF1373" s="7749"/>
      <c r="AG1373" s="7748"/>
      <c r="AH1373" s="7748"/>
      <c r="AI1373" s="7062"/>
      <c r="AJ1373" s="7750"/>
      <c r="AK1373" s="7750"/>
      <c r="AL1373" s="7750"/>
      <c r="AM1373" s="7750"/>
      <c r="AN1373" s="7750"/>
      <c r="AO1373" s="7750"/>
    </row>
    <row r="1374" spans="1:41" s="2624" customFormat="1" ht="16.5" customHeight="1">
      <c r="A1374" s="3219"/>
      <c r="B1374" s="2631"/>
      <c r="C1374" s="3427" t="s">
        <v>702</v>
      </c>
      <c r="D1374" s="3428" t="s">
        <v>661</v>
      </c>
      <c r="E1374" s="7595">
        <f>I1374+568680</f>
        <v>573553</v>
      </c>
      <c r="F1374" s="2233">
        <v>677864</v>
      </c>
      <c r="G1374" s="2445">
        <v>395533.13</v>
      </c>
      <c r="H1374" s="2247">
        <f t="shared" si="388"/>
        <v>0.58349924173580547</v>
      </c>
      <c r="I1374" s="1881">
        <f t="shared" si="392"/>
        <v>4873</v>
      </c>
      <c r="J1374" s="7747"/>
      <c r="K1374" s="7747"/>
      <c r="L1374" s="7747"/>
      <c r="M1374" s="7747"/>
      <c r="N1374" s="7747"/>
      <c r="O1374" s="7747"/>
      <c r="P1374" s="7012"/>
      <c r="Q1374" s="7748"/>
      <c r="R1374" s="7748"/>
      <c r="S1374" s="7748"/>
      <c r="T1374" s="7062">
        <v>4873</v>
      </c>
      <c r="U1374" s="7748"/>
      <c r="V1374" s="7748"/>
      <c r="W1374" s="7748"/>
      <c r="X1374" s="7748"/>
      <c r="Y1374" s="7748"/>
      <c r="Z1374" s="7748"/>
      <c r="AA1374" s="7748"/>
      <c r="AB1374" s="7748"/>
      <c r="AC1374" s="7748"/>
      <c r="AD1374" s="7748"/>
      <c r="AE1374" s="7749"/>
      <c r="AF1374" s="7749"/>
      <c r="AG1374" s="7748"/>
      <c r="AH1374" s="7748"/>
      <c r="AI1374" s="7062"/>
      <c r="AJ1374" s="7750"/>
      <c r="AK1374" s="7750"/>
      <c r="AL1374" s="7750"/>
      <c r="AM1374" s="7750"/>
      <c r="AN1374" s="7751"/>
      <c r="AO1374" s="7751"/>
    </row>
    <row r="1375" spans="1:41" s="2624" customFormat="1" ht="16.5" customHeight="1">
      <c r="A1375" s="2629"/>
      <c r="B1375" s="2631"/>
      <c r="C1375" s="7752" t="s">
        <v>738</v>
      </c>
      <c r="D1375" s="7753" t="s">
        <v>662</v>
      </c>
      <c r="E1375" s="7754">
        <v>7427</v>
      </c>
      <c r="F1375" s="7755">
        <v>10398</v>
      </c>
      <c r="G1375" s="7756">
        <v>1833.09</v>
      </c>
      <c r="H1375" s="2247">
        <f t="shared" si="388"/>
        <v>0.17629255626081938</v>
      </c>
      <c r="I1375" s="1881">
        <f t="shared" si="392"/>
        <v>0</v>
      </c>
      <c r="J1375" s="7757"/>
      <c r="K1375" s="7757"/>
      <c r="L1375" s="7757"/>
      <c r="M1375" s="7757"/>
      <c r="N1375" s="7757"/>
      <c r="O1375" s="7757"/>
      <c r="P1375" s="7012"/>
      <c r="Q1375" s="7758"/>
      <c r="R1375" s="7758"/>
      <c r="S1375" s="7758"/>
      <c r="T1375" s="7062"/>
      <c r="U1375" s="7758"/>
      <c r="V1375" s="7758"/>
      <c r="W1375" s="7758"/>
      <c r="X1375" s="7758"/>
      <c r="Y1375" s="7758"/>
      <c r="Z1375" s="7758"/>
      <c r="AA1375" s="7758"/>
      <c r="AB1375" s="7758"/>
      <c r="AC1375" s="7758"/>
      <c r="AD1375" s="7758"/>
      <c r="AE1375" s="7759"/>
      <c r="AF1375" s="7759"/>
      <c r="AG1375" s="7758"/>
      <c r="AH1375" s="7758"/>
      <c r="AI1375" s="7062"/>
      <c r="AJ1375" s="7760"/>
      <c r="AK1375" s="7760"/>
      <c r="AL1375" s="7760"/>
      <c r="AM1375" s="7760"/>
      <c r="AN1375" s="7761"/>
      <c r="AO1375" s="7761"/>
    </row>
    <row r="1376" spans="1:41" ht="16.5" customHeight="1">
      <c r="A1376" s="2913"/>
      <c r="B1376" s="7400"/>
      <c r="C1376" s="7762" t="s">
        <v>853</v>
      </c>
      <c r="D1376" s="7763" t="s">
        <v>662</v>
      </c>
      <c r="E1376" s="7764">
        <v>1573</v>
      </c>
      <c r="F1376" s="7765">
        <v>2202</v>
      </c>
      <c r="G1376" s="7766">
        <v>388.29</v>
      </c>
      <c r="H1376" s="2247">
        <f t="shared" si="388"/>
        <v>0.17633514986376023</v>
      </c>
      <c r="I1376" s="1881">
        <f t="shared" si="392"/>
        <v>0</v>
      </c>
      <c r="J1376" s="7767"/>
      <c r="K1376" s="7767"/>
      <c r="L1376" s="7767"/>
      <c r="M1376" s="7767"/>
      <c r="N1376" s="7767"/>
      <c r="O1376" s="7767"/>
      <c r="P1376" s="7012"/>
      <c r="Q1376" s="7768"/>
      <c r="R1376" s="7768"/>
      <c r="S1376" s="7768"/>
      <c r="T1376" s="7062"/>
      <c r="U1376" s="7768"/>
      <c r="V1376" s="7768"/>
      <c r="W1376" s="7768"/>
      <c r="X1376" s="7768"/>
      <c r="Y1376" s="7768"/>
      <c r="Z1376" s="7768"/>
      <c r="AA1376" s="7768"/>
      <c r="AB1376" s="7768"/>
      <c r="AC1376" s="7768"/>
      <c r="AD1376" s="7768"/>
      <c r="AE1376" s="7769"/>
      <c r="AF1376" s="7769"/>
      <c r="AG1376" s="7768"/>
      <c r="AH1376" s="7768"/>
      <c r="AI1376" s="7062"/>
      <c r="AJ1376" s="7770"/>
      <c r="AK1376" s="7770"/>
      <c r="AL1376" s="7770"/>
      <c r="AM1376" s="7770"/>
      <c r="AN1376" s="7771"/>
      <c r="AO1376" s="7771"/>
    </row>
    <row r="1377" spans="1:41" ht="16.5" customHeight="1">
      <c r="A1377" s="2913"/>
      <c r="B1377" s="7400"/>
      <c r="C1377" s="7772" t="s">
        <v>811</v>
      </c>
      <c r="D1377" s="7773" t="s">
        <v>663</v>
      </c>
      <c r="E1377" s="7764">
        <v>93825</v>
      </c>
      <c r="F1377" s="7765">
        <v>247273</v>
      </c>
      <c r="G1377" s="7766">
        <v>137885.45000000001</v>
      </c>
      <c r="H1377" s="2247">
        <f t="shared" si="388"/>
        <v>0.55762436659077219</v>
      </c>
      <c r="I1377" s="1881">
        <f t="shared" si="392"/>
        <v>0</v>
      </c>
      <c r="J1377" s="7767"/>
      <c r="K1377" s="7767"/>
      <c r="L1377" s="7767"/>
      <c r="M1377" s="7767"/>
      <c r="N1377" s="7767"/>
      <c r="O1377" s="7767"/>
      <c r="P1377" s="7012"/>
      <c r="Q1377" s="7768"/>
      <c r="R1377" s="7768"/>
      <c r="S1377" s="7768"/>
      <c r="T1377" s="7062"/>
      <c r="U1377" s="7768"/>
      <c r="V1377" s="7768"/>
      <c r="W1377" s="7768"/>
      <c r="X1377" s="7768"/>
      <c r="Y1377" s="7768"/>
      <c r="Z1377" s="7768"/>
      <c r="AA1377" s="7768"/>
      <c r="AB1377" s="7768"/>
      <c r="AC1377" s="7768"/>
      <c r="AD1377" s="7768"/>
      <c r="AE1377" s="7769"/>
      <c r="AF1377" s="7769"/>
      <c r="AG1377" s="7768"/>
      <c r="AH1377" s="7768"/>
      <c r="AI1377" s="7062"/>
      <c r="AJ1377" s="7770"/>
      <c r="AK1377" s="7770"/>
      <c r="AL1377" s="7770"/>
      <c r="AM1377" s="7770"/>
      <c r="AN1377" s="7771"/>
      <c r="AO1377" s="7771"/>
    </row>
    <row r="1378" spans="1:41" ht="16.5" customHeight="1">
      <c r="A1378" s="2913"/>
      <c r="B1378" s="7400"/>
      <c r="C1378" s="7772" t="s">
        <v>704</v>
      </c>
      <c r="D1378" s="7773" t="s">
        <v>663</v>
      </c>
      <c r="E1378" s="7764">
        <v>19875</v>
      </c>
      <c r="F1378" s="7765">
        <v>52379</v>
      </c>
      <c r="G1378" s="7766">
        <v>29207.919999999998</v>
      </c>
      <c r="H1378" s="2247">
        <f t="shared" si="388"/>
        <v>0.5576265297161076</v>
      </c>
      <c r="I1378" s="1881">
        <f t="shared" si="392"/>
        <v>0</v>
      </c>
      <c r="J1378" s="7767"/>
      <c r="K1378" s="7767"/>
      <c r="L1378" s="7767"/>
      <c r="M1378" s="7767"/>
      <c r="N1378" s="7767"/>
      <c r="O1378" s="7767"/>
      <c r="P1378" s="7012"/>
      <c r="Q1378" s="7768"/>
      <c r="R1378" s="7768"/>
      <c r="S1378" s="7768"/>
      <c r="T1378" s="7062"/>
      <c r="U1378" s="7768"/>
      <c r="V1378" s="7768"/>
      <c r="W1378" s="7768"/>
      <c r="X1378" s="7768"/>
      <c r="Y1378" s="7768"/>
      <c r="Z1378" s="7768"/>
      <c r="AA1378" s="7768"/>
      <c r="AB1378" s="7768"/>
      <c r="AC1378" s="7768"/>
      <c r="AD1378" s="7768"/>
      <c r="AE1378" s="7769"/>
      <c r="AF1378" s="7769"/>
      <c r="AG1378" s="7768"/>
      <c r="AH1378" s="7768"/>
      <c r="AI1378" s="7062"/>
      <c r="AJ1378" s="7770"/>
      <c r="AK1378" s="7770"/>
      <c r="AL1378" s="7770"/>
      <c r="AM1378" s="7770"/>
      <c r="AN1378" s="7771"/>
      <c r="AO1378" s="7771"/>
    </row>
    <row r="1379" spans="1:41" s="2624" customFormat="1" ht="16.5" customHeight="1" thickBot="1">
      <c r="A1379" s="2732"/>
      <c r="B1379" s="2733"/>
      <c r="C1379" s="7774" t="s">
        <v>740</v>
      </c>
      <c r="D1379" s="7775" t="s">
        <v>666</v>
      </c>
      <c r="E1379" s="7593">
        <v>155106</v>
      </c>
      <c r="F1379" s="7072">
        <v>154625</v>
      </c>
      <c r="G1379" s="7522">
        <v>10891.43</v>
      </c>
      <c r="H1379" s="3240">
        <f t="shared" si="388"/>
        <v>7.0437704122877934E-2</v>
      </c>
      <c r="I1379" s="1881">
        <f t="shared" si="392"/>
        <v>0</v>
      </c>
      <c r="J1379" s="7767"/>
      <c r="K1379" s="7767"/>
      <c r="L1379" s="7767"/>
      <c r="M1379" s="7767"/>
      <c r="N1379" s="7767"/>
      <c r="O1379" s="7767"/>
      <c r="P1379" s="7012"/>
      <c r="Q1379" s="7768"/>
      <c r="R1379" s="7768"/>
      <c r="S1379" s="7768"/>
      <c r="T1379" s="7062"/>
      <c r="U1379" s="7768"/>
      <c r="V1379" s="7768"/>
      <c r="W1379" s="7768"/>
      <c r="X1379" s="7768"/>
      <c r="Y1379" s="7768"/>
      <c r="Z1379" s="7768"/>
      <c r="AA1379" s="7768"/>
      <c r="AB1379" s="7768"/>
      <c r="AC1379" s="7768"/>
      <c r="AD1379" s="7768"/>
      <c r="AE1379" s="7769"/>
      <c r="AF1379" s="7769"/>
      <c r="AG1379" s="7768"/>
      <c r="AH1379" s="7768"/>
      <c r="AI1379" s="7062"/>
      <c r="AJ1379" s="7770"/>
      <c r="AK1379" s="7770"/>
      <c r="AL1379" s="7770"/>
      <c r="AM1379" s="7770"/>
      <c r="AN1379" s="7776"/>
      <c r="AO1379" s="7776"/>
    </row>
    <row r="1380" spans="1:41" s="2624" customFormat="1" ht="16.5" customHeight="1">
      <c r="A1380" s="2629"/>
      <c r="B1380" s="2631"/>
      <c r="C1380" s="3427" t="s">
        <v>706</v>
      </c>
      <c r="D1380" s="3428" t="s">
        <v>666</v>
      </c>
      <c r="E1380" s="7595">
        <v>31881</v>
      </c>
      <c r="F1380" s="2233">
        <v>32362</v>
      </c>
      <c r="G1380" s="2445">
        <v>2211.36</v>
      </c>
      <c r="H1380" s="2247">
        <f t="shared" si="388"/>
        <v>6.8331994314319272E-2</v>
      </c>
      <c r="I1380" s="1881">
        <f t="shared" si="392"/>
        <v>0</v>
      </c>
      <c r="J1380" s="7767"/>
      <c r="K1380" s="7767"/>
      <c r="L1380" s="7767"/>
      <c r="M1380" s="7767"/>
      <c r="N1380" s="7767"/>
      <c r="O1380" s="7767"/>
      <c r="P1380" s="7012"/>
      <c r="Q1380" s="7768"/>
      <c r="R1380" s="7768"/>
      <c r="S1380" s="7768"/>
      <c r="T1380" s="7062"/>
      <c r="U1380" s="7768"/>
      <c r="V1380" s="7768"/>
      <c r="W1380" s="7768"/>
      <c r="X1380" s="7768"/>
      <c r="Y1380" s="7768"/>
      <c r="Z1380" s="7768"/>
      <c r="AA1380" s="7768"/>
      <c r="AB1380" s="7768"/>
      <c r="AC1380" s="7768"/>
      <c r="AD1380" s="7768"/>
      <c r="AE1380" s="7769"/>
      <c r="AF1380" s="7769"/>
      <c r="AG1380" s="7768"/>
      <c r="AH1380" s="7768"/>
      <c r="AI1380" s="7062"/>
      <c r="AJ1380" s="7770"/>
      <c r="AK1380" s="7770"/>
      <c r="AL1380" s="7770"/>
      <c r="AM1380" s="7770"/>
      <c r="AN1380" s="7776"/>
      <c r="AO1380" s="7776"/>
    </row>
    <row r="1381" spans="1:41" s="2624" customFormat="1" ht="16.5" customHeight="1">
      <c r="A1381" s="2629"/>
      <c r="B1381" s="2631"/>
      <c r="C1381" s="7777" t="s">
        <v>812</v>
      </c>
      <c r="D1381" s="3428" t="s">
        <v>668</v>
      </c>
      <c r="E1381" s="7778">
        <v>1650</v>
      </c>
      <c r="F1381" s="7779">
        <v>1650</v>
      </c>
      <c r="G1381" s="7780">
        <v>506.68</v>
      </c>
      <c r="H1381" s="2247">
        <f t="shared" si="388"/>
        <v>0.3070787878787879</v>
      </c>
      <c r="I1381" s="1881"/>
      <c r="J1381" s="7781"/>
      <c r="K1381" s="7781"/>
      <c r="L1381" s="7781"/>
      <c r="M1381" s="7781"/>
      <c r="N1381" s="7781"/>
      <c r="O1381" s="7781"/>
      <c r="P1381" s="7012"/>
      <c r="Q1381" s="7782"/>
      <c r="R1381" s="7782"/>
      <c r="S1381" s="7782"/>
      <c r="T1381" s="7062"/>
      <c r="U1381" s="7782"/>
      <c r="V1381" s="7782"/>
      <c r="W1381" s="7782"/>
      <c r="X1381" s="7782"/>
      <c r="Y1381" s="7782"/>
      <c r="Z1381" s="7782"/>
      <c r="AA1381" s="7782"/>
      <c r="AB1381" s="7782"/>
      <c r="AC1381" s="7782"/>
      <c r="AD1381" s="7782"/>
      <c r="AE1381" s="7783"/>
      <c r="AF1381" s="7783"/>
      <c r="AG1381" s="7782"/>
      <c r="AH1381" s="7782"/>
      <c r="AI1381" s="7062"/>
      <c r="AJ1381" s="7784"/>
      <c r="AK1381" s="7784"/>
      <c r="AL1381" s="7784"/>
      <c r="AM1381" s="7784"/>
      <c r="AN1381" s="7785"/>
      <c r="AO1381" s="7785"/>
    </row>
    <row r="1382" spans="1:41" s="2624" customFormat="1" ht="16.5" customHeight="1">
      <c r="A1382" s="2629"/>
      <c r="B1382" s="2631"/>
      <c r="C1382" s="7786" t="s">
        <v>741</v>
      </c>
      <c r="D1382" s="3428" t="s">
        <v>668</v>
      </c>
      <c r="E1382" s="7787">
        <f t="shared" si="391"/>
        <v>32459</v>
      </c>
      <c r="F1382" s="7788">
        <v>43359</v>
      </c>
      <c r="G1382" s="7789">
        <v>23382.23</v>
      </c>
      <c r="H1382" s="2247">
        <f t="shared" si="388"/>
        <v>0.53927050900620399</v>
      </c>
      <c r="I1382" s="1881">
        <f t="shared" si="392"/>
        <v>32459</v>
      </c>
      <c r="J1382" s="7790"/>
      <c r="K1382" s="7790"/>
      <c r="L1382" s="7790"/>
      <c r="M1382" s="7790"/>
      <c r="N1382" s="7790"/>
      <c r="O1382" s="7790"/>
      <c r="P1382" s="7012"/>
      <c r="Q1382" s="7791"/>
      <c r="R1382" s="7791"/>
      <c r="S1382" s="7791"/>
      <c r="T1382" s="7062">
        <v>32459</v>
      </c>
      <c r="U1382" s="7791"/>
      <c r="V1382" s="7791"/>
      <c r="W1382" s="7791"/>
      <c r="X1382" s="7791"/>
      <c r="Y1382" s="7791"/>
      <c r="Z1382" s="7791"/>
      <c r="AA1382" s="7791"/>
      <c r="AB1382" s="7791"/>
      <c r="AC1382" s="7791"/>
      <c r="AD1382" s="7791"/>
      <c r="AE1382" s="7792"/>
      <c r="AF1382" s="7792"/>
      <c r="AG1382" s="7791"/>
      <c r="AH1382" s="7791"/>
      <c r="AI1382" s="7062"/>
      <c r="AJ1382" s="7793"/>
      <c r="AK1382" s="7793"/>
      <c r="AL1382" s="7793"/>
      <c r="AM1382" s="7793"/>
      <c r="AN1382" s="7794"/>
      <c r="AO1382" s="7794"/>
    </row>
    <row r="1383" spans="1:41" s="2624" customFormat="1" ht="16.5" customHeight="1">
      <c r="A1383" s="2629"/>
      <c r="B1383" s="2631"/>
      <c r="C1383" s="7795" t="s">
        <v>742</v>
      </c>
      <c r="D1383" s="3428" t="s">
        <v>668</v>
      </c>
      <c r="E1383" s="7796">
        <f>I1383+350</f>
        <v>8465</v>
      </c>
      <c r="F1383" s="7797">
        <v>11190</v>
      </c>
      <c r="G1383" s="7798">
        <v>5952.89</v>
      </c>
      <c r="H1383" s="2247">
        <f t="shared" si="388"/>
        <v>0.53198302055406621</v>
      </c>
      <c r="I1383" s="1881">
        <f t="shared" si="392"/>
        <v>8115</v>
      </c>
      <c r="J1383" s="7799"/>
      <c r="K1383" s="7799"/>
      <c r="L1383" s="7799"/>
      <c r="M1383" s="7799"/>
      <c r="N1383" s="7799"/>
      <c r="O1383" s="7799"/>
      <c r="P1383" s="7012"/>
      <c r="Q1383" s="7800"/>
      <c r="R1383" s="7800"/>
      <c r="S1383" s="7800"/>
      <c r="T1383" s="7062">
        <v>8115</v>
      </c>
      <c r="U1383" s="7800"/>
      <c r="V1383" s="7800"/>
      <c r="W1383" s="7800"/>
      <c r="X1383" s="7800"/>
      <c r="Y1383" s="7800"/>
      <c r="Z1383" s="7800"/>
      <c r="AA1383" s="7800"/>
      <c r="AB1383" s="7800"/>
      <c r="AC1383" s="7800"/>
      <c r="AD1383" s="7800"/>
      <c r="AE1383" s="7801"/>
      <c r="AF1383" s="7801"/>
      <c r="AG1383" s="7800"/>
      <c r="AH1383" s="7800"/>
      <c r="AI1383" s="7062"/>
      <c r="AJ1383" s="7802"/>
      <c r="AK1383" s="7802"/>
      <c r="AL1383" s="7802"/>
      <c r="AM1383" s="7802"/>
      <c r="AN1383" s="7803"/>
      <c r="AO1383" s="7803"/>
    </row>
    <row r="1384" spans="1:41" s="2624" customFormat="1" ht="17.25" customHeight="1">
      <c r="A1384" s="2629"/>
      <c r="B1384" s="2631"/>
      <c r="C1384" s="7804" t="s">
        <v>743</v>
      </c>
      <c r="D1384" s="7805" t="s">
        <v>670</v>
      </c>
      <c r="E1384" s="7806">
        <v>40253</v>
      </c>
      <c r="F1384" s="7807">
        <v>41348</v>
      </c>
      <c r="G1384" s="7808">
        <v>37164.85</v>
      </c>
      <c r="H1384" s="2247">
        <f t="shared" si="388"/>
        <v>0.89883065686369346</v>
      </c>
      <c r="I1384" s="1881">
        <f t="shared" si="392"/>
        <v>0</v>
      </c>
      <c r="J1384" s="7809"/>
      <c r="K1384" s="7809"/>
      <c r="L1384" s="7809"/>
      <c r="M1384" s="7809"/>
      <c r="N1384" s="7809"/>
      <c r="O1384" s="7809"/>
      <c r="P1384" s="7012"/>
      <c r="Q1384" s="7810"/>
      <c r="R1384" s="7810"/>
      <c r="S1384" s="7810"/>
      <c r="T1384" s="7062"/>
      <c r="U1384" s="7810"/>
      <c r="V1384" s="7810"/>
      <c r="W1384" s="7810"/>
      <c r="X1384" s="7810"/>
      <c r="Y1384" s="7810"/>
      <c r="Z1384" s="7810"/>
      <c r="AA1384" s="7810"/>
      <c r="AB1384" s="7810"/>
      <c r="AC1384" s="7810"/>
      <c r="AD1384" s="7810"/>
      <c r="AE1384" s="7811"/>
      <c r="AF1384" s="7811"/>
      <c r="AG1384" s="7810"/>
      <c r="AH1384" s="7810"/>
      <c r="AI1384" s="7062"/>
      <c r="AJ1384" s="7812"/>
      <c r="AK1384" s="7812"/>
      <c r="AL1384" s="7812"/>
      <c r="AM1384" s="7812"/>
      <c r="AN1384" s="7813"/>
      <c r="AO1384" s="7813"/>
    </row>
    <row r="1385" spans="1:41" s="2624" customFormat="1" ht="16.5" customHeight="1">
      <c r="A1385" s="2629"/>
      <c r="B1385" s="2631"/>
      <c r="C1385" s="7814" t="s">
        <v>948</v>
      </c>
      <c r="D1385" s="7815" t="s">
        <v>670</v>
      </c>
      <c r="E1385" s="7806">
        <v>6905</v>
      </c>
      <c r="F1385" s="7807">
        <v>7926</v>
      </c>
      <c r="G1385" s="7808">
        <v>7075.13</v>
      </c>
      <c r="H1385" s="3250">
        <f t="shared" si="388"/>
        <v>0.89264824627807215</v>
      </c>
      <c r="I1385" s="1881">
        <f t="shared" si="392"/>
        <v>0</v>
      </c>
      <c r="J1385" s="7809"/>
      <c r="K1385" s="7809"/>
      <c r="L1385" s="7809"/>
      <c r="M1385" s="7809"/>
      <c r="N1385" s="7809"/>
      <c r="O1385" s="7809"/>
      <c r="P1385" s="7012"/>
      <c r="Q1385" s="7810"/>
      <c r="R1385" s="7810"/>
      <c r="S1385" s="7810"/>
      <c r="T1385" s="7062"/>
      <c r="U1385" s="7810"/>
      <c r="V1385" s="7810"/>
      <c r="W1385" s="7810"/>
      <c r="X1385" s="7810"/>
      <c r="Y1385" s="7810"/>
      <c r="Z1385" s="7810"/>
      <c r="AA1385" s="7810"/>
      <c r="AB1385" s="7810"/>
      <c r="AC1385" s="7810"/>
      <c r="AD1385" s="7810"/>
      <c r="AE1385" s="7811"/>
      <c r="AF1385" s="7811"/>
      <c r="AG1385" s="7810"/>
      <c r="AH1385" s="7810"/>
      <c r="AI1385" s="7062"/>
      <c r="AJ1385" s="7812"/>
      <c r="AK1385" s="7812"/>
      <c r="AL1385" s="7812"/>
      <c r="AM1385" s="7812"/>
      <c r="AN1385" s="7813"/>
      <c r="AO1385" s="7813"/>
    </row>
    <row r="1386" spans="1:41" ht="58.5" customHeight="1">
      <c r="A1386" s="2913"/>
      <c r="B1386" s="7400"/>
      <c r="C1386" s="7816" t="s">
        <v>983</v>
      </c>
      <c r="D1386" s="7085" t="s">
        <v>969</v>
      </c>
      <c r="E1386" s="7806">
        <f t="shared" si="391"/>
        <v>0</v>
      </c>
      <c r="F1386" s="7807">
        <v>2557</v>
      </c>
      <c r="G1386" s="7808">
        <v>2509</v>
      </c>
      <c r="H1386" s="3250">
        <f t="shared" si="388"/>
        <v>0.98122800156433321</v>
      </c>
      <c r="I1386" s="1881">
        <f t="shared" si="392"/>
        <v>0</v>
      </c>
      <c r="J1386" s="7809"/>
      <c r="K1386" s="7809"/>
      <c r="L1386" s="7809"/>
      <c r="M1386" s="7809"/>
      <c r="N1386" s="7809"/>
      <c r="O1386" s="7809"/>
      <c r="P1386" s="7012"/>
      <c r="Q1386" s="7810"/>
      <c r="R1386" s="7810"/>
      <c r="S1386" s="7810"/>
      <c r="T1386" s="7062"/>
      <c r="U1386" s="7810"/>
      <c r="V1386" s="7810"/>
      <c r="W1386" s="7810"/>
      <c r="X1386" s="7810"/>
      <c r="Y1386" s="7810"/>
      <c r="Z1386" s="7810"/>
      <c r="AA1386" s="7810"/>
      <c r="AB1386" s="7810"/>
      <c r="AC1386" s="7810"/>
      <c r="AD1386" s="7810"/>
      <c r="AE1386" s="7811"/>
      <c r="AF1386" s="7811"/>
      <c r="AG1386" s="7810"/>
      <c r="AH1386" s="7810"/>
      <c r="AI1386" s="7062"/>
      <c r="AJ1386" s="7812"/>
      <c r="AK1386" s="7812"/>
      <c r="AL1386" s="7812"/>
      <c r="AM1386" s="7812"/>
      <c r="AN1386" s="7817"/>
      <c r="AO1386" s="7817"/>
    </row>
    <row r="1387" spans="1:41" s="2624" customFormat="1" ht="16.5" customHeight="1">
      <c r="A1387" s="2629"/>
      <c r="B1387" s="2631"/>
      <c r="C1387" s="7818" t="s">
        <v>746</v>
      </c>
      <c r="D1387" s="7504" t="s">
        <v>653</v>
      </c>
      <c r="E1387" s="7806">
        <v>53533</v>
      </c>
      <c r="F1387" s="7807">
        <v>53754</v>
      </c>
      <c r="G1387" s="7808">
        <v>17815.169999999998</v>
      </c>
      <c r="H1387" s="3250">
        <f t="shared" si="388"/>
        <v>0.33142035941511327</v>
      </c>
      <c r="I1387" s="1881">
        <f t="shared" si="392"/>
        <v>0</v>
      </c>
      <c r="J1387" s="7809"/>
      <c r="K1387" s="7809"/>
      <c r="L1387" s="7809"/>
      <c r="M1387" s="7809"/>
      <c r="N1387" s="7809"/>
      <c r="O1387" s="7809"/>
      <c r="P1387" s="7012"/>
      <c r="Q1387" s="7810"/>
      <c r="R1387" s="7810"/>
      <c r="S1387" s="7810"/>
      <c r="T1387" s="7062"/>
      <c r="U1387" s="7810"/>
      <c r="V1387" s="7810"/>
      <c r="W1387" s="7810"/>
      <c r="X1387" s="7810"/>
      <c r="Y1387" s="7810"/>
      <c r="Z1387" s="7810"/>
      <c r="AA1387" s="7810"/>
      <c r="AB1387" s="7810"/>
      <c r="AC1387" s="7810"/>
      <c r="AD1387" s="7810"/>
      <c r="AE1387" s="7811"/>
      <c r="AF1387" s="7811"/>
      <c r="AG1387" s="7810"/>
      <c r="AH1387" s="7810"/>
      <c r="AI1387" s="7062"/>
      <c r="AJ1387" s="7812"/>
      <c r="AK1387" s="7812"/>
      <c r="AL1387" s="7812"/>
      <c r="AM1387" s="7812"/>
      <c r="AN1387" s="7813"/>
      <c r="AO1387" s="7813"/>
    </row>
    <row r="1388" spans="1:41" s="2624" customFormat="1" ht="16.5" customHeight="1">
      <c r="A1388" s="2629"/>
      <c r="B1388" s="2631"/>
      <c r="C1388" s="7818" t="s">
        <v>711</v>
      </c>
      <c r="D1388" s="7504" t="s">
        <v>653</v>
      </c>
      <c r="E1388" s="7806">
        <f t="shared" si="391"/>
        <v>4994</v>
      </c>
      <c r="F1388" s="7807">
        <v>5872</v>
      </c>
      <c r="G1388" s="7808">
        <v>3522.45</v>
      </c>
      <c r="H1388" s="3250">
        <f t="shared" si="388"/>
        <v>0.5998722752043596</v>
      </c>
      <c r="I1388" s="1881">
        <f t="shared" si="392"/>
        <v>4994</v>
      </c>
      <c r="J1388" s="7809"/>
      <c r="K1388" s="7809"/>
      <c r="L1388" s="7809"/>
      <c r="M1388" s="7809"/>
      <c r="N1388" s="7809"/>
      <c r="O1388" s="7809"/>
      <c r="P1388" s="7012"/>
      <c r="Q1388" s="7810"/>
      <c r="R1388" s="7810"/>
      <c r="S1388" s="7810"/>
      <c r="T1388" s="7062">
        <v>4994</v>
      </c>
      <c r="U1388" s="7810"/>
      <c r="V1388" s="7810"/>
      <c r="W1388" s="7810"/>
      <c r="X1388" s="7810"/>
      <c r="Y1388" s="7810"/>
      <c r="Z1388" s="7810"/>
      <c r="AA1388" s="7810"/>
      <c r="AB1388" s="7810"/>
      <c r="AC1388" s="7810"/>
      <c r="AD1388" s="7810"/>
      <c r="AE1388" s="7811"/>
      <c r="AF1388" s="7811"/>
      <c r="AG1388" s="7810"/>
      <c r="AH1388" s="7810"/>
      <c r="AI1388" s="7062"/>
      <c r="AJ1388" s="7812"/>
      <c r="AK1388" s="7812"/>
      <c r="AL1388" s="7812"/>
      <c r="AM1388" s="7812"/>
      <c r="AN1388" s="7813"/>
      <c r="AO1388" s="7813"/>
    </row>
    <row r="1389" spans="1:41" s="2624" customFormat="1" ht="16.5" customHeight="1">
      <c r="A1389" s="2629"/>
      <c r="B1389" s="2631"/>
      <c r="C1389" s="7819" t="s">
        <v>712</v>
      </c>
      <c r="D1389" s="7820" t="s">
        <v>653</v>
      </c>
      <c r="E1389" s="7806">
        <f>I1389+9044</f>
        <v>10293</v>
      </c>
      <c r="F1389" s="7807">
        <v>11803</v>
      </c>
      <c r="G1389" s="7808">
        <v>4056.81</v>
      </c>
      <c r="H1389" s="3250">
        <f t="shared" si="388"/>
        <v>0.34371007371007373</v>
      </c>
      <c r="I1389" s="1881">
        <f t="shared" si="392"/>
        <v>1249</v>
      </c>
      <c r="J1389" s="7809"/>
      <c r="K1389" s="7809"/>
      <c r="L1389" s="7809"/>
      <c r="M1389" s="7809"/>
      <c r="N1389" s="7809"/>
      <c r="O1389" s="7809"/>
      <c r="P1389" s="7012"/>
      <c r="Q1389" s="7810"/>
      <c r="R1389" s="7810"/>
      <c r="S1389" s="7810"/>
      <c r="T1389" s="7062">
        <v>1249</v>
      </c>
      <c r="U1389" s="7810"/>
      <c r="V1389" s="7810"/>
      <c r="W1389" s="7810"/>
      <c r="X1389" s="7810"/>
      <c r="Y1389" s="7810"/>
      <c r="Z1389" s="7810"/>
      <c r="AA1389" s="7810"/>
      <c r="AB1389" s="7810"/>
      <c r="AC1389" s="7810"/>
      <c r="AD1389" s="7810"/>
      <c r="AE1389" s="7811"/>
      <c r="AF1389" s="7811"/>
      <c r="AG1389" s="7810"/>
      <c r="AH1389" s="7810"/>
      <c r="AI1389" s="7062"/>
      <c r="AJ1389" s="7812"/>
      <c r="AK1389" s="7812"/>
      <c r="AL1389" s="7812"/>
      <c r="AM1389" s="7812"/>
      <c r="AN1389" s="7813"/>
      <c r="AO1389" s="7813"/>
    </row>
    <row r="1390" spans="1:41" ht="16.5" customHeight="1">
      <c r="A1390" s="2916"/>
      <c r="B1390" s="7400"/>
      <c r="C1390" s="7821"/>
      <c r="D1390" s="7281"/>
      <c r="E1390" s="7806"/>
      <c r="F1390" s="7807"/>
      <c r="G1390" s="7808"/>
      <c r="H1390" s="3250"/>
      <c r="I1390" s="1881">
        <f t="shared" si="392"/>
        <v>0</v>
      </c>
      <c r="J1390" s="7809"/>
      <c r="K1390" s="7809"/>
      <c r="L1390" s="7809"/>
      <c r="M1390" s="7809"/>
      <c r="N1390" s="7809"/>
      <c r="O1390" s="7809"/>
      <c r="P1390" s="7012"/>
      <c r="Q1390" s="7810"/>
      <c r="R1390" s="7810"/>
      <c r="S1390" s="7810"/>
      <c r="T1390" s="7062"/>
      <c r="U1390" s="7810"/>
      <c r="V1390" s="7810"/>
      <c r="W1390" s="7810"/>
      <c r="X1390" s="7810"/>
      <c r="Y1390" s="7810"/>
      <c r="Z1390" s="7810"/>
      <c r="AA1390" s="7810"/>
      <c r="AB1390" s="7810"/>
      <c r="AC1390" s="7810"/>
      <c r="AD1390" s="7810"/>
      <c r="AE1390" s="7811"/>
      <c r="AF1390" s="7811"/>
      <c r="AG1390" s="7810"/>
      <c r="AH1390" s="7810"/>
      <c r="AI1390" s="7062"/>
      <c r="AJ1390" s="7812"/>
      <c r="AK1390" s="7812"/>
      <c r="AL1390" s="7812"/>
      <c r="AM1390" s="7812"/>
      <c r="AN1390" s="7817"/>
      <c r="AO1390" s="7817"/>
    </row>
    <row r="1391" spans="1:41" s="2624" customFormat="1" ht="16.5" customHeight="1">
      <c r="A1391" s="2629"/>
      <c r="B1391" s="2631"/>
      <c r="C1391" s="10899" t="s">
        <v>679</v>
      </c>
      <c r="D1391" s="10899"/>
      <c r="E1391" s="7523">
        <f t="shared" ref="E1391:F1391" si="393">SUM(E1392)</f>
        <v>1648178</v>
      </c>
      <c r="F1391" s="7523">
        <f t="shared" si="393"/>
        <v>1956733</v>
      </c>
      <c r="G1391" s="2221">
        <f>SUM(G1392)</f>
        <v>1816804.8399999999</v>
      </c>
      <c r="H1391" s="2354">
        <f t="shared" si="388"/>
        <v>0.92848888427802867</v>
      </c>
      <c r="I1391" s="1881">
        <f t="shared" si="392"/>
        <v>0</v>
      </c>
      <c r="J1391" s="7809"/>
      <c r="K1391" s="7809"/>
      <c r="L1391" s="7809"/>
      <c r="M1391" s="7809"/>
      <c r="N1391" s="7809"/>
      <c r="O1391" s="7809"/>
      <c r="P1391" s="7012"/>
      <c r="Q1391" s="7810"/>
      <c r="R1391" s="7810"/>
      <c r="S1391" s="7810"/>
      <c r="T1391" s="7062"/>
      <c r="U1391" s="7810"/>
      <c r="V1391" s="7810"/>
      <c r="W1391" s="7810"/>
      <c r="X1391" s="7810"/>
      <c r="Y1391" s="7810"/>
      <c r="Z1391" s="7810"/>
      <c r="AA1391" s="7810"/>
      <c r="AB1391" s="7810"/>
      <c r="AC1391" s="7810"/>
      <c r="AD1391" s="7810"/>
      <c r="AE1391" s="7811"/>
      <c r="AF1391" s="7811"/>
      <c r="AG1391" s="7810"/>
      <c r="AH1391" s="7810"/>
      <c r="AI1391" s="7062"/>
      <c r="AJ1391" s="7812"/>
      <c r="AK1391" s="7812"/>
      <c r="AL1391" s="7812"/>
      <c r="AM1391" s="7812"/>
      <c r="AN1391" s="7813"/>
      <c r="AO1391" s="7813"/>
    </row>
    <row r="1392" spans="1:41" s="2624" customFormat="1" ht="16.5" customHeight="1">
      <c r="A1392" s="2629"/>
      <c r="B1392" s="2631"/>
      <c r="C1392" s="11228" t="s">
        <v>771</v>
      </c>
      <c r="D1392" s="11228"/>
      <c r="E1392" s="7822">
        <f>SUM(E1393:E1396)</f>
        <v>1648178</v>
      </c>
      <c r="F1392" s="7822">
        <f>SUM(F1393:F1396)</f>
        <v>1956733</v>
      </c>
      <c r="G1392" s="7823">
        <f>SUM(G1393:G1396)</f>
        <v>1816804.8399999999</v>
      </c>
      <c r="H1392" s="2247">
        <f>G1392/F1392</f>
        <v>0.92848888427802867</v>
      </c>
      <c r="I1392" s="1881">
        <f t="shared" si="392"/>
        <v>0</v>
      </c>
      <c r="J1392" s="7824"/>
      <c r="K1392" s="7824"/>
      <c r="L1392" s="7824"/>
      <c r="M1392" s="7824"/>
      <c r="N1392" s="7824"/>
      <c r="O1392" s="7824"/>
      <c r="P1392" s="7012"/>
      <c r="Q1392" s="7825"/>
      <c r="R1392" s="7825"/>
      <c r="S1392" s="7825"/>
      <c r="T1392" s="7062"/>
      <c r="U1392" s="7825"/>
      <c r="V1392" s="7825"/>
      <c r="W1392" s="7825"/>
      <c r="X1392" s="7825"/>
      <c r="Y1392" s="7825"/>
      <c r="Z1392" s="7825"/>
      <c r="AA1392" s="7825"/>
      <c r="AB1392" s="7825"/>
      <c r="AC1392" s="7825"/>
      <c r="AD1392" s="7825"/>
      <c r="AE1392" s="7826"/>
      <c r="AF1392" s="7826"/>
      <c r="AG1392" s="7825"/>
      <c r="AH1392" s="7825"/>
      <c r="AI1392" s="7062"/>
      <c r="AJ1392" s="7827"/>
      <c r="AK1392" s="7827"/>
      <c r="AL1392" s="7827"/>
      <c r="AM1392" s="7827"/>
      <c r="AN1392" s="7828"/>
      <c r="AO1392" s="7828"/>
    </row>
    <row r="1393" spans="1:41" s="2624" customFormat="1" ht="66.75" customHeight="1">
      <c r="A1393" s="2629"/>
      <c r="B1393" s="2631"/>
      <c r="C1393" s="7829" t="s">
        <v>756</v>
      </c>
      <c r="D1393" s="7830" t="s">
        <v>749</v>
      </c>
      <c r="E1393" s="7822">
        <f>I1393</f>
        <v>887172</v>
      </c>
      <c r="F1393" s="7831">
        <v>623714</v>
      </c>
      <c r="G1393" s="7823">
        <v>531668.82999999996</v>
      </c>
      <c r="H1393" s="2247">
        <f t="shared" si="388"/>
        <v>0.85242407577832136</v>
      </c>
      <c r="I1393" s="1881">
        <f t="shared" si="392"/>
        <v>887172</v>
      </c>
      <c r="J1393" s="7824"/>
      <c r="K1393" s="7824"/>
      <c r="L1393" s="7824"/>
      <c r="M1393" s="7824"/>
      <c r="N1393" s="7824"/>
      <c r="O1393" s="7824">
        <v>887172</v>
      </c>
      <c r="P1393" s="7012"/>
      <c r="Q1393" s="7825"/>
      <c r="R1393" s="7825"/>
      <c r="S1393" s="7825"/>
      <c r="T1393" s="7062"/>
      <c r="U1393" s="7825"/>
      <c r="V1393" s="7825"/>
      <c r="W1393" s="7825"/>
      <c r="X1393" s="7825"/>
      <c r="Y1393" s="7825"/>
      <c r="Z1393" s="7825"/>
      <c r="AA1393" s="7825"/>
      <c r="AB1393" s="7825"/>
      <c r="AC1393" s="7825"/>
      <c r="AD1393" s="7825"/>
      <c r="AE1393" s="7826"/>
      <c r="AF1393" s="7826"/>
      <c r="AG1393" s="7825"/>
      <c r="AH1393" s="7825"/>
      <c r="AI1393" s="7062"/>
      <c r="AJ1393" s="7827"/>
      <c r="AK1393" s="7827"/>
      <c r="AL1393" s="7827"/>
      <c r="AM1393" s="7827"/>
      <c r="AN1393" s="7828"/>
      <c r="AO1393" s="7828"/>
    </row>
    <row r="1394" spans="1:41" s="2624" customFormat="1" ht="55.5" customHeight="1">
      <c r="A1394" s="2629"/>
      <c r="B1394" s="2631"/>
      <c r="C1394" s="2929" t="s">
        <v>90</v>
      </c>
      <c r="D1394" s="7832" t="s">
        <v>762</v>
      </c>
      <c r="E1394" s="7595">
        <v>462975</v>
      </c>
      <c r="F1394" s="2233">
        <v>1060010</v>
      </c>
      <c r="G1394" s="2445">
        <v>1017133.78</v>
      </c>
      <c r="H1394" s="2247">
        <f t="shared" si="388"/>
        <v>0.95955111744228827</v>
      </c>
      <c r="I1394" s="1881">
        <f t="shared" si="392"/>
        <v>0</v>
      </c>
      <c r="J1394" s="7824"/>
      <c r="K1394" s="7824"/>
      <c r="L1394" s="7824"/>
      <c r="M1394" s="7824"/>
      <c r="N1394" s="7824"/>
      <c r="O1394" s="7824"/>
      <c r="P1394" s="7012"/>
      <c r="Q1394" s="7825"/>
      <c r="R1394" s="7825"/>
      <c r="S1394" s="7825"/>
      <c r="T1394" s="7062"/>
      <c r="U1394" s="7825"/>
      <c r="V1394" s="7825"/>
      <c r="W1394" s="7825"/>
      <c r="X1394" s="7825"/>
      <c r="Y1394" s="7825"/>
      <c r="Z1394" s="7825"/>
      <c r="AA1394" s="7825"/>
      <c r="AB1394" s="7825"/>
      <c r="AC1394" s="7825"/>
      <c r="AD1394" s="7825"/>
      <c r="AE1394" s="7826"/>
      <c r="AF1394" s="7826"/>
      <c r="AG1394" s="7825"/>
      <c r="AH1394" s="7825"/>
      <c r="AI1394" s="7062"/>
      <c r="AJ1394" s="7827"/>
      <c r="AK1394" s="7827"/>
      <c r="AL1394" s="7827"/>
      <c r="AM1394" s="7827"/>
      <c r="AN1394" s="7828"/>
      <c r="AO1394" s="7828"/>
    </row>
    <row r="1395" spans="1:41" s="2624" customFormat="1" ht="63" customHeight="1">
      <c r="A1395" s="2629"/>
      <c r="B1395" s="2631"/>
      <c r="C1395" s="7833" t="s">
        <v>520</v>
      </c>
      <c r="D1395" s="7834" t="s">
        <v>762</v>
      </c>
      <c r="E1395" s="7835">
        <f>I1395</f>
        <v>298031</v>
      </c>
      <c r="F1395" s="7836">
        <v>247022</v>
      </c>
      <c r="G1395" s="7837">
        <v>242017.22</v>
      </c>
      <c r="H1395" s="2247">
        <f t="shared" si="388"/>
        <v>0.97973953736914121</v>
      </c>
      <c r="I1395" s="1881">
        <f t="shared" si="392"/>
        <v>298031</v>
      </c>
      <c r="J1395" s="7838"/>
      <c r="K1395" s="7838"/>
      <c r="L1395" s="7838"/>
      <c r="M1395" s="7838"/>
      <c r="N1395" s="7838"/>
      <c r="O1395" s="7838">
        <v>298031</v>
      </c>
      <c r="P1395" s="7012"/>
      <c r="Q1395" s="7839"/>
      <c r="R1395" s="7839"/>
      <c r="S1395" s="7839"/>
      <c r="T1395" s="7062"/>
      <c r="U1395" s="7839"/>
      <c r="V1395" s="7839"/>
      <c r="W1395" s="7839"/>
      <c r="X1395" s="7839"/>
      <c r="Y1395" s="7839"/>
      <c r="Z1395" s="7839"/>
      <c r="AA1395" s="7839"/>
      <c r="AB1395" s="7839"/>
      <c r="AC1395" s="7839"/>
      <c r="AD1395" s="7839"/>
      <c r="AE1395" s="7840"/>
      <c r="AF1395" s="7840"/>
      <c r="AG1395" s="7839"/>
      <c r="AH1395" s="7839"/>
      <c r="AI1395" s="7062"/>
      <c r="AJ1395" s="7841"/>
      <c r="AK1395" s="7841"/>
      <c r="AL1395" s="7841"/>
      <c r="AM1395" s="7841"/>
      <c r="AN1395" s="7842"/>
      <c r="AO1395" s="7842"/>
    </row>
    <row r="1396" spans="1:41" s="2624" customFormat="1" ht="34.5" customHeight="1" thickBot="1">
      <c r="A1396" s="2732"/>
      <c r="B1396" s="2733"/>
      <c r="C1396" s="7520" t="s">
        <v>172</v>
      </c>
      <c r="D1396" s="7521" t="s">
        <v>857</v>
      </c>
      <c r="E1396" s="7593">
        <f t="shared" ref="E1396" si="394">I1396</f>
        <v>0</v>
      </c>
      <c r="F1396" s="7072">
        <v>25987</v>
      </c>
      <c r="G1396" s="7522">
        <v>25985.01</v>
      </c>
      <c r="H1396" s="3240">
        <f t="shared" si="388"/>
        <v>0.99992342325008654</v>
      </c>
      <c r="I1396" s="1881">
        <f t="shared" si="392"/>
        <v>0</v>
      </c>
      <c r="J1396" s="7824"/>
      <c r="K1396" s="7824"/>
      <c r="L1396" s="7824"/>
      <c r="M1396" s="7824"/>
      <c r="N1396" s="7824"/>
      <c r="O1396" s="7824"/>
      <c r="P1396" s="7012"/>
      <c r="Q1396" s="7825"/>
      <c r="R1396" s="7825"/>
      <c r="S1396" s="7825"/>
      <c r="T1396" s="7062"/>
      <c r="U1396" s="7825"/>
      <c r="V1396" s="7825"/>
      <c r="W1396" s="7825"/>
      <c r="X1396" s="7825"/>
      <c r="Y1396" s="7825"/>
      <c r="Z1396" s="7825"/>
      <c r="AA1396" s="7825"/>
      <c r="AB1396" s="7825"/>
      <c r="AC1396" s="7825"/>
      <c r="AD1396" s="7825"/>
      <c r="AE1396" s="7826"/>
      <c r="AF1396" s="7826"/>
      <c r="AG1396" s="7825"/>
      <c r="AH1396" s="7825"/>
      <c r="AI1396" s="7062"/>
      <c r="AJ1396" s="7827"/>
      <c r="AK1396" s="7827"/>
      <c r="AL1396" s="7827"/>
      <c r="AM1396" s="7827"/>
      <c r="AN1396" s="7828"/>
      <c r="AO1396" s="7828"/>
    </row>
    <row r="1397" spans="1:41" ht="20.25" customHeight="1">
      <c r="A1397" s="2913"/>
      <c r="B1397" s="2916"/>
      <c r="C1397" s="11229" t="s">
        <v>752</v>
      </c>
      <c r="D1397" s="11230"/>
      <c r="E1397" s="7595">
        <f>SUM(E1398:E1401)</f>
        <v>1648178</v>
      </c>
      <c r="F1397" s="7595">
        <f>SUM(F1398:F1401)</f>
        <v>1956733</v>
      </c>
      <c r="G1397" s="2445">
        <f>SUM(G1398:G1401)</f>
        <v>1816804.8399999999</v>
      </c>
      <c r="H1397" s="2247">
        <f>G1397/F1397</f>
        <v>0.92848888427802867</v>
      </c>
      <c r="I1397" s="1881">
        <f t="shared" si="392"/>
        <v>0</v>
      </c>
      <c r="J1397" s="7824"/>
      <c r="K1397" s="7824"/>
      <c r="L1397" s="7824"/>
      <c r="M1397" s="7824"/>
      <c r="N1397" s="7824"/>
      <c r="O1397" s="7824"/>
      <c r="P1397" s="7012"/>
      <c r="Q1397" s="7825"/>
      <c r="R1397" s="7825"/>
      <c r="S1397" s="7825"/>
      <c r="T1397" s="7062"/>
      <c r="U1397" s="7825"/>
      <c r="V1397" s="7825"/>
      <c r="W1397" s="7825"/>
      <c r="X1397" s="7825"/>
      <c r="Y1397" s="7825"/>
      <c r="Z1397" s="7825"/>
      <c r="AA1397" s="7825"/>
      <c r="AB1397" s="7825"/>
      <c r="AC1397" s="7825"/>
      <c r="AD1397" s="7825"/>
      <c r="AE1397" s="7826"/>
      <c r="AF1397" s="7826"/>
      <c r="AG1397" s="7825"/>
      <c r="AH1397" s="7825"/>
      <c r="AI1397" s="7062"/>
      <c r="AJ1397" s="7827"/>
      <c r="AK1397" s="7827"/>
      <c r="AL1397" s="7827"/>
      <c r="AM1397" s="7827"/>
      <c r="AN1397" s="7843"/>
      <c r="AO1397" s="7843"/>
    </row>
    <row r="1398" spans="1:41" ht="66" customHeight="1">
      <c r="A1398" s="2913"/>
      <c r="B1398" s="2916"/>
      <c r="C1398" s="7844" t="s">
        <v>756</v>
      </c>
      <c r="D1398" s="7845" t="s">
        <v>749</v>
      </c>
      <c r="E1398" s="7822">
        <v>887172</v>
      </c>
      <c r="F1398" s="7779">
        <v>623714</v>
      </c>
      <c r="G1398" s="7780">
        <v>531668.82999999996</v>
      </c>
      <c r="H1398" s="2247">
        <f>G1398/F1398</f>
        <v>0.85242407577832136</v>
      </c>
      <c r="I1398" s="1881">
        <f t="shared" si="392"/>
        <v>0</v>
      </c>
      <c r="J1398" s="7824"/>
      <c r="K1398" s="7824"/>
      <c r="L1398" s="7824"/>
      <c r="M1398" s="7824"/>
      <c r="N1398" s="7824"/>
      <c r="O1398" s="7824"/>
      <c r="P1398" s="7012"/>
      <c r="Q1398" s="7825"/>
      <c r="R1398" s="7825"/>
      <c r="S1398" s="7825"/>
      <c r="T1398" s="7062"/>
      <c r="U1398" s="7825"/>
      <c r="V1398" s="7825"/>
      <c r="W1398" s="7825"/>
      <c r="X1398" s="7825"/>
      <c r="Y1398" s="7825"/>
      <c r="Z1398" s="7825"/>
      <c r="AA1398" s="7825"/>
      <c r="AB1398" s="7825"/>
      <c r="AC1398" s="7825"/>
      <c r="AD1398" s="7825"/>
      <c r="AE1398" s="7826"/>
      <c r="AF1398" s="7826"/>
      <c r="AG1398" s="7825"/>
      <c r="AH1398" s="7825"/>
      <c r="AI1398" s="7062"/>
      <c r="AJ1398" s="7827"/>
      <c r="AK1398" s="7827"/>
      <c r="AL1398" s="7827"/>
      <c r="AM1398" s="7827"/>
      <c r="AN1398" s="7843"/>
      <c r="AO1398" s="7843"/>
    </row>
    <row r="1399" spans="1:41" ht="55.5" customHeight="1">
      <c r="A1399" s="2913"/>
      <c r="B1399" s="2916"/>
      <c r="C1399" s="3717" t="s">
        <v>90</v>
      </c>
      <c r="D1399" s="7846" t="s">
        <v>762</v>
      </c>
      <c r="E1399" s="7822">
        <v>462975</v>
      </c>
      <c r="F1399" s="2233">
        <v>1060010</v>
      </c>
      <c r="G1399" s="2445">
        <v>1017133.78</v>
      </c>
      <c r="H1399" s="2247">
        <f t="shared" si="388"/>
        <v>0.95955111744228827</v>
      </c>
      <c r="I1399" s="1881">
        <f t="shared" si="392"/>
        <v>0</v>
      </c>
      <c r="J1399" s="7824"/>
      <c r="K1399" s="7824"/>
      <c r="L1399" s="7824"/>
      <c r="M1399" s="7824"/>
      <c r="N1399" s="7824"/>
      <c r="O1399" s="7824"/>
      <c r="P1399" s="7012"/>
      <c r="Q1399" s="7825"/>
      <c r="R1399" s="7825"/>
      <c r="S1399" s="7825"/>
      <c r="T1399" s="7062"/>
      <c r="U1399" s="7825"/>
      <c r="V1399" s="7825"/>
      <c r="W1399" s="7825"/>
      <c r="X1399" s="7825"/>
      <c r="Y1399" s="7825"/>
      <c r="Z1399" s="7825"/>
      <c r="AA1399" s="7825"/>
      <c r="AB1399" s="7825"/>
      <c r="AC1399" s="7825"/>
      <c r="AD1399" s="7825"/>
      <c r="AE1399" s="7826"/>
      <c r="AF1399" s="7826"/>
      <c r="AG1399" s="7825"/>
      <c r="AH1399" s="7825"/>
      <c r="AI1399" s="7062"/>
      <c r="AJ1399" s="7827"/>
      <c r="AK1399" s="7827"/>
      <c r="AL1399" s="7827"/>
      <c r="AM1399" s="7827"/>
      <c r="AN1399" s="7843"/>
      <c r="AO1399" s="7843"/>
    </row>
    <row r="1400" spans="1:41" ht="60.75" customHeight="1">
      <c r="A1400" s="2913"/>
      <c r="B1400" s="2916"/>
      <c r="C1400" s="7847" t="s">
        <v>520</v>
      </c>
      <c r="D1400" s="7848" t="s">
        <v>762</v>
      </c>
      <c r="E1400" s="7778">
        <v>298031</v>
      </c>
      <c r="F1400" s="7779">
        <v>247022</v>
      </c>
      <c r="G1400" s="7780">
        <v>242017.22</v>
      </c>
      <c r="H1400" s="2247">
        <f t="shared" si="388"/>
        <v>0.97973953736914121</v>
      </c>
      <c r="I1400" s="1881">
        <f t="shared" si="392"/>
        <v>0</v>
      </c>
      <c r="J1400" s="7824"/>
      <c r="K1400" s="7824"/>
      <c r="L1400" s="7824"/>
      <c r="M1400" s="7824"/>
      <c r="N1400" s="7824"/>
      <c r="O1400" s="7824"/>
      <c r="P1400" s="7849"/>
      <c r="Q1400" s="7825"/>
      <c r="R1400" s="7825"/>
      <c r="S1400" s="7825"/>
      <c r="T1400" s="7850"/>
      <c r="U1400" s="7825"/>
      <c r="V1400" s="7825"/>
      <c r="W1400" s="7825"/>
      <c r="X1400" s="7825"/>
      <c r="Y1400" s="7825"/>
      <c r="Z1400" s="7825"/>
      <c r="AA1400" s="7825"/>
      <c r="AB1400" s="7825"/>
      <c r="AC1400" s="7825"/>
      <c r="AD1400" s="7825"/>
      <c r="AE1400" s="7826"/>
      <c r="AF1400" s="7826"/>
      <c r="AG1400" s="7825"/>
      <c r="AH1400" s="7825"/>
      <c r="AI1400" s="7850"/>
      <c r="AJ1400" s="7827"/>
      <c r="AK1400" s="7827"/>
      <c r="AL1400" s="7827"/>
      <c r="AM1400" s="7827"/>
      <c r="AN1400" s="7843"/>
      <c r="AO1400" s="7843"/>
    </row>
    <row r="1401" spans="1:41" ht="31.5" customHeight="1" thickBot="1">
      <c r="A1401" s="3452"/>
      <c r="B1401" s="2916"/>
      <c r="C1401" s="7851" t="s">
        <v>172</v>
      </c>
      <c r="D1401" s="2922" t="s">
        <v>857</v>
      </c>
      <c r="E1401" s="7852">
        <v>0</v>
      </c>
      <c r="F1401" s="2280">
        <v>25987</v>
      </c>
      <c r="G1401" s="7853">
        <v>25985.01</v>
      </c>
      <c r="H1401" s="2247">
        <f t="shared" si="388"/>
        <v>0.99992342325008654</v>
      </c>
      <c r="J1401" s="7824"/>
      <c r="K1401" s="7824"/>
      <c r="L1401" s="7824"/>
      <c r="M1401" s="7824"/>
      <c r="N1401" s="7824"/>
      <c r="O1401" s="7824"/>
      <c r="P1401" s="7849"/>
      <c r="Q1401" s="7825"/>
      <c r="R1401" s="7825"/>
      <c r="S1401" s="7825"/>
      <c r="T1401" s="7850"/>
      <c r="U1401" s="7825"/>
      <c r="V1401" s="7825"/>
      <c r="W1401" s="7825"/>
      <c r="X1401" s="7825"/>
      <c r="Y1401" s="7825"/>
      <c r="Z1401" s="7825"/>
      <c r="AA1401" s="7825"/>
      <c r="AB1401" s="7825"/>
      <c r="AC1401" s="7825"/>
      <c r="AD1401" s="7825"/>
      <c r="AE1401" s="7826"/>
      <c r="AF1401" s="7826"/>
      <c r="AG1401" s="7825"/>
      <c r="AH1401" s="7825"/>
      <c r="AI1401" s="7850"/>
      <c r="AJ1401" s="7827"/>
      <c r="AK1401" s="7827"/>
      <c r="AL1401" s="7827"/>
      <c r="AM1401" s="7827"/>
      <c r="AN1401" s="7843"/>
      <c r="AO1401" s="7843"/>
    </row>
    <row r="1402" spans="1:41" s="2624" customFormat="1" ht="23.25" customHeight="1" thickBot="1">
      <c r="A1402" s="2617" t="s">
        <v>338</v>
      </c>
      <c r="B1402" s="7854"/>
      <c r="C1402" s="7855"/>
      <c r="D1402" s="7856" t="s">
        <v>984</v>
      </c>
      <c r="E1402" s="7857">
        <f>SUM(E1403,E1414,E1488)</f>
        <v>45045632</v>
      </c>
      <c r="F1402" s="7857">
        <f>SUM(F1403,F1414,F1488)</f>
        <v>48265352</v>
      </c>
      <c r="G1402" s="2473">
        <f>SUM(G1403,G1414,G1488)</f>
        <v>47239317.520000003</v>
      </c>
      <c r="H1402" s="2474">
        <f>G1402/F1402</f>
        <v>0.97874180053633508</v>
      </c>
      <c r="I1402" s="1881">
        <f t="shared" si="392"/>
        <v>0</v>
      </c>
      <c r="J1402" s="7824"/>
      <c r="K1402" s="7824"/>
      <c r="L1402" s="7824"/>
      <c r="M1402" s="7824"/>
      <c r="N1402" s="7824"/>
      <c r="O1402" s="7824"/>
      <c r="P1402" s="7849"/>
      <c r="Q1402" s="7825"/>
      <c r="R1402" s="7825"/>
      <c r="S1402" s="7825"/>
      <c r="T1402" s="7850"/>
      <c r="U1402" s="7825"/>
      <c r="V1402" s="7825"/>
      <c r="W1402" s="7825"/>
      <c r="X1402" s="7825"/>
      <c r="Y1402" s="7825"/>
      <c r="Z1402" s="7825"/>
      <c r="AA1402" s="7825"/>
      <c r="AB1402" s="7825"/>
      <c r="AC1402" s="7825"/>
      <c r="AD1402" s="7825"/>
      <c r="AE1402" s="7826"/>
      <c r="AF1402" s="7826"/>
      <c r="AG1402" s="7825"/>
      <c r="AH1402" s="7825"/>
      <c r="AI1402" s="7850"/>
      <c r="AJ1402" s="7827"/>
      <c r="AK1402" s="7827"/>
      <c r="AL1402" s="7827"/>
      <c r="AM1402" s="7827"/>
      <c r="AN1402" s="7828"/>
      <c r="AO1402" s="7828"/>
    </row>
    <row r="1403" spans="1:41" s="2624" customFormat="1" ht="17.100000000000001" customHeight="1" thickBot="1">
      <c r="A1403" s="2629"/>
      <c r="B1403" s="2626" t="s">
        <v>339</v>
      </c>
      <c r="C1403" s="3491"/>
      <c r="D1403" s="4847" t="s">
        <v>184</v>
      </c>
      <c r="E1403" s="2924">
        <f>SUM(E1404,E1410)</f>
        <v>4511117</v>
      </c>
      <c r="F1403" s="2924">
        <f>SUM(F1404,F1410)</f>
        <v>5183784</v>
      </c>
      <c r="G1403" s="2925">
        <f>SUM(G1404,G1410)</f>
        <v>5178282.42</v>
      </c>
      <c r="H1403" s="1935">
        <f>G1403/F1403</f>
        <v>0.99893869420485115</v>
      </c>
      <c r="I1403" s="1881">
        <f t="shared" si="392"/>
        <v>0</v>
      </c>
      <c r="J1403" s="7824"/>
      <c r="K1403" s="7824"/>
      <c r="L1403" s="7824"/>
      <c r="M1403" s="7824"/>
      <c r="N1403" s="7824"/>
      <c r="O1403" s="7824"/>
      <c r="P1403" s="7849"/>
      <c r="Q1403" s="7825"/>
      <c r="R1403" s="7825"/>
      <c r="S1403" s="7825"/>
      <c r="T1403" s="7850"/>
      <c r="U1403" s="7825"/>
      <c r="V1403" s="7825"/>
      <c r="W1403" s="7825"/>
      <c r="X1403" s="7825"/>
      <c r="Y1403" s="7825"/>
      <c r="Z1403" s="7825"/>
      <c r="AA1403" s="7825"/>
      <c r="AB1403" s="7825"/>
      <c r="AC1403" s="7825"/>
      <c r="AD1403" s="7825"/>
      <c r="AE1403" s="7826"/>
      <c r="AF1403" s="7826"/>
      <c r="AG1403" s="7825"/>
      <c r="AH1403" s="7825"/>
      <c r="AI1403" s="7850"/>
      <c r="AJ1403" s="7827"/>
      <c r="AK1403" s="7827"/>
      <c r="AL1403" s="7827"/>
      <c r="AM1403" s="7827"/>
      <c r="AN1403" s="7828"/>
      <c r="AO1403" s="7828"/>
    </row>
    <row r="1404" spans="1:41" s="2624" customFormat="1" ht="17.100000000000001" customHeight="1">
      <c r="A1404" s="2629"/>
      <c r="B1404" s="10968"/>
      <c r="C1404" s="11218" t="s">
        <v>645</v>
      </c>
      <c r="D1404" s="11219"/>
      <c r="E1404" s="7858">
        <f t="shared" ref="E1404:G1404" si="395">SUM(E1405)</f>
        <v>4061117</v>
      </c>
      <c r="F1404" s="7858">
        <f t="shared" si="395"/>
        <v>4597784</v>
      </c>
      <c r="G1404" s="7859">
        <f t="shared" si="395"/>
        <v>4592282.42</v>
      </c>
      <c r="H1404" s="2354">
        <f>G1404/F1404</f>
        <v>0.99880342791222898</v>
      </c>
      <c r="I1404" s="1881">
        <f t="shared" si="392"/>
        <v>0</v>
      </c>
      <c r="J1404" s="7824"/>
      <c r="K1404" s="7824"/>
      <c r="L1404" s="7824"/>
      <c r="M1404" s="7824"/>
      <c r="N1404" s="7824"/>
      <c r="O1404" s="7824"/>
      <c r="P1404" s="7849"/>
      <c r="Q1404" s="7825"/>
      <c r="R1404" s="7825"/>
      <c r="S1404" s="7825"/>
      <c r="T1404" s="7850"/>
      <c r="U1404" s="7825"/>
      <c r="V1404" s="7825"/>
      <c r="W1404" s="7825"/>
      <c r="X1404" s="7825"/>
      <c r="Y1404" s="7825"/>
      <c r="Z1404" s="7825"/>
      <c r="AA1404" s="7825"/>
      <c r="AB1404" s="7825"/>
      <c r="AC1404" s="7825"/>
      <c r="AD1404" s="7825"/>
      <c r="AE1404" s="7826"/>
      <c r="AF1404" s="7826"/>
      <c r="AG1404" s="7825"/>
      <c r="AH1404" s="7825"/>
      <c r="AI1404" s="7850"/>
      <c r="AJ1404" s="7827"/>
      <c r="AK1404" s="7827"/>
      <c r="AL1404" s="7827"/>
      <c r="AM1404" s="7827"/>
      <c r="AN1404" s="7828"/>
      <c r="AO1404" s="7828"/>
    </row>
    <row r="1405" spans="1:41" s="2624" customFormat="1" ht="17.100000000000001" customHeight="1">
      <c r="A1405" s="2629"/>
      <c r="B1405" s="10968"/>
      <c r="C1405" s="11220" t="s">
        <v>713</v>
      </c>
      <c r="D1405" s="11221"/>
      <c r="E1405" s="7860">
        <f t="shared" ref="E1405:G1405" si="396">SUM(E1406:E1408)</f>
        <v>4061117</v>
      </c>
      <c r="F1405" s="7860">
        <f t="shared" si="396"/>
        <v>4597784</v>
      </c>
      <c r="G1405" s="7861">
        <f t="shared" si="396"/>
        <v>4592282.42</v>
      </c>
      <c r="H1405" s="2247">
        <f t="shared" ref="H1405:H1413" si="397">G1405/F1405</f>
        <v>0.99880342791222898</v>
      </c>
      <c r="I1405" s="1881">
        <f t="shared" si="392"/>
        <v>0</v>
      </c>
      <c r="J1405" s="7862"/>
      <c r="K1405" s="7862"/>
      <c r="L1405" s="7862"/>
      <c r="M1405" s="7862"/>
      <c r="N1405" s="7862"/>
      <c r="O1405" s="7862"/>
      <c r="P1405" s="7849"/>
      <c r="Q1405" s="7863"/>
      <c r="R1405" s="7863"/>
      <c r="S1405" s="7863"/>
      <c r="T1405" s="7850"/>
      <c r="U1405" s="7863"/>
      <c r="V1405" s="7863"/>
      <c r="W1405" s="7863"/>
      <c r="X1405" s="7863"/>
      <c r="Y1405" s="7863"/>
      <c r="Z1405" s="7863"/>
      <c r="AA1405" s="7863"/>
      <c r="AB1405" s="7863"/>
      <c r="AC1405" s="7863"/>
      <c r="AD1405" s="7863"/>
      <c r="AE1405" s="7864"/>
      <c r="AF1405" s="7864"/>
      <c r="AG1405" s="7863"/>
      <c r="AH1405" s="7863"/>
      <c r="AI1405" s="7850"/>
      <c r="AJ1405" s="7865"/>
      <c r="AK1405" s="7865"/>
      <c r="AL1405" s="7865"/>
      <c r="AM1405" s="7865"/>
      <c r="AN1405" s="7866"/>
      <c r="AO1405" s="7866"/>
    </row>
    <row r="1406" spans="1:41" s="2624" customFormat="1" ht="53.25" customHeight="1">
      <c r="A1406" s="2629"/>
      <c r="B1406" s="10968"/>
      <c r="C1406" s="7867" t="s">
        <v>82</v>
      </c>
      <c r="D1406" s="7868" t="s">
        <v>720</v>
      </c>
      <c r="E1406" s="7836">
        <f>I1406</f>
        <v>968000</v>
      </c>
      <c r="F1406" s="7065">
        <v>968000</v>
      </c>
      <c r="G1406" s="7066">
        <v>962498.42</v>
      </c>
      <c r="H1406" s="2247">
        <f t="shared" si="397"/>
        <v>0.99431654958677695</v>
      </c>
      <c r="I1406" s="1881">
        <f t="shared" si="392"/>
        <v>968000</v>
      </c>
      <c r="J1406" s="7838"/>
      <c r="K1406" s="7838"/>
      <c r="L1406" s="7838"/>
      <c r="M1406" s="7838"/>
      <c r="N1406" s="7838"/>
      <c r="O1406" s="7838"/>
      <c r="P1406" s="7012"/>
      <c r="Q1406" s="7839"/>
      <c r="R1406" s="7839"/>
      <c r="S1406" s="7839"/>
      <c r="T1406" s="7062">
        <v>968000</v>
      </c>
      <c r="U1406" s="7839"/>
      <c r="V1406" s="7839"/>
      <c r="W1406" s="7839"/>
      <c r="X1406" s="7839"/>
      <c r="Y1406" s="7839"/>
      <c r="Z1406" s="7839"/>
      <c r="AA1406" s="7839"/>
      <c r="AB1406" s="7839"/>
      <c r="AC1406" s="7839"/>
      <c r="AD1406" s="7839"/>
      <c r="AE1406" s="7840"/>
      <c r="AF1406" s="7840"/>
      <c r="AG1406" s="7839"/>
      <c r="AH1406" s="7839"/>
      <c r="AI1406" s="7062"/>
      <c r="AJ1406" s="7841"/>
      <c r="AK1406" s="7841"/>
      <c r="AL1406" s="7841"/>
      <c r="AM1406" s="7841"/>
      <c r="AN1406" s="7842"/>
      <c r="AO1406" s="7842"/>
    </row>
    <row r="1407" spans="1:41" s="2624" customFormat="1" ht="27.75" customHeight="1">
      <c r="A1407" s="2629"/>
      <c r="B1407" s="3219"/>
      <c r="C1407" s="7869" t="s">
        <v>985</v>
      </c>
      <c r="D1407" s="7870" t="s">
        <v>986</v>
      </c>
      <c r="E1407" s="7871">
        <f t="shared" ref="E1407:E1408" si="398">I1407</f>
        <v>161889</v>
      </c>
      <c r="F1407" s="7065">
        <v>193223</v>
      </c>
      <c r="G1407" s="7066">
        <v>193223</v>
      </c>
      <c r="H1407" s="2247">
        <f t="shared" si="397"/>
        <v>1</v>
      </c>
      <c r="I1407" s="1881">
        <f t="shared" si="392"/>
        <v>161889</v>
      </c>
      <c r="J1407" s="7872"/>
      <c r="K1407" s="7872"/>
      <c r="L1407" s="7872"/>
      <c r="M1407" s="7872"/>
      <c r="N1407" s="7872"/>
      <c r="O1407" s="7872"/>
      <c r="P1407" s="7012"/>
      <c r="Q1407" s="7873"/>
      <c r="R1407" s="7873"/>
      <c r="S1407" s="7873"/>
      <c r="T1407" s="7062">
        <v>161889</v>
      </c>
      <c r="U1407" s="7873"/>
      <c r="V1407" s="7873"/>
      <c r="W1407" s="7873"/>
      <c r="X1407" s="7873"/>
      <c r="Y1407" s="7873"/>
      <c r="Z1407" s="7873"/>
      <c r="AA1407" s="7873"/>
      <c r="AB1407" s="7873"/>
      <c r="AC1407" s="7873"/>
      <c r="AD1407" s="7873"/>
      <c r="AE1407" s="7874"/>
      <c r="AF1407" s="7874"/>
      <c r="AG1407" s="7873"/>
      <c r="AH1407" s="7873"/>
      <c r="AI1407" s="7062"/>
      <c r="AJ1407" s="7875"/>
      <c r="AK1407" s="7875"/>
      <c r="AL1407" s="7875"/>
      <c r="AM1407" s="7875"/>
      <c r="AN1407" s="7876"/>
      <c r="AO1407" s="7876"/>
    </row>
    <row r="1408" spans="1:41" s="2624" customFormat="1" ht="28.5" customHeight="1">
      <c r="A1408" s="2629"/>
      <c r="B1408" s="3219"/>
      <c r="C1408" s="7877" t="s">
        <v>987</v>
      </c>
      <c r="D1408" s="7878" t="s">
        <v>988</v>
      </c>
      <c r="E1408" s="7879">
        <f t="shared" si="398"/>
        <v>2931228</v>
      </c>
      <c r="F1408" s="7065">
        <v>3436561</v>
      </c>
      <c r="G1408" s="7066">
        <v>3436561</v>
      </c>
      <c r="H1408" s="2247">
        <f t="shared" si="397"/>
        <v>1</v>
      </c>
      <c r="I1408" s="1881">
        <f t="shared" si="392"/>
        <v>2931228</v>
      </c>
      <c r="J1408" s="7880"/>
      <c r="K1408" s="7880"/>
      <c r="L1408" s="7880"/>
      <c r="M1408" s="7880"/>
      <c r="N1408" s="7880"/>
      <c r="O1408" s="7880"/>
      <c r="P1408" s="7012"/>
      <c r="Q1408" s="7881"/>
      <c r="R1408" s="7881"/>
      <c r="S1408" s="7881"/>
      <c r="T1408" s="7062">
        <v>2931228</v>
      </c>
      <c r="U1408" s="7881"/>
      <c r="V1408" s="7881"/>
      <c r="W1408" s="7881"/>
      <c r="X1408" s="7881"/>
      <c r="Y1408" s="7881"/>
      <c r="Z1408" s="7881"/>
      <c r="AA1408" s="7881"/>
      <c r="AB1408" s="7881"/>
      <c r="AC1408" s="7881"/>
      <c r="AD1408" s="7881"/>
      <c r="AE1408" s="7882"/>
      <c r="AF1408" s="7882"/>
      <c r="AG1408" s="7881"/>
      <c r="AH1408" s="7881"/>
      <c r="AI1408" s="7062"/>
      <c r="AJ1408" s="7883"/>
      <c r="AK1408" s="7883"/>
      <c r="AL1408" s="7883"/>
      <c r="AM1408" s="7883"/>
      <c r="AN1408" s="7884"/>
      <c r="AO1408" s="7884"/>
    </row>
    <row r="1409" spans="1:41" s="1928" customFormat="1" ht="17.25" customHeight="1">
      <c r="A1409" s="1929"/>
      <c r="B1409" s="1955"/>
      <c r="C1409" s="7885"/>
      <c r="D1409" s="7886"/>
      <c r="E1409" s="7887"/>
      <c r="F1409" s="7065"/>
      <c r="G1409" s="7066"/>
      <c r="H1409" s="2247"/>
      <c r="I1409" s="1881">
        <f t="shared" si="392"/>
        <v>0</v>
      </c>
      <c r="J1409" s="7888"/>
      <c r="K1409" s="7888"/>
      <c r="L1409" s="7888"/>
      <c r="M1409" s="7888"/>
      <c r="N1409" s="7888"/>
      <c r="O1409" s="7888"/>
      <c r="P1409" s="7012"/>
      <c r="Q1409" s="7889"/>
      <c r="R1409" s="7889"/>
      <c r="S1409" s="7889"/>
      <c r="T1409" s="7062"/>
      <c r="U1409" s="7889"/>
      <c r="V1409" s="7889"/>
      <c r="W1409" s="7889"/>
      <c r="X1409" s="7889"/>
      <c r="Y1409" s="7889"/>
      <c r="Z1409" s="7889"/>
      <c r="AA1409" s="7889"/>
      <c r="AB1409" s="7889"/>
      <c r="AC1409" s="7889"/>
      <c r="AD1409" s="7889"/>
      <c r="AE1409" s="7890"/>
      <c r="AF1409" s="7890"/>
      <c r="AG1409" s="7889"/>
      <c r="AH1409" s="7889"/>
      <c r="AI1409" s="7062"/>
      <c r="AJ1409" s="7891"/>
      <c r="AK1409" s="7891"/>
      <c r="AL1409" s="7891"/>
      <c r="AM1409" s="7891"/>
      <c r="AN1409" s="7891"/>
      <c r="AO1409" s="7891"/>
    </row>
    <row r="1410" spans="1:41" s="1928" customFormat="1" ht="17.25" customHeight="1">
      <c r="A1410" s="1929"/>
      <c r="B1410" s="1955"/>
      <c r="C1410" s="11222" t="s">
        <v>679</v>
      </c>
      <c r="D1410" s="11075"/>
      <c r="E1410" s="7892">
        <f>E1411</f>
        <v>450000</v>
      </c>
      <c r="F1410" s="7892">
        <f>F1411</f>
        <v>586000</v>
      </c>
      <c r="G1410" s="7893">
        <f t="shared" ref="G1410" si="399">G1411</f>
        <v>586000</v>
      </c>
      <c r="H1410" s="2354">
        <f t="shared" si="397"/>
        <v>1</v>
      </c>
      <c r="I1410" s="1881">
        <f t="shared" si="392"/>
        <v>0</v>
      </c>
      <c r="J1410" s="7888"/>
      <c r="K1410" s="7888"/>
      <c r="L1410" s="7888"/>
      <c r="M1410" s="7888"/>
      <c r="N1410" s="7888"/>
      <c r="O1410" s="7888"/>
      <c r="P1410" s="7012"/>
      <c r="Q1410" s="7889"/>
      <c r="R1410" s="7889"/>
      <c r="S1410" s="7889"/>
      <c r="T1410" s="7062"/>
      <c r="U1410" s="7889"/>
      <c r="V1410" s="7889"/>
      <c r="W1410" s="7889"/>
      <c r="X1410" s="7889"/>
      <c r="Y1410" s="7889"/>
      <c r="Z1410" s="7889"/>
      <c r="AA1410" s="7889"/>
      <c r="AB1410" s="7889"/>
      <c r="AC1410" s="7889"/>
      <c r="AD1410" s="7889"/>
      <c r="AE1410" s="7890"/>
      <c r="AF1410" s="7890"/>
      <c r="AG1410" s="7889"/>
      <c r="AH1410" s="7889"/>
      <c r="AI1410" s="7062"/>
      <c r="AJ1410" s="7891"/>
      <c r="AK1410" s="7891"/>
      <c r="AL1410" s="7891"/>
      <c r="AM1410" s="7891"/>
      <c r="AN1410" s="7891"/>
      <c r="AO1410" s="7891"/>
    </row>
    <row r="1411" spans="1:41" s="1928" customFormat="1" ht="18" customHeight="1">
      <c r="A1411" s="1929"/>
      <c r="B1411" s="1955"/>
      <c r="C1411" s="11223" t="s">
        <v>771</v>
      </c>
      <c r="D1411" s="11224"/>
      <c r="E1411" s="7894">
        <f>SUM(E1412:E1413)</f>
        <v>450000</v>
      </c>
      <c r="F1411" s="7894">
        <f t="shared" ref="F1411" si="400">SUM(F1412:F1413)</f>
        <v>586000</v>
      </c>
      <c r="G1411" s="7895">
        <f>SUM(G1412:G1413)</f>
        <v>586000</v>
      </c>
      <c r="H1411" s="2247">
        <f t="shared" si="397"/>
        <v>1</v>
      </c>
      <c r="I1411" s="1881">
        <f t="shared" si="392"/>
        <v>0</v>
      </c>
      <c r="J1411" s="7896"/>
      <c r="K1411" s="7896"/>
      <c r="L1411" s="7896"/>
      <c r="M1411" s="7896"/>
      <c r="N1411" s="7896"/>
      <c r="O1411" s="7896"/>
      <c r="P1411" s="7012"/>
      <c r="Q1411" s="7897"/>
      <c r="R1411" s="7897"/>
      <c r="S1411" s="7897"/>
      <c r="T1411" s="7062"/>
      <c r="U1411" s="7897"/>
      <c r="V1411" s="7897"/>
      <c r="W1411" s="7897"/>
      <c r="X1411" s="7897"/>
      <c r="Y1411" s="7897"/>
      <c r="Z1411" s="7897"/>
      <c r="AA1411" s="7897"/>
      <c r="AB1411" s="7897"/>
      <c r="AC1411" s="7897"/>
      <c r="AD1411" s="7897"/>
      <c r="AE1411" s="7898"/>
      <c r="AF1411" s="7898"/>
      <c r="AG1411" s="7897"/>
      <c r="AH1411" s="7897"/>
      <c r="AI1411" s="7062"/>
      <c r="AJ1411" s="7899"/>
      <c r="AK1411" s="7899"/>
      <c r="AL1411" s="7899"/>
      <c r="AM1411" s="7899"/>
      <c r="AN1411" s="7899"/>
      <c r="AO1411" s="7899"/>
    </row>
    <row r="1412" spans="1:41" s="1928" customFormat="1" ht="52.5" customHeight="1" thickBot="1">
      <c r="A1412" s="2113"/>
      <c r="B1412" s="2114"/>
      <c r="C1412" s="7900" t="s">
        <v>989</v>
      </c>
      <c r="D1412" s="7901" t="s">
        <v>990</v>
      </c>
      <c r="E1412" s="7072">
        <v>450000</v>
      </c>
      <c r="F1412" s="7902">
        <v>450000</v>
      </c>
      <c r="G1412" s="7903">
        <v>450000</v>
      </c>
      <c r="H1412" s="3240">
        <f t="shared" si="397"/>
        <v>1</v>
      </c>
      <c r="I1412" s="1881">
        <f t="shared" si="392"/>
        <v>0</v>
      </c>
      <c r="J1412" s="7896"/>
      <c r="K1412" s="7896"/>
      <c r="L1412" s="7896"/>
      <c r="M1412" s="7896"/>
      <c r="N1412" s="7896"/>
      <c r="O1412" s="7896"/>
      <c r="P1412" s="7012"/>
      <c r="Q1412" s="7897"/>
      <c r="R1412" s="7897"/>
      <c r="S1412" s="7897"/>
      <c r="T1412" s="7062"/>
      <c r="U1412" s="7897"/>
      <c r="V1412" s="7897"/>
      <c r="W1412" s="7897"/>
      <c r="X1412" s="7897"/>
      <c r="Y1412" s="7897"/>
      <c r="Z1412" s="7897"/>
      <c r="AA1412" s="7897"/>
      <c r="AB1412" s="7897"/>
      <c r="AC1412" s="7897"/>
      <c r="AD1412" s="7897"/>
      <c r="AE1412" s="7898"/>
      <c r="AF1412" s="7898"/>
      <c r="AG1412" s="7897"/>
      <c r="AH1412" s="7897"/>
      <c r="AI1412" s="7062"/>
      <c r="AJ1412" s="7899"/>
      <c r="AK1412" s="7899"/>
      <c r="AL1412" s="7899"/>
      <c r="AM1412" s="7899"/>
      <c r="AN1412" s="7899"/>
      <c r="AO1412" s="7899"/>
    </row>
    <row r="1413" spans="1:41" s="1928" customFormat="1" ht="52.5" customHeight="1" thickBot="1">
      <c r="A1413" s="1929"/>
      <c r="B1413" s="1955"/>
      <c r="C1413" s="7904" t="s">
        <v>816</v>
      </c>
      <c r="D1413" s="7905" t="s">
        <v>817</v>
      </c>
      <c r="E1413" s="2280">
        <v>0</v>
      </c>
      <c r="F1413" s="2281">
        <v>136000</v>
      </c>
      <c r="G1413" s="2282">
        <v>136000</v>
      </c>
      <c r="H1413" s="2247">
        <f t="shared" si="397"/>
        <v>1</v>
      </c>
      <c r="I1413" s="1881"/>
      <c r="J1413" s="7896"/>
      <c r="K1413" s="7896"/>
      <c r="L1413" s="7896"/>
      <c r="M1413" s="7896"/>
      <c r="N1413" s="7896"/>
      <c r="O1413" s="7896"/>
      <c r="P1413" s="7012"/>
      <c r="Q1413" s="7897"/>
      <c r="R1413" s="7897"/>
      <c r="S1413" s="7897"/>
      <c r="T1413" s="7062"/>
      <c r="U1413" s="7897"/>
      <c r="V1413" s="7897"/>
      <c r="W1413" s="7897"/>
      <c r="X1413" s="7897"/>
      <c r="Y1413" s="7897"/>
      <c r="Z1413" s="7897"/>
      <c r="AA1413" s="7897"/>
      <c r="AB1413" s="7897"/>
      <c r="AC1413" s="7897"/>
      <c r="AD1413" s="7897"/>
      <c r="AE1413" s="7898"/>
      <c r="AF1413" s="7898"/>
      <c r="AG1413" s="7897"/>
      <c r="AH1413" s="7897"/>
      <c r="AI1413" s="7062"/>
      <c r="AJ1413" s="7899"/>
      <c r="AK1413" s="7899"/>
      <c r="AL1413" s="7899"/>
      <c r="AM1413" s="7899"/>
      <c r="AN1413" s="7899"/>
      <c r="AO1413" s="7899"/>
    </row>
    <row r="1414" spans="1:41" s="2624" customFormat="1" ht="17.100000000000001" customHeight="1" thickBot="1">
      <c r="A1414" s="2629"/>
      <c r="B1414" s="2626" t="s">
        <v>566</v>
      </c>
      <c r="C1414" s="2627"/>
      <c r="D1414" s="2628" t="s">
        <v>567</v>
      </c>
      <c r="E1414" s="2217">
        <f>SUM(E1415,)</f>
        <v>39423404</v>
      </c>
      <c r="F1414" s="2217">
        <f t="shared" ref="F1414:G1414" si="401">SUM(F1415,)</f>
        <v>40675736</v>
      </c>
      <c r="G1414" s="2218">
        <f t="shared" si="401"/>
        <v>39747583.530000001</v>
      </c>
      <c r="H1414" s="1935">
        <f>G1414/F1414</f>
        <v>0.97718166746878288</v>
      </c>
      <c r="I1414" s="1881">
        <f t="shared" si="392"/>
        <v>0</v>
      </c>
      <c r="J1414" s="7896"/>
      <c r="K1414" s="7896"/>
      <c r="L1414" s="7896"/>
      <c r="M1414" s="7896"/>
      <c r="N1414" s="7896"/>
      <c r="O1414" s="7896"/>
      <c r="P1414" s="7012"/>
      <c r="Q1414" s="7897"/>
      <c r="R1414" s="7897"/>
      <c r="S1414" s="7897"/>
      <c r="T1414" s="7062"/>
      <c r="U1414" s="7897"/>
      <c r="V1414" s="7897"/>
      <c r="W1414" s="7897"/>
      <c r="X1414" s="7897"/>
      <c r="Y1414" s="7897"/>
      <c r="Z1414" s="7897"/>
      <c r="AA1414" s="7897"/>
      <c r="AB1414" s="7897"/>
      <c r="AC1414" s="7897"/>
      <c r="AD1414" s="7897"/>
      <c r="AE1414" s="7898"/>
      <c r="AF1414" s="7898"/>
      <c r="AG1414" s="7897"/>
      <c r="AH1414" s="7897"/>
      <c r="AI1414" s="7062"/>
      <c r="AJ1414" s="7899"/>
      <c r="AK1414" s="7899"/>
      <c r="AL1414" s="7899"/>
      <c r="AM1414" s="7899"/>
      <c r="AN1414" s="7906"/>
      <c r="AO1414" s="7906"/>
    </row>
    <row r="1415" spans="1:41" s="2624" customFormat="1" ht="17.100000000000001" customHeight="1">
      <c r="A1415" s="2629"/>
      <c r="B1415" s="3219"/>
      <c r="C1415" s="10876" t="s">
        <v>645</v>
      </c>
      <c r="D1415" s="10876"/>
      <c r="E1415" s="7907">
        <f>SUM(E1416,E1445,E1449)</f>
        <v>39423404</v>
      </c>
      <c r="F1415" s="7907">
        <f>SUM(F1416,F1445,F1449)</f>
        <v>40675736</v>
      </c>
      <c r="G1415" s="7908">
        <f>SUM(G1416,G1445,G1449)</f>
        <v>39747583.530000001</v>
      </c>
      <c r="H1415" s="2354">
        <f>G1415/F1415</f>
        <v>0.97718166746878288</v>
      </c>
      <c r="I1415" s="1881">
        <f t="shared" si="392"/>
        <v>0</v>
      </c>
      <c r="J1415" s="7896"/>
      <c r="K1415" s="7896"/>
      <c r="L1415" s="7896"/>
      <c r="M1415" s="7896"/>
      <c r="N1415" s="7896"/>
      <c r="O1415" s="7896"/>
      <c r="P1415" s="7012"/>
      <c r="Q1415" s="7897"/>
      <c r="R1415" s="7897"/>
      <c r="S1415" s="7897"/>
      <c r="T1415" s="7062"/>
      <c r="U1415" s="7897"/>
      <c r="V1415" s="7897"/>
      <c r="W1415" s="7897"/>
      <c r="X1415" s="7897"/>
      <c r="Y1415" s="7897"/>
      <c r="Z1415" s="7897"/>
      <c r="AA1415" s="7897"/>
      <c r="AB1415" s="7897"/>
      <c r="AC1415" s="7897"/>
      <c r="AD1415" s="7897"/>
      <c r="AE1415" s="7898"/>
      <c r="AF1415" s="7898"/>
      <c r="AG1415" s="7897"/>
      <c r="AH1415" s="7897"/>
      <c r="AI1415" s="7062"/>
      <c r="AJ1415" s="7899"/>
      <c r="AK1415" s="7899"/>
      <c r="AL1415" s="7899"/>
      <c r="AM1415" s="7899"/>
      <c r="AN1415" s="7906"/>
      <c r="AO1415" s="7906"/>
    </row>
    <row r="1416" spans="1:41" s="2624" customFormat="1" ht="17.100000000000001" customHeight="1">
      <c r="A1416" s="2629"/>
      <c r="B1416" s="3219"/>
      <c r="C1416" s="11235" t="s">
        <v>646</v>
      </c>
      <c r="D1416" s="11235"/>
      <c r="E1416" s="7909">
        <f t="shared" ref="E1416:G1416" si="402">SUM(E1417,E1425)</f>
        <v>15296434</v>
      </c>
      <c r="F1416" s="7909">
        <f t="shared" si="402"/>
        <v>17867366</v>
      </c>
      <c r="G1416" s="7910">
        <f t="shared" si="402"/>
        <v>17438710.550000001</v>
      </c>
      <c r="H1416" s="2247">
        <f t="shared" ref="H1416:H1479" si="403">G1416/F1416</f>
        <v>0.97600902953462754</v>
      </c>
      <c r="I1416" s="1881">
        <f t="shared" si="392"/>
        <v>0</v>
      </c>
      <c r="J1416" s="7911"/>
      <c r="K1416" s="7911"/>
      <c r="L1416" s="7911"/>
      <c r="M1416" s="7911"/>
      <c r="N1416" s="7911"/>
      <c r="O1416" s="7911"/>
      <c r="P1416" s="7012"/>
      <c r="Q1416" s="7912"/>
      <c r="R1416" s="7912"/>
      <c r="S1416" s="7912"/>
      <c r="T1416" s="7062"/>
      <c r="U1416" s="7912"/>
      <c r="V1416" s="7912"/>
      <c r="W1416" s="7912"/>
      <c r="X1416" s="7912"/>
      <c r="Y1416" s="7912"/>
      <c r="Z1416" s="7912"/>
      <c r="AA1416" s="7912"/>
      <c r="AB1416" s="7912"/>
      <c r="AC1416" s="7912"/>
      <c r="AD1416" s="7912"/>
      <c r="AE1416" s="7913"/>
      <c r="AF1416" s="7913"/>
      <c r="AG1416" s="7912"/>
      <c r="AH1416" s="7912"/>
      <c r="AI1416" s="7062"/>
      <c r="AJ1416" s="7914"/>
      <c r="AK1416" s="7914"/>
      <c r="AL1416" s="7914"/>
      <c r="AM1416" s="7914"/>
      <c r="AN1416" s="7915"/>
      <c r="AO1416" s="7915"/>
    </row>
    <row r="1417" spans="1:41" s="2624" customFormat="1" ht="17.100000000000001" customHeight="1">
      <c r="A1417" s="2629"/>
      <c r="B1417" s="3219"/>
      <c r="C1417" s="11236" t="s">
        <v>647</v>
      </c>
      <c r="D1417" s="11236"/>
      <c r="E1417" s="7916">
        <f>SUM(E1418:E1423)</f>
        <v>12610147</v>
      </c>
      <c r="F1417" s="7916">
        <f t="shared" ref="F1417:G1417" si="404">SUM(F1418:F1423)</f>
        <v>15024145</v>
      </c>
      <c r="G1417" s="7917">
        <f t="shared" si="404"/>
        <v>14871722.689999999</v>
      </c>
      <c r="H1417" s="2247">
        <f t="shared" si="403"/>
        <v>0.9898548429877374</v>
      </c>
      <c r="I1417" s="1881">
        <f t="shared" si="392"/>
        <v>0</v>
      </c>
      <c r="J1417" s="7911"/>
      <c r="K1417" s="7911"/>
      <c r="L1417" s="7911"/>
      <c r="M1417" s="7911"/>
      <c r="N1417" s="7911"/>
      <c r="O1417" s="7911"/>
      <c r="P1417" s="7012"/>
      <c r="Q1417" s="7912"/>
      <c r="R1417" s="7912"/>
      <c r="S1417" s="7912"/>
      <c r="T1417" s="7062"/>
      <c r="U1417" s="7912"/>
      <c r="V1417" s="7912"/>
      <c r="W1417" s="7912"/>
      <c r="X1417" s="7912"/>
      <c r="Y1417" s="7912"/>
      <c r="Z1417" s="7912"/>
      <c r="AA1417" s="7912"/>
      <c r="AB1417" s="7912"/>
      <c r="AC1417" s="7912"/>
      <c r="AD1417" s="7912"/>
      <c r="AE1417" s="7913"/>
      <c r="AF1417" s="7913"/>
      <c r="AG1417" s="7912"/>
      <c r="AH1417" s="7912"/>
      <c r="AI1417" s="7062"/>
      <c r="AJ1417" s="7914"/>
      <c r="AK1417" s="7914"/>
      <c r="AL1417" s="7914"/>
      <c r="AM1417" s="7914"/>
      <c r="AN1417" s="7915"/>
      <c r="AO1417" s="7915"/>
    </row>
    <row r="1418" spans="1:41" s="2624" customFormat="1" ht="17.100000000000001" customHeight="1">
      <c r="A1418" s="2629"/>
      <c r="B1418" s="3219"/>
      <c r="C1418" s="3246" t="s">
        <v>406</v>
      </c>
      <c r="D1418" s="3247" t="s">
        <v>648</v>
      </c>
      <c r="E1418" s="7918">
        <f>I1418</f>
        <v>9685684</v>
      </c>
      <c r="F1418" s="7919">
        <v>11755964</v>
      </c>
      <c r="G1418" s="7920">
        <v>11747607.73</v>
      </c>
      <c r="H1418" s="2247">
        <f t="shared" si="403"/>
        <v>0.99928918887468521</v>
      </c>
      <c r="I1418" s="1881">
        <f t="shared" si="392"/>
        <v>9685684</v>
      </c>
      <c r="J1418" s="7911"/>
      <c r="K1418" s="7911"/>
      <c r="L1418" s="7911"/>
      <c r="M1418" s="7911"/>
      <c r="N1418" s="7911"/>
      <c r="O1418" s="7911"/>
      <c r="P1418" s="7012"/>
      <c r="Q1418" s="7912">
        <v>9685684</v>
      </c>
      <c r="R1418" s="7912"/>
      <c r="S1418" s="7912"/>
      <c r="T1418" s="7062"/>
      <c r="U1418" s="7912"/>
      <c r="V1418" s="7912"/>
      <c r="W1418" s="7912"/>
      <c r="X1418" s="7912"/>
      <c r="Y1418" s="7912"/>
      <c r="Z1418" s="7912"/>
      <c r="AA1418" s="7912"/>
      <c r="AB1418" s="7912"/>
      <c r="AC1418" s="7912"/>
      <c r="AD1418" s="7912"/>
      <c r="AE1418" s="7913"/>
      <c r="AF1418" s="7913"/>
      <c r="AG1418" s="7912"/>
      <c r="AH1418" s="7912"/>
      <c r="AI1418" s="7062"/>
      <c r="AJ1418" s="7914"/>
      <c r="AK1418" s="7914"/>
      <c r="AL1418" s="7914"/>
      <c r="AM1418" s="7914"/>
      <c r="AN1418" s="7915"/>
      <c r="AO1418" s="7915"/>
    </row>
    <row r="1419" spans="1:41" s="2624" customFormat="1" ht="17.100000000000001" customHeight="1">
      <c r="A1419" s="3219"/>
      <c r="B1419" s="3219"/>
      <c r="C1419" s="7921" t="s">
        <v>602</v>
      </c>
      <c r="D1419" s="7922" t="s">
        <v>649</v>
      </c>
      <c r="E1419" s="7923">
        <f t="shared" ref="E1419:E1423" si="405">I1419</f>
        <v>836342</v>
      </c>
      <c r="F1419" s="7919">
        <v>801888</v>
      </c>
      <c r="G1419" s="7920">
        <v>796423.84</v>
      </c>
      <c r="H1419" s="2247">
        <f t="shared" si="403"/>
        <v>0.99318588132008456</v>
      </c>
      <c r="I1419" s="1881">
        <f t="shared" ref="I1419:I1482" si="406">SUM(J1419:AM1419)</f>
        <v>836342</v>
      </c>
      <c r="J1419" s="7924"/>
      <c r="K1419" s="7924"/>
      <c r="L1419" s="7924"/>
      <c r="M1419" s="7924"/>
      <c r="N1419" s="7924"/>
      <c r="O1419" s="7924"/>
      <c r="P1419" s="7012"/>
      <c r="Q1419" s="7925">
        <v>836342</v>
      </c>
      <c r="R1419" s="7925"/>
      <c r="S1419" s="7925"/>
      <c r="T1419" s="7062"/>
      <c r="U1419" s="7925"/>
      <c r="V1419" s="7925"/>
      <c r="W1419" s="7925"/>
      <c r="X1419" s="7925"/>
      <c r="Y1419" s="7925"/>
      <c r="Z1419" s="7925"/>
      <c r="AA1419" s="7925"/>
      <c r="AB1419" s="7925"/>
      <c r="AC1419" s="7925"/>
      <c r="AD1419" s="7925"/>
      <c r="AE1419" s="7926"/>
      <c r="AF1419" s="7926"/>
      <c r="AG1419" s="7925"/>
      <c r="AH1419" s="7925"/>
      <c r="AI1419" s="7062"/>
      <c r="AJ1419" s="7927"/>
      <c r="AK1419" s="7927"/>
      <c r="AL1419" s="7927"/>
      <c r="AM1419" s="7927"/>
      <c r="AN1419" s="7928"/>
      <c r="AO1419" s="7928"/>
    </row>
    <row r="1420" spans="1:41" s="2624" customFormat="1" ht="17.100000000000001" customHeight="1">
      <c r="A1420" s="2629"/>
      <c r="B1420" s="3219"/>
      <c r="C1420" s="3246" t="s">
        <v>407</v>
      </c>
      <c r="D1420" s="3247" t="s">
        <v>650</v>
      </c>
      <c r="E1420" s="7923">
        <f t="shared" si="405"/>
        <v>1749473</v>
      </c>
      <c r="F1420" s="7919">
        <v>2085205</v>
      </c>
      <c r="G1420" s="7920">
        <v>2013033.22</v>
      </c>
      <c r="H1420" s="2247">
        <f t="shared" si="403"/>
        <v>0.96538864044542383</v>
      </c>
      <c r="I1420" s="1881">
        <f t="shared" si="406"/>
        <v>1749473</v>
      </c>
      <c r="J1420" s="7924"/>
      <c r="K1420" s="7924"/>
      <c r="L1420" s="7924"/>
      <c r="M1420" s="7924"/>
      <c r="N1420" s="7924"/>
      <c r="O1420" s="7924"/>
      <c r="P1420" s="7012"/>
      <c r="Q1420" s="7925">
        <v>1749473</v>
      </c>
      <c r="R1420" s="7925"/>
      <c r="S1420" s="7925"/>
      <c r="T1420" s="7062"/>
      <c r="U1420" s="7925"/>
      <c r="V1420" s="7925"/>
      <c r="W1420" s="7925"/>
      <c r="X1420" s="7925"/>
      <c r="Y1420" s="7925"/>
      <c r="Z1420" s="7925"/>
      <c r="AA1420" s="7925"/>
      <c r="AB1420" s="7925"/>
      <c r="AC1420" s="7925"/>
      <c r="AD1420" s="7925"/>
      <c r="AE1420" s="7926"/>
      <c r="AF1420" s="7926"/>
      <c r="AG1420" s="7925"/>
      <c r="AH1420" s="7925"/>
      <c r="AI1420" s="7062"/>
      <c r="AJ1420" s="7927"/>
      <c r="AK1420" s="7927"/>
      <c r="AL1420" s="7927"/>
      <c r="AM1420" s="7927"/>
      <c r="AN1420" s="7928"/>
      <c r="AO1420" s="7928"/>
    </row>
    <row r="1421" spans="1:41" s="2624" customFormat="1" ht="15.75" customHeight="1">
      <c r="A1421" s="2629"/>
      <c r="B1421" s="3219"/>
      <c r="C1421" s="7929" t="s">
        <v>408</v>
      </c>
      <c r="D1421" s="7930" t="s">
        <v>651</v>
      </c>
      <c r="E1421" s="7931">
        <f t="shared" si="405"/>
        <v>228110</v>
      </c>
      <c r="F1421" s="7919">
        <v>276470</v>
      </c>
      <c r="G1421" s="7920">
        <v>229380.11</v>
      </c>
      <c r="H1421" s="2247">
        <f t="shared" si="403"/>
        <v>0.8296745035627735</v>
      </c>
      <c r="I1421" s="1881">
        <f t="shared" si="406"/>
        <v>228110</v>
      </c>
      <c r="J1421" s="7932"/>
      <c r="K1421" s="7932"/>
      <c r="L1421" s="7932"/>
      <c r="M1421" s="7932"/>
      <c r="N1421" s="7932"/>
      <c r="O1421" s="7932"/>
      <c r="P1421" s="7012"/>
      <c r="Q1421" s="7933">
        <v>228110</v>
      </c>
      <c r="R1421" s="7933"/>
      <c r="S1421" s="7933"/>
      <c r="T1421" s="7062"/>
      <c r="U1421" s="7933"/>
      <c r="V1421" s="7933"/>
      <c r="W1421" s="7933"/>
      <c r="X1421" s="7933"/>
      <c r="Y1421" s="7933"/>
      <c r="Z1421" s="7933"/>
      <c r="AA1421" s="7933"/>
      <c r="AB1421" s="7933"/>
      <c r="AC1421" s="7933"/>
      <c r="AD1421" s="7933"/>
      <c r="AE1421" s="7934"/>
      <c r="AF1421" s="7934"/>
      <c r="AG1421" s="7933"/>
      <c r="AH1421" s="7933"/>
      <c r="AI1421" s="7062"/>
      <c r="AJ1421" s="7935"/>
      <c r="AK1421" s="7935"/>
      <c r="AL1421" s="7935"/>
      <c r="AM1421" s="7935"/>
      <c r="AN1421" s="7936"/>
      <c r="AO1421" s="7936"/>
    </row>
    <row r="1422" spans="1:41" s="2624" customFormat="1" ht="17.100000000000001" customHeight="1">
      <c r="A1422" s="2629"/>
      <c r="B1422" s="3219"/>
      <c r="C1422" s="7937" t="s">
        <v>595</v>
      </c>
      <c r="D1422" s="7938" t="s">
        <v>652</v>
      </c>
      <c r="E1422" s="7939">
        <f t="shared" si="405"/>
        <v>21380</v>
      </c>
      <c r="F1422" s="7919">
        <v>1000</v>
      </c>
      <c r="G1422" s="7920">
        <v>1000</v>
      </c>
      <c r="H1422" s="2247">
        <f t="shared" si="403"/>
        <v>1</v>
      </c>
      <c r="I1422" s="1881">
        <f t="shared" si="406"/>
        <v>21380</v>
      </c>
      <c r="J1422" s="7940"/>
      <c r="K1422" s="7940"/>
      <c r="L1422" s="7940"/>
      <c r="M1422" s="7940"/>
      <c r="N1422" s="7940"/>
      <c r="O1422" s="7940"/>
      <c r="P1422" s="7012"/>
      <c r="Q1422" s="7941">
        <v>21380</v>
      </c>
      <c r="R1422" s="7941"/>
      <c r="S1422" s="7941"/>
      <c r="T1422" s="7062"/>
      <c r="U1422" s="7941"/>
      <c r="V1422" s="7941"/>
      <c r="W1422" s="7941"/>
      <c r="X1422" s="7941"/>
      <c r="Y1422" s="7941"/>
      <c r="Z1422" s="7941"/>
      <c r="AA1422" s="7941"/>
      <c r="AB1422" s="7941"/>
      <c r="AC1422" s="7941"/>
      <c r="AD1422" s="7941"/>
      <c r="AE1422" s="7942"/>
      <c r="AF1422" s="7942"/>
      <c r="AG1422" s="7941"/>
      <c r="AH1422" s="7941"/>
      <c r="AI1422" s="7062"/>
      <c r="AJ1422" s="7943"/>
      <c r="AK1422" s="7943"/>
      <c r="AL1422" s="7943"/>
      <c r="AM1422" s="7943"/>
      <c r="AN1422" s="7944"/>
      <c r="AO1422" s="7944"/>
    </row>
    <row r="1423" spans="1:41" s="2624" customFormat="1" ht="17.100000000000001" customHeight="1">
      <c r="A1423" s="2629"/>
      <c r="B1423" s="3219"/>
      <c r="C1423" s="7154" t="s">
        <v>593</v>
      </c>
      <c r="D1423" s="7945" t="s">
        <v>653</v>
      </c>
      <c r="E1423" s="7946">
        <f t="shared" si="405"/>
        <v>89158</v>
      </c>
      <c r="F1423" s="7919">
        <v>103618</v>
      </c>
      <c r="G1423" s="7920">
        <v>84277.79</v>
      </c>
      <c r="H1423" s="2247">
        <f t="shared" si="403"/>
        <v>0.81335086567970805</v>
      </c>
      <c r="I1423" s="1881">
        <f t="shared" si="406"/>
        <v>89158</v>
      </c>
      <c r="J1423" s="7947"/>
      <c r="K1423" s="7947"/>
      <c r="L1423" s="7947"/>
      <c r="M1423" s="7947"/>
      <c r="N1423" s="7947"/>
      <c r="O1423" s="7947"/>
      <c r="P1423" s="7012"/>
      <c r="Q1423" s="7948">
        <v>89158</v>
      </c>
      <c r="R1423" s="7948"/>
      <c r="S1423" s="7948"/>
      <c r="T1423" s="7062"/>
      <c r="U1423" s="7948"/>
      <c r="V1423" s="7948"/>
      <c r="W1423" s="7948"/>
      <c r="X1423" s="7948"/>
      <c r="Y1423" s="7948"/>
      <c r="Z1423" s="7948"/>
      <c r="AA1423" s="7948"/>
      <c r="AB1423" s="7948"/>
      <c r="AC1423" s="7948"/>
      <c r="AD1423" s="7948"/>
      <c r="AE1423" s="7949"/>
      <c r="AF1423" s="7949"/>
      <c r="AG1423" s="7948"/>
      <c r="AH1423" s="7948"/>
      <c r="AI1423" s="7062"/>
      <c r="AJ1423" s="7950"/>
      <c r="AK1423" s="7950"/>
      <c r="AL1423" s="7950"/>
      <c r="AM1423" s="7950"/>
      <c r="AN1423" s="7951"/>
      <c r="AO1423" s="7951"/>
    </row>
    <row r="1424" spans="1:41" s="2624" customFormat="1" ht="17.100000000000001" customHeight="1">
      <c r="A1424" s="2629"/>
      <c r="B1424" s="3219"/>
      <c r="C1424" s="3323"/>
      <c r="D1424" s="3323"/>
      <c r="E1424" s="7952"/>
      <c r="F1424" s="7065"/>
      <c r="G1424" s="7066"/>
      <c r="H1424" s="2247"/>
      <c r="I1424" s="1881">
        <f t="shared" si="406"/>
        <v>0</v>
      </c>
      <c r="J1424" s="7947"/>
      <c r="K1424" s="7947"/>
      <c r="L1424" s="7947"/>
      <c r="M1424" s="7947"/>
      <c r="N1424" s="7947"/>
      <c r="O1424" s="7947"/>
      <c r="P1424" s="7012"/>
      <c r="Q1424" s="7948"/>
      <c r="R1424" s="7948"/>
      <c r="S1424" s="7948"/>
      <c r="T1424" s="7062"/>
      <c r="U1424" s="7948"/>
      <c r="V1424" s="7948"/>
      <c r="W1424" s="7948"/>
      <c r="X1424" s="7948"/>
      <c r="Y1424" s="7948"/>
      <c r="Z1424" s="7948"/>
      <c r="AA1424" s="7948"/>
      <c r="AB1424" s="7948"/>
      <c r="AC1424" s="7948"/>
      <c r="AD1424" s="7948"/>
      <c r="AE1424" s="7949"/>
      <c r="AF1424" s="7949"/>
      <c r="AG1424" s="7948"/>
      <c r="AH1424" s="7948"/>
      <c r="AI1424" s="7062"/>
      <c r="AJ1424" s="7950"/>
      <c r="AK1424" s="7950"/>
      <c r="AL1424" s="7950"/>
      <c r="AM1424" s="7950"/>
      <c r="AN1424" s="7951"/>
      <c r="AO1424" s="7951"/>
    </row>
    <row r="1425" spans="1:41" s="2624" customFormat="1" ht="17.100000000000001" customHeight="1">
      <c r="A1425" s="2629"/>
      <c r="B1425" s="3219"/>
      <c r="C1425" s="11237" t="s">
        <v>654</v>
      </c>
      <c r="D1425" s="11237"/>
      <c r="E1425" s="7953">
        <f>SUM(E1426:E1443)</f>
        <v>2686287</v>
      </c>
      <c r="F1425" s="7953">
        <f>SUM(F1426:F1443)</f>
        <v>2843221</v>
      </c>
      <c r="G1425" s="7954">
        <f>SUM(G1426:G1443)</f>
        <v>2566987.86</v>
      </c>
      <c r="H1425" s="2247">
        <f t="shared" si="403"/>
        <v>0.90284499868283186</v>
      </c>
      <c r="I1425" s="1881">
        <f t="shared" si="406"/>
        <v>0</v>
      </c>
      <c r="J1425" s="7947"/>
      <c r="K1425" s="7947"/>
      <c r="L1425" s="7947"/>
      <c r="M1425" s="7947"/>
      <c r="N1425" s="7947"/>
      <c r="O1425" s="7947"/>
      <c r="P1425" s="7012"/>
      <c r="Q1425" s="7948"/>
      <c r="R1425" s="7948"/>
      <c r="S1425" s="7948"/>
      <c r="T1425" s="7062"/>
      <c r="U1425" s="7948"/>
      <c r="V1425" s="7948"/>
      <c r="W1425" s="7948"/>
      <c r="X1425" s="7948"/>
      <c r="Y1425" s="7948"/>
      <c r="Z1425" s="7948"/>
      <c r="AA1425" s="7948"/>
      <c r="AB1425" s="7948"/>
      <c r="AC1425" s="7948"/>
      <c r="AD1425" s="7948"/>
      <c r="AE1425" s="7949"/>
      <c r="AF1425" s="7949"/>
      <c r="AG1425" s="7948"/>
      <c r="AH1425" s="7948"/>
      <c r="AI1425" s="7062"/>
      <c r="AJ1425" s="7950"/>
      <c r="AK1425" s="7950"/>
      <c r="AL1425" s="7950"/>
      <c r="AM1425" s="7950"/>
      <c r="AN1425" s="7951"/>
      <c r="AO1425" s="7951"/>
    </row>
    <row r="1426" spans="1:41" s="2624" customFormat="1" ht="17.100000000000001" customHeight="1">
      <c r="A1426" s="2629"/>
      <c r="B1426" s="3219"/>
      <c r="C1426" s="7955" t="s">
        <v>603</v>
      </c>
      <c r="D1426" s="7956" t="s">
        <v>655</v>
      </c>
      <c r="E1426" s="7957">
        <f>I1426</f>
        <v>6000</v>
      </c>
      <c r="F1426" s="7065">
        <v>1000</v>
      </c>
      <c r="G1426" s="7066">
        <v>0</v>
      </c>
      <c r="H1426" s="2247">
        <f t="shared" si="403"/>
        <v>0</v>
      </c>
      <c r="I1426" s="1881">
        <f t="shared" si="406"/>
        <v>6000</v>
      </c>
      <c r="J1426" s="7958"/>
      <c r="K1426" s="7958"/>
      <c r="L1426" s="7958"/>
      <c r="M1426" s="7958"/>
      <c r="N1426" s="7958"/>
      <c r="O1426" s="7958"/>
      <c r="P1426" s="7012"/>
      <c r="Q1426" s="7959">
        <v>6000</v>
      </c>
      <c r="R1426" s="7959"/>
      <c r="S1426" s="7959"/>
      <c r="T1426" s="7062"/>
      <c r="U1426" s="7959"/>
      <c r="V1426" s="7959"/>
      <c r="W1426" s="7959"/>
      <c r="X1426" s="7959"/>
      <c r="Y1426" s="7959"/>
      <c r="Z1426" s="7959"/>
      <c r="AA1426" s="7959"/>
      <c r="AB1426" s="7959"/>
      <c r="AC1426" s="7959"/>
      <c r="AD1426" s="7959"/>
      <c r="AE1426" s="7960"/>
      <c r="AF1426" s="7960"/>
      <c r="AG1426" s="7959"/>
      <c r="AH1426" s="7959"/>
      <c r="AI1426" s="7062"/>
      <c r="AJ1426" s="7961"/>
      <c r="AK1426" s="7961"/>
      <c r="AL1426" s="7961"/>
      <c r="AM1426" s="7961"/>
      <c r="AN1426" s="7962"/>
      <c r="AO1426" s="7962"/>
    </row>
    <row r="1427" spans="1:41" s="2624" customFormat="1" ht="17.100000000000001" customHeight="1">
      <c r="A1427" s="3219"/>
      <c r="B1427" s="3219"/>
      <c r="C1427" s="7963" t="s">
        <v>375</v>
      </c>
      <c r="D1427" s="7964" t="s">
        <v>656</v>
      </c>
      <c r="E1427" s="7957">
        <f t="shared" ref="E1427:E1443" si="407">I1427</f>
        <v>347534</v>
      </c>
      <c r="F1427" s="7065">
        <v>363434</v>
      </c>
      <c r="G1427" s="7066">
        <v>246781.38</v>
      </c>
      <c r="H1427" s="2247">
        <f t="shared" si="403"/>
        <v>0.6790266733437158</v>
      </c>
      <c r="I1427" s="1881">
        <f t="shared" si="406"/>
        <v>347534</v>
      </c>
      <c r="J1427" s="7958"/>
      <c r="K1427" s="7958"/>
      <c r="L1427" s="7958"/>
      <c r="M1427" s="7958"/>
      <c r="N1427" s="7958"/>
      <c r="O1427" s="7958"/>
      <c r="P1427" s="7012"/>
      <c r="Q1427" s="7959">
        <v>347534</v>
      </c>
      <c r="R1427" s="7959"/>
      <c r="S1427" s="7959"/>
      <c r="T1427" s="7062"/>
      <c r="U1427" s="7959"/>
      <c r="V1427" s="7959"/>
      <c r="W1427" s="7959"/>
      <c r="X1427" s="7959"/>
      <c r="Y1427" s="7959"/>
      <c r="Z1427" s="7959"/>
      <c r="AA1427" s="7959"/>
      <c r="AB1427" s="7959"/>
      <c r="AC1427" s="7959"/>
      <c r="AD1427" s="7959"/>
      <c r="AE1427" s="7960"/>
      <c r="AF1427" s="7960"/>
      <c r="AG1427" s="7959"/>
      <c r="AH1427" s="7959"/>
      <c r="AI1427" s="7062"/>
      <c r="AJ1427" s="7961"/>
      <c r="AK1427" s="7961"/>
      <c r="AL1427" s="7961"/>
      <c r="AM1427" s="7961"/>
      <c r="AN1427" s="7962"/>
      <c r="AO1427" s="7962"/>
    </row>
    <row r="1428" spans="1:41" s="2624" customFormat="1" ht="17.100000000000001" customHeight="1">
      <c r="A1428" s="2629"/>
      <c r="B1428" s="3219"/>
      <c r="C1428" s="3246" t="s">
        <v>597</v>
      </c>
      <c r="D1428" s="3247" t="s">
        <v>657</v>
      </c>
      <c r="E1428" s="2233">
        <f t="shared" si="407"/>
        <v>10000</v>
      </c>
      <c r="F1428" s="2245">
        <v>10000</v>
      </c>
      <c r="G1428" s="2246">
        <v>9987.24</v>
      </c>
      <c r="H1428" s="2247">
        <f t="shared" si="403"/>
        <v>0.99872399999999995</v>
      </c>
      <c r="I1428" s="1881">
        <f t="shared" si="406"/>
        <v>10000</v>
      </c>
      <c r="J1428" s="7958"/>
      <c r="K1428" s="7958"/>
      <c r="L1428" s="7958"/>
      <c r="M1428" s="7958"/>
      <c r="N1428" s="7958"/>
      <c r="O1428" s="7958"/>
      <c r="P1428" s="7012"/>
      <c r="Q1428" s="7959">
        <v>10000</v>
      </c>
      <c r="R1428" s="7959"/>
      <c r="S1428" s="7959"/>
      <c r="T1428" s="7062"/>
      <c r="U1428" s="7959"/>
      <c r="V1428" s="7959"/>
      <c r="W1428" s="7959"/>
      <c r="X1428" s="7959"/>
      <c r="Y1428" s="7959"/>
      <c r="Z1428" s="7959"/>
      <c r="AA1428" s="7959"/>
      <c r="AB1428" s="7959"/>
      <c r="AC1428" s="7959"/>
      <c r="AD1428" s="7959"/>
      <c r="AE1428" s="7960"/>
      <c r="AF1428" s="7960"/>
      <c r="AG1428" s="7959"/>
      <c r="AH1428" s="7959"/>
      <c r="AI1428" s="7062"/>
      <c r="AJ1428" s="7961"/>
      <c r="AK1428" s="7961"/>
      <c r="AL1428" s="7961"/>
      <c r="AM1428" s="7961"/>
      <c r="AN1428" s="7962"/>
      <c r="AO1428" s="7962"/>
    </row>
    <row r="1429" spans="1:41" s="2624" customFormat="1" ht="17.100000000000001" customHeight="1">
      <c r="A1429" s="2629"/>
      <c r="B1429" s="3219"/>
      <c r="C1429" s="7965" t="s">
        <v>604</v>
      </c>
      <c r="D1429" s="7966" t="s">
        <v>658</v>
      </c>
      <c r="E1429" s="7967">
        <f t="shared" si="407"/>
        <v>337500</v>
      </c>
      <c r="F1429" s="7065">
        <v>304434</v>
      </c>
      <c r="G1429" s="7066">
        <v>253015.49</v>
      </c>
      <c r="H1429" s="2247">
        <f t="shared" si="403"/>
        <v>0.83110128960628571</v>
      </c>
      <c r="I1429" s="1881">
        <f t="shared" si="406"/>
        <v>337500</v>
      </c>
      <c r="J1429" s="7968"/>
      <c r="K1429" s="7968"/>
      <c r="L1429" s="7968"/>
      <c r="M1429" s="7968"/>
      <c r="N1429" s="7968"/>
      <c r="O1429" s="7968"/>
      <c r="P1429" s="7012"/>
      <c r="Q1429" s="7969">
        <v>337500</v>
      </c>
      <c r="R1429" s="7969"/>
      <c r="S1429" s="7969"/>
      <c r="T1429" s="7062"/>
      <c r="U1429" s="7969"/>
      <c r="V1429" s="7969"/>
      <c r="W1429" s="7969"/>
      <c r="X1429" s="7969"/>
      <c r="Y1429" s="7969"/>
      <c r="Z1429" s="7969"/>
      <c r="AA1429" s="7969"/>
      <c r="AB1429" s="7969"/>
      <c r="AC1429" s="7969"/>
      <c r="AD1429" s="7969"/>
      <c r="AE1429" s="7970"/>
      <c r="AF1429" s="7970"/>
      <c r="AG1429" s="7969"/>
      <c r="AH1429" s="7969"/>
      <c r="AI1429" s="7062"/>
      <c r="AJ1429" s="7971"/>
      <c r="AK1429" s="7971"/>
      <c r="AL1429" s="7971"/>
      <c r="AM1429" s="7971"/>
      <c r="AN1429" s="7972"/>
      <c r="AO1429" s="7972"/>
    </row>
    <row r="1430" spans="1:41" s="2624" customFormat="1" ht="17.100000000000001" customHeight="1">
      <c r="A1430" s="2629"/>
      <c r="B1430" s="3219"/>
      <c r="C1430" s="7973" t="s">
        <v>244</v>
      </c>
      <c r="D1430" s="7974" t="s">
        <v>659</v>
      </c>
      <c r="E1430" s="7975">
        <f t="shared" si="407"/>
        <v>105500</v>
      </c>
      <c r="F1430" s="7065">
        <v>105500</v>
      </c>
      <c r="G1430" s="7066">
        <v>98874.37</v>
      </c>
      <c r="H1430" s="2247">
        <f t="shared" si="403"/>
        <v>0.93719781990521323</v>
      </c>
      <c r="I1430" s="1881">
        <f t="shared" si="406"/>
        <v>105500</v>
      </c>
      <c r="J1430" s="7976"/>
      <c r="K1430" s="7976"/>
      <c r="L1430" s="7976"/>
      <c r="M1430" s="7976"/>
      <c r="N1430" s="7976"/>
      <c r="O1430" s="7976"/>
      <c r="P1430" s="7012"/>
      <c r="Q1430" s="7977">
        <v>105500</v>
      </c>
      <c r="R1430" s="7977"/>
      <c r="S1430" s="7977"/>
      <c r="T1430" s="7062"/>
      <c r="U1430" s="7977"/>
      <c r="V1430" s="7977"/>
      <c r="W1430" s="7977"/>
      <c r="X1430" s="7977"/>
      <c r="Y1430" s="7977"/>
      <c r="Z1430" s="7977"/>
      <c r="AA1430" s="7977"/>
      <c r="AB1430" s="7977"/>
      <c r="AC1430" s="7977"/>
      <c r="AD1430" s="7977"/>
      <c r="AE1430" s="7978"/>
      <c r="AF1430" s="7978"/>
      <c r="AG1430" s="7977"/>
      <c r="AH1430" s="7977"/>
      <c r="AI1430" s="7062"/>
      <c r="AJ1430" s="7979"/>
      <c r="AK1430" s="7979"/>
      <c r="AL1430" s="7979"/>
      <c r="AM1430" s="7979"/>
      <c r="AN1430" s="7980"/>
      <c r="AO1430" s="7980"/>
    </row>
    <row r="1431" spans="1:41" s="2624" customFormat="1" ht="17.100000000000001" customHeight="1">
      <c r="A1431" s="2629"/>
      <c r="B1431" s="3219"/>
      <c r="C1431" s="7981" t="s">
        <v>605</v>
      </c>
      <c r="D1431" s="7982" t="s">
        <v>660</v>
      </c>
      <c r="E1431" s="7983">
        <f t="shared" si="407"/>
        <v>8555</v>
      </c>
      <c r="F1431" s="7065">
        <v>10555</v>
      </c>
      <c r="G1431" s="7066">
        <v>9156</v>
      </c>
      <c r="H1431" s="2247">
        <f t="shared" si="403"/>
        <v>0.86745618190431073</v>
      </c>
      <c r="I1431" s="1881">
        <f t="shared" si="406"/>
        <v>8555</v>
      </c>
      <c r="J1431" s="7984"/>
      <c r="K1431" s="7984"/>
      <c r="L1431" s="7984"/>
      <c r="M1431" s="7984"/>
      <c r="N1431" s="7984"/>
      <c r="O1431" s="7984"/>
      <c r="P1431" s="7012"/>
      <c r="Q1431" s="7985">
        <v>8555</v>
      </c>
      <c r="R1431" s="7985"/>
      <c r="S1431" s="7985"/>
      <c r="T1431" s="7062"/>
      <c r="U1431" s="7985"/>
      <c r="V1431" s="7985"/>
      <c r="W1431" s="7985"/>
      <c r="X1431" s="7985"/>
      <c r="Y1431" s="7985"/>
      <c r="Z1431" s="7985"/>
      <c r="AA1431" s="7985"/>
      <c r="AB1431" s="7985"/>
      <c r="AC1431" s="7985"/>
      <c r="AD1431" s="7985"/>
      <c r="AE1431" s="7986"/>
      <c r="AF1431" s="7986"/>
      <c r="AG1431" s="7985"/>
      <c r="AH1431" s="7985"/>
      <c r="AI1431" s="7062"/>
      <c r="AJ1431" s="7987"/>
      <c r="AK1431" s="7987"/>
      <c r="AL1431" s="7987"/>
      <c r="AM1431" s="7987"/>
      <c r="AN1431" s="7988"/>
      <c r="AO1431" s="7988"/>
    </row>
    <row r="1432" spans="1:41" s="2624" customFormat="1" ht="17.100000000000001" customHeight="1">
      <c r="A1432" s="2629"/>
      <c r="B1432" s="3219"/>
      <c r="C1432" s="7989" t="s">
        <v>376</v>
      </c>
      <c r="D1432" s="7990" t="s">
        <v>661</v>
      </c>
      <c r="E1432" s="7991">
        <f t="shared" si="407"/>
        <v>817970</v>
      </c>
      <c r="F1432" s="7065">
        <v>872970</v>
      </c>
      <c r="G1432" s="7066">
        <v>824401.54</v>
      </c>
      <c r="H1432" s="2247">
        <f t="shared" si="403"/>
        <v>0.9443641133143178</v>
      </c>
      <c r="I1432" s="1881">
        <f t="shared" si="406"/>
        <v>817970</v>
      </c>
      <c r="J1432" s="7992"/>
      <c r="K1432" s="7992"/>
      <c r="L1432" s="7992"/>
      <c r="M1432" s="7992"/>
      <c r="N1432" s="7992"/>
      <c r="O1432" s="7992"/>
      <c r="P1432" s="7012"/>
      <c r="Q1432" s="7993">
        <v>817970</v>
      </c>
      <c r="R1432" s="7993"/>
      <c r="S1432" s="7993"/>
      <c r="T1432" s="7062"/>
      <c r="U1432" s="7993"/>
      <c r="V1432" s="7993"/>
      <c r="W1432" s="7993"/>
      <c r="X1432" s="7993"/>
      <c r="Y1432" s="7993"/>
      <c r="Z1432" s="7993"/>
      <c r="AA1432" s="7993"/>
      <c r="AB1432" s="7993"/>
      <c r="AC1432" s="7993"/>
      <c r="AD1432" s="7993"/>
      <c r="AE1432" s="7994"/>
      <c r="AF1432" s="7994"/>
      <c r="AG1432" s="7993"/>
      <c r="AH1432" s="7993"/>
      <c r="AI1432" s="7062"/>
      <c r="AJ1432" s="7995"/>
      <c r="AK1432" s="7995"/>
      <c r="AL1432" s="7995"/>
      <c r="AM1432" s="7995"/>
      <c r="AN1432" s="7996"/>
      <c r="AO1432" s="7996"/>
    </row>
    <row r="1433" spans="1:41" s="2624" customFormat="1" ht="16.5" customHeight="1">
      <c r="A1433" s="2629"/>
      <c r="B1433" s="3219"/>
      <c r="C1433" s="7997" t="s">
        <v>606</v>
      </c>
      <c r="D1433" s="7998" t="s">
        <v>662</v>
      </c>
      <c r="E1433" s="7999">
        <f t="shared" si="407"/>
        <v>55540</v>
      </c>
      <c r="F1433" s="7065">
        <v>63040</v>
      </c>
      <c r="G1433" s="7066">
        <v>50215.33</v>
      </c>
      <c r="H1433" s="2247">
        <f t="shared" si="403"/>
        <v>0.79656297588832492</v>
      </c>
      <c r="I1433" s="1881">
        <f t="shared" si="406"/>
        <v>55540</v>
      </c>
      <c r="J1433" s="8000"/>
      <c r="K1433" s="8000"/>
      <c r="L1433" s="8000"/>
      <c r="M1433" s="8000"/>
      <c r="N1433" s="8000"/>
      <c r="O1433" s="8000"/>
      <c r="P1433" s="7012"/>
      <c r="Q1433" s="8001">
        <v>55540</v>
      </c>
      <c r="R1433" s="8001"/>
      <c r="S1433" s="8001"/>
      <c r="T1433" s="7062"/>
      <c r="U1433" s="8001"/>
      <c r="V1433" s="8001"/>
      <c r="W1433" s="8001"/>
      <c r="X1433" s="8001"/>
      <c r="Y1433" s="8001"/>
      <c r="Z1433" s="8001"/>
      <c r="AA1433" s="8001"/>
      <c r="AB1433" s="8001"/>
      <c r="AC1433" s="8001"/>
      <c r="AD1433" s="8001"/>
      <c r="AE1433" s="8002"/>
      <c r="AF1433" s="8002"/>
      <c r="AG1433" s="8001"/>
      <c r="AH1433" s="8001"/>
      <c r="AI1433" s="7062"/>
      <c r="AJ1433" s="8003"/>
      <c r="AK1433" s="8003"/>
      <c r="AL1433" s="8003"/>
      <c r="AM1433" s="8003"/>
      <c r="AN1433" s="8004"/>
      <c r="AO1433" s="8004"/>
    </row>
    <row r="1434" spans="1:41" s="2624" customFormat="1" ht="16.5" customHeight="1">
      <c r="A1434" s="2629"/>
      <c r="B1434" s="3219"/>
      <c r="C1434" s="3246" t="s">
        <v>598</v>
      </c>
      <c r="D1434" s="3247" t="s">
        <v>663</v>
      </c>
      <c r="E1434" s="7999">
        <f t="shared" si="407"/>
        <v>3500</v>
      </c>
      <c r="F1434" s="7065">
        <v>1500</v>
      </c>
      <c r="G1434" s="7066">
        <v>450</v>
      </c>
      <c r="H1434" s="2247">
        <f t="shared" si="403"/>
        <v>0.3</v>
      </c>
      <c r="I1434" s="1881">
        <f t="shared" si="406"/>
        <v>3500</v>
      </c>
      <c r="J1434" s="8000"/>
      <c r="K1434" s="8000"/>
      <c r="L1434" s="8000"/>
      <c r="M1434" s="8000"/>
      <c r="N1434" s="8000"/>
      <c r="O1434" s="8000"/>
      <c r="P1434" s="7012"/>
      <c r="Q1434" s="8001">
        <v>3500</v>
      </c>
      <c r="R1434" s="8001"/>
      <c r="S1434" s="8001"/>
      <c r="T1434" s="7062"/>
      <c r="U1434" s="8001"/>
      <c r="V1434" s="8001"/>
      <c r="W1434" s="8001"/>
      <c r="X1434" s="8001"/>
      <c r="Y1434" s="8001"/>
      <c r="Z1434" s="8001"/>
      <c r="AA1434" s="8001"/>
      <c r="AB1434" s="8001"/>
      <c r="AC1434" s="8001"/>
      <c r="AD1434" s="8001"/>
      <c r="AE1434" s="8002"/>
      <c r="AF1434" s="8002"/>
      <c r="AG1434" s="8001"/>
      <c r="AH1434" s="8001"/>
      <c r="AI1434" s="7062"/>
      <c r="AJ1434" s="8003"/>
      <c r="AK1434" s="8003"/>
      <c r="AL1434" s="8003"/>
      <c r="AM1434" s="8003"/>
      <c r="AN1434" s="8004"/>
      <c r="AO1434" s="8004"/>
    </row>
    <row r="1435" spans="1:41" s="2624" customFormat="1" ht="25.5" customHeight="1">
      <c r="A1435" s="3219"/>
      <c r="B1435" s="3219"/>
      <c r="C1435" s="8005" t="s">
        <v>664</v>
      </c>
      <c r="D1435" s="8006" t="s">
        <v>665</v>
      </c>
      <c r="E1435" s="8007">
        <f t="shared" si="407"/>
        <v>99400</v>
      </c>
      <c r="F1435" s="7065">
        <v>99400</v>
      </c>
      <c r="G1435" s="7066">
        <v>96812.27</v>
      </c>
      <c r="H1435" s="2247">
        <f t="shared" si="403"/>
        <v>0.97396649899396381</v>
      </c>
      <c r="I1435" s="1881">
        <f t="shared" si="406"/>
        <v>99400</v>
      </c>
      <c r="J1435" s="8008"/>
      <c r="K1435" s="8008"/>
      <c r="L1435" s="8008"/>
      <c r="M1435" s="8008"/>
      <c r="N1435" s="8008"/>
      <c r="O1435" s="8008"/>
      <c r="P1435" s="7012"/>
      <c r="Q1435" s="8009">
        <v>99400</v>
      </c>
      <c r="R1435" s="8009"/>
      <c r="S1435" s="8009"/>
      <c r="T1435" s="7062"/>
      <c r="U1435" s="8009"/>
      <c r="V1435" s="8009"/>
      <c r="W1435" s="8009"/>
      <c r="X1435" s="8009"/>
      <c r="Y1435" s="8009"/>
      <c r="Z1435" s="8009"/>
      <c r="AA1435" s="8009"/>
      <c r="AB1435" s="8009"/>
      <c r="AC1435" s="8009"/>
      <c r="AD1435" s="8009"/>
      <c r="AE1435" s="8010"/>
      <c r="AF1435" s="8010"/>
      <c r="AG1435" s="8009"/>
      <c r="AH1435" s="8009"/>
      <c r="AI1435" s="7062"/>
      <c r="AJ1435" s="8011"/>
      <c r="AK1435" s="8011"/>
      <c r="AL1435" s="8011"/>
      <c r="AM1435" s="8011"/>
      <c r="AN1435" s="8012"/>
      <c r="AO1435" s="8012"/>
    </row>
    <row r="1436" spans="1:41" s="2624" customFormat="1" ht="17.100000000000001" customHeight="1">
      <c r="A1436" s="2629"/>
      <c r="B1436" s="3219"/>
      <c r="C1436" s="4334" t="s">
        <v>599</v>
      </c>
      <c r="D1436" s="4335" t="s">
        <v>666</v>
      </c>
      <c r="E1436" s="8007">
        <f t="shared" si="407"/>
        <v>52300</v>
      </c>
      <c r="F1436" s="7065">
        <v>55800</v>
      </c>
      <c r="G1436" s="7066">
        <v>47957.17</v>
      </c>
      <c r="H1436" s="2247">
        <f t="shared" si="403"/>
        <v>0.85944749103942653</v>
      </c>
      <c r="I1436" s="1881">
        <f t="shared" si="406"/>
        <v>52300</v>
      </c>
      <c r="J1436" s="8008"/>
      <c r="K1436" s="8008"/>
      <c r="L1436" s="8008"/>
      <c r="M1436" s="8008"/>
      <c r="N1436" s="8008"/>
      <c r="O1436" s="8008"/>
      <c r="P1436" s="7012"/>
      <c r="Q1436" s="8009">
        <v>52300</v>
      </c>
      <c r="R1436" s="8009"/>
      <c r="S1436" s="8009"/>
      <c r="T1436" s="7062"/>
      <c r="U1436" s="8009"/>
      <c r="V1436" s="8009"/>
      <c r="W1436" s="8009"/>
      <c r="X1436" s="8009"/>
      <c r="Y1436" s="8009"/>
      <c r="Z1436" s="8009"/>
      <c r="AA1436" s="8009"/>
      <c r="AB1436" s="8009"/>
      <c r="AC1436" s="8009"/>
      <c r="AD1436" s="8009"/>
      <c r="AE1436" s="8010"/>
      <c r="AF1436" s="8010"/>
      <c r="AG1436" s="8009"/>
      <c r="AH1436" s="8009"/>
      <c r="AI1436" s="7062"/>
      <c r="AJ1436" s="8011"/>
      <c r="AK1436" s="8011"/>
      <c r="AL1436" s="8011"/>
      <c r="AM1436" s="8011"/>
      <c r="AN1436" s="8012"/>
      <c r="AO1436" s="8012"/>
    </row>
    <row r="1437" spans="1:41" s="2624" customFormat="1" ht="17.100000000000001" customHeight="1">
      <c r="A1437" s="2629"/>
      <c r="B1437" s="3219"/>
      <c r="C1437" s="3246" t="s">
        <v>667</v>
      </c>
      <c r="D1437" s="3247" t="s">
        <v>668</v>
      </c>
      <c r="E1437" s="8007">
        <f t="shared" si="407"/>
        <v>1000</v>
      </c>
      <c r="F1437" s="7065">
        <v>3800</v>
      </c>
      <c r="G1437" s="7066">
        <v>2686.79</v>
      </c>
      <c r="H1437" s="2247">
        <f t="shared" si="403"/>
        <v>0.70704999999999996</v>
      </c>
      <c r="I1437" s="1881">
        <f t="shared" si="406"/>
        <v>1000</v>
      </c>
      <c r="J1437" s="8008"/>
      <c r="K1437" s="8008"/>
      <c r="L1437" s="8008"/>
      <c r="M1437" s="8008"/>
      <c r="N1437" s="8008"/>
      <c r="O1437" s="8008"/>
      <c r="P1437" s="7012"/>
      <c r="Q1437" s="8009">
        <v>1000</v>
      </c>
      <c r="R1437" s="8009"/>
      <c r="S1437" s="8009"/>
      <c r="T1437" s="7062"/>
      <c r="U1437" s="8009"/>
      <c r="V1437" s="8009"/>
      <c r="W1437" s="8009"/>
      <c r="X1437" s="8009"/>
      <c r="Y1437" s="8009"/>
      <c r="Z1437" s="8009"/>
      <c r="AA1437" s="8009"/>
      <c r="AB1437" s="8009"/>
      <c r="AC1437" s="8009"/>
      <c r="AD1437" s="8009"/>
      <c r="AE1437" s="8010"/>
      <c r="AF1437" s="8010"/>
      <c r="AG1437" s="8009"/>
      <c r="AH1437" s="8009"/>
      <c r="AI1437" s="7062"/>
      <c r="AJ1437" s="8011"/>
      <c r="AK1437" s="8011"/>
      <c r="AL1437" s="8011"/>
      <c r="AM1437" s="8011"/>
      <c r="AN1437" s="8012"/>
      <c r="AO1437" s="8012"/>
    </row>
    <row r="1438" spans="1:41" s="2624" customFormat="1" ht="17.100000000000001" customHeight="1">
      <c r="A1438" s="2629"/>
      <c r="B1438" s="3219"/>
      <c r="C1438" s="8013" t="s">
        <v>607</v>
      </c>
      <c r="D1438" s="8014" t="s">
        <v>669</v>
      </c>
      <c r="E1438" s="8015">
        <f t="shared" si="407"/>
        <v>20000</v>
      </c>
      <c r="F1438" s="7065">
        <v>20600</v>
      </c>
      <c r="G1438" s="7066">
        <v>15846.87</v>
      </c>
      <c r="H1438" s="2247">
        <f t="shared" si="403"/>
        <v>0.76926553398058262</v>
      </c>
      <c r="I1438" s="1881">
        <f t="shared" si="406"/>
        <v>20000</v>
      </c>
      <c r="J1438" s="8016"/>
      <c r="K1438" s="8016"/>
      <c r="L1438" s="8016"/>
      <c r="M1438" s="8016"/>
      <c r="N1438" s="8016"/>
      <c r="O1438" s="8016"/>
      <c r="P1438" s="7012"/>
      <c r="Q1438" s="8017">
        <v>20000</v>
      </c>
      <c r="R1438" s="8017"/>
      <c r="S1438" s="8017"/>
      <c r="T1438" s="7062"/>
      <c r="U1438" s="8017"/>
      <c r="V1438" s="8017"/>
      <c r="W1438" s="8017"/>
      <c r="X1438" s="8017"/>
      <c r="Y1438" s="8017"/>
      <c r="Z1438" s="8017"/>
      <c r="AA1438" s="8017"/>
      <c r="AB1438" s="8017"/>
      <c r="AC1438" s="8017"/>
      <c r="AD1438" s="8017"/>
      <c r="AE1438" s="8018"/>
      <c r="AF1438" s="8018"/>
      <c r="AG1438" s="8017"/>
      <c r="AH1438" s="8017"/>
      <c r="AI1438" s="7062"/>
      <c r="AJ1438" s="8019"/>
      <c r="AK1438" s="8019"/>
      <c r="AL1438" s="8019"/>
      <c r="AM1438" s="8019"/>
      <c r="AN1438" s="8020"/>
      <c r="AO1438" s="8020"/>
    </row>
    <row r="1439" spans="1:41" s="2624" customFormat="1" ht="17.100000000000001" customHeight="1">
      <c r="A1439" s="2629"/>
      <c r="B1439" s="3219"/>
      <c r="C1439" s="8021" t="s">
        <v>608</v>
      </c>
      <c r="D1439" s="8022" t="s">
        <v>670</v>
      </c>
      <c r="E1439" s="8023">
        <f t="shared" si="407"/>
        <v>624988</v>
      </c>
      <c r="F1439" s="7065">
        <v>740988</v>
      </c>
      <c r="G1439" s="7066">
        <v>735151.94</v>
      </c>
      <c r="H1439" s="2247">
        <f t="shared" si="403"/>
        <v>0.99212394802614878</v>
      </c>
      <c r="I1439" s="1881">
        <f t="shared" si="406"/>
        <v>624988</v>
      </c>
      <c r="J1439" s="8024"/>
      <c r="K1439" s="8024"/>
      <c r="L1439" s="8024"/>
      <c r="M1439" s="8024"/>
      <c r="N1439" s="8024"/>
      <c r="O1439" s="8024"/>
      <c r="P1439" s="7012"/>
      <c r="Q1439" s="8025">
        <v>624988</v>
      </c>
      <c r="R1439" s="8025"/>
      <c r="S1439" s="8025"/>
      <c r="T1439" s="7062"/>
      <c r="U1439" s="8025"/>
      <c r="V1439" s="8025"/>
      <c r="W1439" s="8025"/>
      <c r="X1439" s="8025"/>
      <c r="Y1439" s="8025"/>
      <c r="Z1439" s="8025"/>
      <c r="AA1439" s="8025"/>
      <c r="AB1439" s="8025"/>
      <c r="AC1439" s="8025"/>
      <c r="AD1439" s="8025"/>
      <c r="AE1439" s="8026"/>
      <c r="AF1439" s="8026"/>
      <c r="AG1439" s="8025"/>
      <c r="AH1439" s="8025"/>
      <c r="AI1439" s="7062"/>
      <c r="AJ1439" s="8027"/>
      <c r="AK1439" s="8027"/>
      <c r="AL1439" s="8027"/>
      <c r="AM1439" s="8027"/>
      <c r="AN1439" s="8028"/>
      <c r="AO1439" s="8028"/>
    </row>
    <row r="1440" spans="1:41" s="2624" customFormat="1" ht="17.100000000000001" customHeight="1" thickBot="1">
      <c r="A1440" s="2732"/>
      <c r="B1440" s="2906"/>
      <c r="C1440" s="8029" t="s">
        <v>609</v>
      </c>
      <c r="D1440" s="8030" t="s">
        <v>671</v>
      </c>
      <c r="E1440" s="8031">
        <f t="shared" si="407"/>
        <v>36000</v>
      </c>
      <c r="F1440" s="8032">
        <v>38400</v>
      </c>
      <c r="G1440" s="8033">
        <v>38319</v>
      </c>
      <c r="H1440" s="3240">
        <f t="shared" si="403"/>
        <v>0.99789062500000003</v>
      </c>
      <c r="I1440" s="1881">
        <f t="shared" si="406"/>
        <v>36000</v>
      </c>
      <c r="J1440" s="8034"/>
      <c r="K1440" s="8034"/>
      <c r="L1440" s="8034"/>
      <c r="M1440" s="8034"/>
      <c r="N1440" s="8034"/>
      <c r="O1440" s="8034"/>
      <c r="P1440" s="7012"/>
      <c r="Q1440" s="8035">
        <v>36000</v>
      </c>
      <c r="R1440" s="8035"/>
      <c r="S1440" s="8035"/>
      <c r="T1440" s="7062"/>
      <c r="U1440" s="8035"/>
      <c r="V1440" s="8035"/>
      <c r="W1440" s="8035"/>
      <c r="X1440" s="8035"/>
      <c r="Y1440" s="8035"/>
      <c r="Z1440" s="8035"/>
      <c r="AA1440" s="8035"/>
      <c r="AB1440" s="8035"/>
      <c r="AC1440" s="8035"/>
      <c r="AD1440" s="8035"/>
      <c r="AE1440" s="8036"/>
      <c r="AF1440" s="8036"/>
      <c r="AG1440" s="8035"/>
      <c r="AH1440" s="8035"/>
      <c r="AI1440" s="7062"/>
      <c r="AJ1440" s="8037"/>
      <c r="AK1440" s="8037"/>
      <c r="AL1440" s="8037"/>
      <c r="AM1440" s="8037"/>
      <c r="AN1440" s="8038"/>
      <c r="AO1440" s="8038"/>
    </row>
    <row r="1441" spans="1:41" s="2624" customFormat="1" ht="17.100000000000001" customHeight="1">
      <c r="A1441" s="2629"/>
      <c r="B1441" s="3219"/>
      <c r="C1441" s="4488" t="s">
        <v>610</v>
      </c>
      <c r="D1441" s="4335" t="s">
        <v>672</v>
      </c>
      <c r="E1441" s="2233">
        <f t="shared" si="407"/>
        <v>94500</v>
      </c>
      <c r="F1441" s="2245">
        <v>87800</v>
      </c>
      <c r="G1441" s="2246">
        <v>85166.3</v>
      </c>
      <c r="H1441" s="2247">
        <f t="shared" si="403"/>
        <v>0.97000341685649205</v>
      </c>
      <c r="I1441" s="1881">
        <f t="shared" si="406"/>
        <v>94500</v>
      </c>
      <c r="J1441" s="8034"/>
      <c r="K1441" s="8034"/>
      <c r="L1441" s="8034"/>
      <c r="M1441" s="8034"/>
      <c r="N1441" s="8034"/>
      <c r="O1441" s="8034"/>
      <c r="P1441" s="7012"/>
      <c r="Q1441" s="8035">
        <v>94500</v>
      </c>
      <c r="R1441" s="8035"/>
      <c r="S1441" s="8035"/>
      <c r="T1441" s="7062"/>
      <c r="U1441" s="8035"/>
      <c r="V1441" s="8035"/>
      <c r="W1441" s="8035"/>
      <c r="X1441" s="8035"/>
      <c r="Y1441" s="8035"/>
      <c r="Z1441" s="8035"/>
      <c r="AA1441" s="8035"/>
      <c r="AB1441" s="8035"/>
      <c r="AC1441" s="8035"/>
      <c r="AD1441" s="8035"/>
      <c r="AE1441" s="8036"/>
      <c r="AF1441" s="8036"/>
      <c r="AG1441" s="8035"/>
      <c r="AH1441" s="8035"/>
      <c r="AI1441" s="7062"/>
      <c r="AJ1441" s="8037"/>
      <c r="AK1441" s="8037"/>
      <c r="AL1441" s="8037"/>
      <c r="AM1441" s="8037"/>
      <c r="AN1441" s="8038"/>
      <c r="AO1441" s="8038"/>
    </row>
    <row r="1442" spans="1:41" s="2624" customFormat="1" ht="17.100000000000001" customHeight="1">
      <c r="A1442" s="2629"/>
      <c r="B1442" s="3219"/>
      <c r="C1442" s="3246" t="s">
        <v>611</v>
      </c>
      <c r="D1442" s="3247" t="s">
        <v>719</v>
      </c>
      <c r="E1442" s="2233">
        <f t="shared" si="407"/>
        <v>3500</v>
      </c>
      <c r="F1442" s="2245">
        <v>1500</v>
      </c>
      <c r="G1442" s="2246">
        <v>371.84</v>
      </c>
      <c r="H1442" s="2247">
        <f t="shared" si="403"/>
        <v>0.24789333333333333</v>
      </c>
      <c r="I1442" s="1881">
        <f t="shared" si="406"/>
        <v>3500</v>
      </c>
      <c r="J1442" s="8034"/>
      <c r="K1442" s="8034"/>
      <c r="L1442" s="8034"/>
      <c r="M1442" s="8034"/>
      <c r="N1442" s="8034"/>
      <c r="O1442" s="8034"/>
      <c r="P1442" s="7012"/>
      <c r="Q1442" s="8035">
        <v>3500</v>
      </c>
      <c r="R1442" s="8035"/>
      <c r="S1442" s="8035"/>
      <c r="T1442" s="7062"/>
      <c r="U1442" s="8035"/>
      <c r="V1442" s="8035"/>
      <c r="W1442" s="8035"/>
      <c r="X1442" s="8035"/>
      <c r="Y1442" s="8035"/>
      <c r="Z1442" s="8035"/>
      <c r="AA1442" s="8035"/>
      <c r="AB1442" s="8035"/>
      <c r="AC1442" s="8035"/>
      <c r="AD1442" s="8035"/>
      <c r="AE1442" s="8036"/>
      <c r="AF1442" s="8036"/>
      <c r="AG1442" s="8035"/>
      <c r="AH1442" s="8035"/>
      <c r="AI1442" s="7062"/>
      <c r="AJ1442" s="8037"/>
      <c r="AK1442" s="8037"/>
      <c r="AL1442" s="8037"/>
      <c r="AM1442" s="8037"/>
      <c r="AN1442" s="8038"/>
      <c r="AO1442" s="8038"/>
    </row>
    <row r="1443" spans="1:41" s="2624" customFormat="1" ht="17.25" customHeight="1">
      <c r="A1443" s="2629"/>
      <c r="B1443" s="3219"/>
      <c r="C1443" s="8039" t="s">
        <v>409</v>
      </c>
      <c r="D1443" s="8040" t="s">
        <v>676</v>
      </c>
      <c r="E1443" s="8041">
        <f t="shared" si="407"/>
        <v>62500</v>
      </c>
      <c r="F1443" s="7065">
        <v>62500</v>
      </c>
      <c r="G1443" s="7066">
        <v>51794.33</v>
      </c>
      <c r="H1443" s="2247">
        <f t="shared" si="403"/>
        <v>0.82870927999999999</v>
      </c>
      <c r="I1443" s="1881">
        <f t="shared" si="406"/>
        <v>62500</v>
      </c>
      <c r="J1443" s="8042"/>
      <c r="K1443" s="8042"/>
      <c r="L1443" s="8042"/>
      <c r="M1443" s="8042"/>
      <c r="N1443" s="8042"/>
      <c r="O1443" s="8042"/>
      <c r="P1443" s="7012"/>
      <c r="Q1443" s="8043">
        <v>62500</v>
      </c>
      <c r="R1443" s="8043"/>
      <c r="S1443" s="8043"/>
      <c r="T1443" s="7062"/>
      <c r="U1443" s="8043"/>
      <c r="V1443" s="8043"/>
      <c r="W1443" s="8043"/>
      <c r="X1443" s="8043"/>
      <c r="Y1443" s="8043"/>
      <c r="Z1443" s="8043"/>
      <c r="AA1443" s="8043"/>
      <c r="AB1443" s="8043"/>
      <c r="AC1443" s="8043"/>
      <c r="AD1443" s="8043"/>
      <c r="AE1443" s="8044"/>
      <c r="AF1443" s="8044"/>
      <c r="AG1443" s="8043"/>
      <c r="AH1443" s="8043"/>
      <c r="AI1443" s="7062"/>
      <c r="AJ1443" s="8045"/>
      <c r="AK1443" s="8045"/>
      <c r="AL1443" s="8045"/>
      <c r="AM1443" s="8045"/>
      <c r="AN1443" s="8046"/>
      <c r="AO1443" s="8046"/>
    </row>
    <row r="1444" spans="1:41" s="2624" customFormat="1" ht="17.25" customHeight="1">
      <c r="A1444" s="2629"/>
      <c r="B1444" s="3219"/>
      <c r="C1444" s="8047"/>
      <c r="D1444" s="8047"/>
      <c r="E1444" s="8041"/>
      <c r="F1444" s="7065"/>
      <c r="G1444" s="7066"/>
      <c r="H1444" s="2247"/>
      <c r="I1444" s="1881">
        <f t="shared" si="406"/>
        <v>0</v>
      </c>
      <c r="J1444" s="8042"/>
      <c r="K1444" s="8042"/>
      <c r="L1444" s="8042"/>
      <c r="M1444" s="8042"/>
      <c r="N1444" s="8042"/>
      <c r="O1444" s="8042"/>
      <c r="P1444" s="7012"/>
      <c r="Q1444" s="8043"/>
      <c r="R1444" s="8043"/>
      <c r="S1444" s="8043"/>
      <c r="T1444" s="7062"/>
      <c r="U1444" s="8043"/>
      <c r="V1444" s="8043"/>
      <c r="W1444" s="8043"/>
      <c r="X1444" s="8043"/>
      <c r="Y1444" s="8043"/>
      <c r="Z1444" s="8043"/>
      <c r="AA1444" s="8043"/>
      <c r="AB1444" s="8043"/>
      <c r="AC1444" s="8043"/>
      <c r="AD1444" s="8043"/>
      <c r="AE1444" s="8044"/>
      <c r="AF1444" s="8044"/>
      <c r="AG1444" s="8043"/>
      <c r="AH1444" s="8043"/>
      <c r="AI1444" s="7062"/>
      <c r="AJ1444" s="8045"/>
      <c r="AK1444" s="8045"/>
      <c r="AL1444" s="8045"/>
      <c r="AM1444" s="8045"/>
      <c r="AN1444" s="8046"/>
      <c r="AO1444" s="8046"/>
    </row>
    <row r="1445" spans="1:41" s="2624" customFormat="1" ht="17.100000000000001" customHeight="1">
      <c r="A1445" s="2629"/>
      <c r="B1445" s="3219"/>
      <c r="C1445" s="11168" t="s">
        <v>677</v>
      </c>
      <c r="D1445" s="11168"/>
      <c r="E1445" s="4942">
        <f t="shared" ref="E1445:G1445" si="408">SUM(E1446:E1447)</f>
        <v>30500</v>
      </c>
      <c r="F1445" s="4942">
        <f t="shared" si="408"/>
        <v>40400</v>
      </c>
      <c r="G1445" s="4943">
        <f t="shared" si="408"/>
        <v>33690.51</v>
      </c>
      <c r="H1445" s="2247">
        <f t="shared" si="403"/>
        <v>0.83392351485148519</v>
      </c>
      <c r="I1445" s="1881">
        <f t="shared" si="406"/>
        <v>0</v>
      </c>
      <c r="J1445" s="8042"/>
      <c r="K1445" s="8042"/>
      <c r="L1445" s="8042"/>
      <c r="M1445" s="8042"/>
      <c r="N1445" s="8042"/>
      <c r="O1445" s="8042"/>
      <c r="P1445" s="7012"/>
      <c r="Q1445" s="8043"/>
      <c r="R1445" s="8043"/>
      <c r="S1445" s="8043"/>
      <c r="T1445" s="7062"/>
      <c r="U1445" s="8043"/>
      <c r="V1445" s="8043"/>
      <c r="W1445" s="8043"/>
      <c r="X1445" s="8043"/>
      <c r="Y1445" s="8043"/>
      <c r="Z1445" s="8043"/>
      <c r="AA1445" s="8043"/>
      <c r="AB1445" s="8043"/>
      <c r="AC1445" s="8043"/>
      <c r="AD1445" s="8043"/>
      <c r="AE1445" s="8044"/>
      <c r="AF1445" s="8044"/>
      <c r="AG1445" s="8043"/>
      <c r="AH1445" s="8043"/>
      <c r="AI1445" s="7062"/>
      <c r="AJ1445" s="8045"/>
      <c r="AK1445" s="8045"/>
      <c r="AL1445" s="8045"/>
      <c r="AM1445" s="8045"/>
      <c r="AN1445" s="8046"/>
      <c r="AO1445" s="8046"/>
    </row>
    <row r="1446" spans="1:41" s="2624" customFormat="1" ht="17.100000000000001" customHeight="1">
      <c r="A1446" s="2629"/>
      <c r="B1446" s="3219"/>
      <c r="C1446" s="8048" t="s">
        <v>591</v>
      </c>
      <c r="D1446" s="8049" t="s">
        <v>678</v>
      </c>
      <c r="E1446" s="8050">
        <f>I1446</f>
        <v>29500</v>
      </c>
      <c r="F1446" s="7065">
        <v>39500</v>
      </c>
      <c r="G1446" s="7066">
        <v>33690.51</v>
      </c>
      <c r="H1446" s="2247">
        <f t="shared" si="403"/>
        <v>0.85292430379746842</v>
      </c>
      <c r="I1446" s="1881">
        <f t="shared" si="406"/>
        <v>29500</v>
      </c>
      <c r="J1446" s="8051"/>
      <c r="K1446" s="8051"/>
      <c r="L1446" s="8051"/>
      <c r="M1446" s="8051"/>
      <c r="N1446" s="8051"/>
      <c r="O1446" s="8051"/>
      <c r="P1446" s="7012"/>
      <c r="Q1446" s="8052">
        <v>29500</v>
      </c>
      <c r="R1446" s="8052"/>
      <c r="S1446" s="8052"/>
      <c r="T1446" s="7062"/>
      <c r="U1446" s="8052"/>
      <c r="V1446" s="8052"/>
      <c r="W1446" s="8052"/>
      <c r="X1446" s="8052"/>
      <c r="Y1446" s="8052"/>
      <c r="Z1446" s="8052"/>
      <c r="AA1446" s="8052"/>
      <c r="AB1446" s="8052"/>
      <c r="AC1446" s="8052"/>
      <c r="AD1446" s="8052"/>
      <c r="AE1446" s="8053"/>
      <c r="AF1446" s="8053"/>
      <c r="AG1446" s="8052"/>
      <c r="AH1446" s="8052"/>
      <c r="AI1446" s="7062"/>
      <c r="AJ1446" s="8054"/>
      <c r="AK1446" s="8054"/>
      <c r="AL1446" s="8054"/>
      <c r="AM1446" s="8054"/>
      <c r="AN1446" s="8055"/>
      <c r="AO1446" s="8055"/>
    </row>
    <row r="1447" spans="1:41" s="2624" customFormat="1" ht="17.100000000000001" customHeight="1">
      <c r="A1447" s="2629"/>
      <c r="B1447" s="3219"/>
      <c r="C1447" s="8056" t="s">
        <v>596</v>
      </c>
      <c r="D1447" s="7505" t="s">
        <v>825</v>
      </c>
      <c r="E1447" s="8050">
        <f>I1447</f>
        <v>1000</v>
      </c>
      <c r="F1447" s="7065">
        <v>900</v>
      </c>
      <c r="G1447" s="7066">
        <v>0</v>
      </c>
      <c r="H1447" s="2247">
        <f t="shared" si="403"/>
        <v>0</v>
      </c>
      <c r="I1447" s="1881">
        <f t="shared" si="406"/>
        <v>1000</v>
      </c>
      <c r="J1447" s="8051"/>
      <c r="K1447" s="8051"/>
      <c r="L1447" s="8051"/>
      <c r="M1447" s="8051"/>
      <c r="N1447" s="8051"/>
      <c r="O1447" s="8051"/>
      <c r="P1447" s="7012"/>
      <c r="Q1447" s="8052">
        <v>1000</v>
      </c>
      <c r="R1447" s="8052"/>
      <c r="S1447" s="8052"/>
      <c r="T1447" s="7062"/>
      <c r="U1447" s="8052"/>
      <c r="V1447" s="8052"/>
      <c r="W1447" s="8052"/>
      <c r="X1447" s="8052"/>
      <c r="Y1447" s="8052"/>
      <c r="Z1447" s="8052"/>
      <c r="AA1447" s="8052"/>
      <c r="AB1447" s="8052"/>
      <c r="AC1447" s="8052"/>
      <c r="AD1447" s="8052"/>
      <c r="AE1447" s="8053"/>
      <c r="AF1447" s="8053"/>
      <c r="AG1447" s="8052"/>
      <c r="AH1447" s="8052"/>
      <c r="AI1447" s="7062"/>
      <c r="AJ1447" s="8054"/>
      <c r="AK1447" s="8054"/>
      <c r="AL1447" s="8054"/>
      <c r="AM1447" s="8054"/>
      <c r="AN1447" s="8055"/>
      <c r="AO1447" s="8055"/>
    </row>
    <row r="1448" spans="1:41" s="2624" customFormat="1" ht="15" customHeight="1">
      <c r="A1448" s="3219"/>
      <c r="B1448" s="3219"/>
      <c r="C1448" s="8057"/>
      <c r="D1448" s="8058"/>
      <c r="E1448" s="8050"/>
      <c r="F1448" s="7065"/>
      <c r="G1448" s="7066"/>
      <c r="H1448" s="2247"/>
      <c r="I1448" s="1881">
        <f t="shared" si="406"/>
        <v>0</v>
      </c>
      <c r="J1448" s="8051"/>
      <c r="K1448" s="8051"/>
      <c r="L1448" s="8051"/>
      <c r="M1448" s="8051"/>
      <c r="N1448" s="8051"/>
      <c r="O1448" s="8051"/>
      <c r="P1448" s="7012"/>
      <c r="Q1448" s="8052"/>
      <c r="R1448" s="8052"/>
      <c r="S1448" s="8052"/>
      <c r="T1448" s="7062"/>
      <c r="U1448" s="8052"/>
      <c r="V1448" s="8052"/>
      <c r="W1448" s="8052"/>
      <c r="X1448" s="8052"/>
      <c r="Y1448" s="8052"/>
      <c r="Z1448" s="8052"/>
      <c r="AA1448" s="8052"/>
      <c r="AB1448" s="8052"/>
      <c r="AC1448" s="8052"/>
      <c r="AD1448" s="8052"/>
      <c r="AE1448" s="8053"/>
      <c r="AF1448" s="8053"/>
      <c r="AG1448" s="8052"/>
      <c r="AH1448" s="8052"/>
      <c r="AI1448" s="7062"/>
      <c r="AJ1448" s="8054"/>
      <c r="AK1448" s="8054"/>
      <c r="AL1448" s="8054"/>
      <c r="AM1448" s="8054"/>
      <c r="AN1448" s="8055"/>
      <c r="AO1448" s="8055"/>
    </row>
    <row r="1449" spans="1:41" s="2624" customFormat="1" ht="17.100000000000001" customHeight="1">
      <c r="A1449" s="2629"/>
      <c r="B1449" s="3219"/>
      <c r="C1449" s="11238" t="s">
        <v>683</v>
      </c>
      <c r="D1449" s="11239"/>
      <c r="E1449" s="4942">
        <f>SUM(E1450:E1487)</f>
        <v>24096470</v>
      </c>
      <c r="F1449" s="4942">
        <f>SUM(F1450:F1487)</f>
        <v>22767970</v>
      </c>
      <c r="G1449" s="4943">
        <f>SUM(G1450:G1487)</f>
        <v>22275182.469999999</v>
      </c>
      <c r="H1449" s="2247">
        <f t="shared" si="403"/>
        <v>0.97835610596816491</v>
      </c>
      <c r="I1449" s="1881">
        <f t="shared" si="406"/>
        <v>0</v>
      </c>
      <c r="J1449" s="8051"/>
      <c r="K1449" s="8051"/>
      <c r="L1449" s="8051"/>
      <c r="M1449" s="8051"/>
      <c r="N1449" s="8051"/>
      <c r="O1449" s="8051"/>
      <c r="P1449" s="7012"/>
      <c r="Q1449" s="8052"/>
      <c r="R1449" s="8052"/>
      <c r="S1449" s="8052"/>
      <c r="T1449" s="7062"/>
      <c r="U1449" s="8052"/>
      <c r="V1449" s="8052"/>
      <c r="W1449" s="8052"/>
      <c r="X1449" s="8052"/>
      <c r="Y1449" s="8052"/>
      <c r="Z1449" s="8052"/>
      <c r="AA1449" s="8052"/>
      <c r="AB1449" s="8052"/>
      <c r="AC1449" s="8052"/>
      <c r="AD1449" s="8052"/>
      <c r="AE1449" s="8053"/>
      <c r="AF1449" s="8053"/>
      <c r="AG1449" s="8052"/>
      <c r="AH1449" s="8052"/>
      <c r="AI1449" s="7062"/>
      <c r="AJ1449" s="8054"/>
      <c r="AK1449" s="8054"/>
      <c r="AL1449" s="8054"/>
      <c r="AM1449" s="8054"/>
      <c r="AN1449" s="8055"/>
      <c r="AO1449" s="8055"/>
    </row>
    <row r="1450" spans="1:41" s="2624" customFormat="1" ht="16.5" customHeight="1">
      <c r="A1450" s="2629"/>
      <c r="B1450" s="3219"/>
      <c r="C1450" s="8059" t="s">
        <v>827</v>
      </c>
      <c r="D1450" s="2643" t="s">
        <v>678</v>
      </c>
      <c r="E1450" s="8060">
        <f t="shared" ref="E1450:E1487" si="409">I1450</f>
        <v>18700</v>
      </c>
      <c r="F1450" s="7065">
        <v>18700</v>
      </c>
      <c r="G1450" s="7066">
        <v>16625.150000000001</v>
      </c>
      <c r="H1450" s="2247">
        <f t="shared" si="403"/>
        <v>0.88904545454545458</v>
      </c>
      <c r="I1450" s="1881">
        <f t="shared" si="406"/>
        <v>18700</v>
      </c>
      <c r="J1450" s="8061"/>
      <c r="K1450" s="8061"/>
      <c r="L1450" s="8061"/>
      <c r="M1450" s="8061"/>
      <c r="N1450" s="8061"/>
      <c r="O1450" s="8061">
        <v>18700</v>
      </c>
      <c r="P1450" s="7012"/>
      <c r="Q1450" s="8062"/>
      <c r="R1450" s="8062"/>
      <c r="S1450" s="8062"/>
      <c r="T1450" s="7062"/>
      <c r="U1450" s="8062"/>
      <c r="V1450" s="8062"/>
      <c r="W1450" s="8062"/>
      <c r="X1450" s="8062"/>
      <c r="Y1450" s="8062"/>
      <c r="Z1450" s="8062"/>
      <c r="AA1450" s="8062"/>
      <c r="AB1450" s="8062"/>
      <c r="AC1450" s="8062"/>
      <c r="AD1450" s="8062"/>
      <c r="AE1450" s="8063"/>
      <c r="AF1450" s="8063"/>
      <c r="AG1450" s="8062"/>
      <c r="AH1450" s="8062"/>
      <c r="AI1450" s="7062"/>
      <c r="AJ1450" s="8064"/>
      <c r="AK1450" s="8064"/>
      <c r="AL1450" s="8064"/>
      <c r="AM1450" s="8064"/>
      <c r="AN1450" s="8065"/>
      <c r="AO1450" s="8065"/>
    </row>
    <row r="1451" spans="1:41" s="2624" customFormat="1" ht="16.5" customHeight="1">
      <c r="A1451" s="2629"/>
      <c r="B1451" s="3219"/>
      <c r="C1451" s="8066" t="s">
        <v>828</v>
      </c>
      <c r="D1451" s="8067" t="s">
        <v>678</v>
      </c>
      <c r="E1451" s="8060">
        <f t="shared" si="409"/>
        <v>3300</v>
      </c>
      <c r="F1451" s="7065">
        <v>3300</v>
      </c>
      <c r="G1451" s="7066">
        <v>2933.85</v>
      </c>
      <c r="H1451" s="2247">
        <f t="shared" si="403"/>
        <v>0.88904545454545447</v>
      </c>
      <c r="I1451" s="1881">
        <f t="shared" si="406"/>
        <v>3300</v>
      </c>
      <c r="J1451" s="8061"/>
      <c r="K1451" s="8061"/>
      <c r="L1451" s="8061"/>
      <c r="M1451" s="8061"/>
      <c r="N1451" s="8061"/>
      <c r="O1451" s="8061">
        <v>3300</v>
      </c>
      <c r="P1451" s="7012"/>
      <c r="Q1451" s="8062"/>
      <c r="R1451" s="8062"/>
      <c r="S1451" s="8062"/>
      <c r="T1451" s="7062"/>
      <c r="U1451" s="8062"/>
      <c r="V1451" s="8062"/>
      <c r="W1451" s="8062"/>
      <c r="X1451" s="8062"/>
      <c r="Y1451" s="8062"/>
      <c r="Z1451" s="8062"/>
      <c r="AA1451" s="8062"/>
      <c r="AB1451" s="8062"/>
      <c r="AC1451" s="8062"/>
      <c r="AD1451" s="8062"/>
      <c r="AE1451" s="8063"/>
      <c r="AF1451" s="8063"/>
      <c r="AG1451" s="8062"/>
      <c r="AH1451" s="8062"/>
      <c r="AI1451" s="7062"/>
      <c r="AJ1451" s="8064"/>
      <c r="AK1451" s="8064"/>
      <c r="AL1451" s="8064"/>
      <c r="AM1451" s="8064"/>
      <c r="AN1451" s="8065"/>
      <c r="AO1451" s="8065"/>
    </row>
    <row r="1452" spans="1:41" s="2624" customFormat="1" ht="17.100000000000001" customHeight="1">
      <c r="A1452" s="2629"/>
      <c r="B1452" s="3219"/>
      <c r="C1452" s="8068" t="s">
        <v>684</v>
      </c>
      <c r="D1452" s="6740" t="s">
        <v>648</v>
      </c>
      <c r="E1452" s="8060">
        <f t="shared" si="409"/>
        <v>14647019</v>
      </c>
      <c r="F1452" s="7065">
        <v>13830225</v>
      </c>
      <c r="G1452" s="7066">
        <v>13829927.82</v>
      </c>
      <c r="H1452" s="2247">
        <f t="shared" si="403"/>
        <v>0.99997851228016899</v>
      </c>
      <c r="I1452" s="1881">
        <f t="shared" si="406"/>
        <v>14647019</v>
      </c>
      <c r="J1452" s="8061"/>
      <c r="K1452" s="8061"/>
      <c r="L1452" s="8061"/>
      <c r="M1452" s="8061"/>
      <c r="N1452" s="8061"/>
      <c r="O1452" s="8061">
        <v>14647019</v>
      </c>
      <c r="P1452" s="7012"/>
      <c r="Q1452" s="8062"/>
      <c r="R1452" s="8062"/>
      <c r="S1452" s="8062"/>
      <c r="T1452" s="7062"/>
      <c r="U1452" s="8062"/>
      <c r="V1452" s="8062"/>
      <c r="W1452" s="8062"/>
      <c r="X1452" s="8062"/>
      <c r="Y1452" s="8062"/>
      <c r="Z1452" s="8062"/>
      <c r="AA1452" s="8062"/>
      <c r="AB1452" s="8062"/>
      <c r="AC1452" s="8062"/>
      <c r="AD1452" s="8062"/>
      <c r="AE1452" s="8063"/>
      <c r="AF1452" s="8063"/>
      <c r="AG1452" s="8062"/>
      <c r="AH1452" s="8062"/>
      <c r="AI1452" s="7062"/>
      <c r="AJ1452" s="8064"/>
      <c r="AK1452" s="8064"/>
      <c r="AL1452" s="8064"/>
      <c r="AM1452" s="8064"/>
      <c r="AN1452" s="8065"/>
      <c r="AO1452" s="8065"/>
    </row>
    <row r="1453" spans="1:41" s="2624" customFormat="1" ht="17.100000000000001" customHeight="1">
      <c r="A1453" s="2629"/>
      <c r="B1453" s="3219"/>
      <c r="C1453" s="3246" t="s">
        <v>685</v>
      </c>
      <c r="D1453" s="3247" t="s">
        <v>648</v>
      </c>
      <c r="E1453" s="8060">
        <f t="shared" si="409"/>
        <v>2584768</v>
      </c>
      <c r="F1453" s="7065">
        <v>2440627</v>
      </c>
      <c r="G1453" s="7066">
        <v>2440575.54</v>
      </c>
      <c r="H1453" s="2247">
        <f t="shared" si="403"/>
        <v>0.99997891525415394</v>
      </c>
      <c r="I1453" s="1881">
        <f t="shared" si="406"/>
        <v>2584768</v>
      </c>
      <c r="J1453" s="8061"/>
      <c r="K1453" s="8061"/>
      <c r="L1453" s="8061"/>
      <c r="M1453" s="8061"/>
      <c r="N1453" s="8061"/>
      <c r="O1453" s="8061">
        <v>2584768</v>
      </c>
      <c r="P1453" s="7012"/>
      <c r="Q1453" s="8062"/>
      <c r="R1453" s="8062"/>
      <c r="S1453" s="8062"/>
      <c r="T1453" s="7062"/>
      <c r="U1453" s="8062"/>
      <c r="V1453" s="8062"/>
      <c r="W1453" s="8062"/>
      <c r="X1453" s="8062"/>
      <c r="Y1453" s="8062"/>
      <c r="Z1453" s="8062"/>
      <c r="AA1453" s="8062"/>
      <c r="AB1453" s="8062"/>
      <c r="AC1453" s="8062"/>
      <c r="AD1453" s="8062"/>
      <c r="AE1453" s="8063"/>
      <c r="AF1453" s="8063"/>
      <c r="AG1453" s="8062"/>
      <c r="AH1453" s="8062"/>
      <c r="AI1453" s="7062"/>
      <c r="AJ1453" s="8064"/>
      <c r="AK1453" s="8064"/>
      <c r="AL1453" s="8064"/>
      <c r="AM1453" s="8064"/>
      <c r="AN1453" s="8065"/>
      <c r="AO1453" s="8065"/>
    </row>
    <row r="1454" spans="1:41" s="2624" customFormat="1" ht="17.100000000000001" customHeight="1">
      <c r="A1454" s="2629"/>
      <c r="B1454" s="3219"/>
      <c r="C1454" s="8069" t="s">
        <v>686</v>
      </c>
      <c r="D1454" s="8070" t="s">
        <v>649</v>
      </c>
      <c r="E1454" s="8071">
        <f t="shared" si="409"/>
        <v>964412</v>
      </c>
      <c r="F1454" s="7065">
        <v>933183</v>
      </c>
      <c r="G1454" s="7066">
        <v>933182.11</v>
      </c>
      <c r="H1454" s="2247">
        <f t="shared" si="403"/>
        <v>0.99999904627495351</v>
      </c>
      <c r="I1454" s="1881">
        <f t="shared" si="406"/>
        <v>964412</v>
      </c>
      <c r="J1454" s="8072"/>
      <c r="K1454" s="8072"/>
      <c r="L1454" s="8072"/>
      <c r="M1454" s="8072"/>
      <c r="N1454" s="8072"/>
      <c r="O1454" s="8072">
        <v>964412</v>
      </c>
      <c r="P1454" s="7012"/>
      <c r="Q1454" s="8073"/>
      <c r="R1454" s="8073"/>
      <c r="S1454" s="8073"/>
      <c r="T1454" s="7062"/>
      <c r="U1454" s="8073"/>
      <c r="V1454" s="8073"/>
      <c r="W1454" s="8073"/>
      <c r="X1454" s="8073"/>
      <c r="Y1454" s="8073"/>
      <c r="Z1454" s="8073"/>
      <c r="AA1454" s="8073"/>
      <c r="AB1454" s="8073"/>
      <c r="AC1454" s="8073"/>
      <c r="AD1454" s="8073"/>
      <c r="AE1454" s="8074"/>
      <c r="AF1454" s="8074"/>
      <c r="AG1454" s="8073"/>
      <c r="AH1454" s="8073"/>
      <c r="AI1454" s="7062"/>
      <c r="AJ1454" s="8075"/>
      <c r="AK1454" s="8075"/>
      <c r="AL1454" s="8075"/>
      <c r="AM1454" s="8075"/>
      <c r="AN1454" s="8076"/>
      <c r="AO1454" s="8076"/>
    </row>
    <row r="1455" spans="1:41" s="2624" customFormat="1" ht="17.100000000000001" customHeight="1">
      <c r="A1455" s="2629"/>
      <c r="B1455" s="3219"/>
      <c r="C1455" s="8077" t="s">
        <v>687</v>
      </c>
      <c r="D1455" s="8078" t="s">
        <v>649</v>
      </c>
      <c r="E1455" s="8079">
        <f t="shared" si="409"/>
        <v>170190</v>
      </c>
      <c r="F1455" s="7065">
        <v>164680</v>
      </c>
      <c r="G1455" s="7066">
        <v>164679.20000000001</v>
      </c>
      <c r="H1455" s="2247">
        <f t="shared" si="403"/>
        <v>0.99999514209375762</v>
      </c>
      <c r="I1455" s="1881">
        <f t="shared" si="406"/>
        <v>170190</v>
      </c>
      <c r="J1455" s="8080"/>
      <c r="K1455" s="8080"/>
      <c r="L1455" s="8080"/>
      <c r="M1455" s="8080"/>
      <c r="N1455" s="8080"/>
      <c r="O1455" s="8080">
        <v>170190</v>
      </c>
      <c r="P1455" s="7012"/>
      <c r="Q1455" s="8081"/>
      <c r="R1455" s="8081"/>
      <c r="S1455" s="8081"/>
      <c r="T1455" s="7062"/>
      <c r="U1455" s="8081"/>
      <c r="V1455" s="8081"/>
      <c r="W1455" s="8081"/>
      <c r="X1455" s="8081"/>
      <c r="Y1455" s="8081"/>
      <c r="Z1455" s="8081"/>
      <c r="AA1455" s="8081"/>
      <c r="AB1455" s="8081"/>
      <c r="AC1455" s="8081"/>
      <c r="AD1455" s="8081"/>
      <c r="AE1455" s="8082"/>
      <c r="AF1455" s="8082"/>
      <c r="AG1455" s="8081"/>
      <c r="AH1455" s="8081"/>
      <c r="AI1455" s="7062"/>
      <c r="AJ1455" s="8083"/>
      <c r="AK1455" s="8083"/>
      <c r="AL1455" s="8083"/>
      <c r="AM1455" s="8083"/>
      <c r="AN1455" s="8084"/>
      <c r="AO1455" s="8084"/>
    </row>
    <row r="1456" spans="1:41" s="2624" customFormat="1" ht="17.100000000000001" customHeight="1">
      <c r="A1456" s="2629"/>
      <c r="B1456" s="3219"/>
      <c r="C1456" s="8085" t="s">
        <v>688</v>
      </c>
      <c r="D1456" s="8086" t="s">
        <v>650</v>
      </c>
      <c r="E1456" s="8087">
        <f t="shared" si="409"/>
        <v>2683604</v>
      </c>
      <c r="F1456" s="7065">
        <v>2540035</v>
      </c>
      <c r="G1456" s="7066">
        <v>2437140.08</v>
      </c>
      <c r="H1456" s="2247">
        <f t="shared" si="403"/>
        <v>0.9594907471747437</v>
      </c>
      <c r="I1456" s="1881">
        <f t="shared" si="406"/>
        <v>2683604</v>
      </c>
      <c r="J1456" s="8088"/>
      <c r="K1456" s="8088"/>
      <c r="L1456" s="8088"/>
      <c r="M1456" s="8088"/>
      <c r="N1456" s="8088"/>
      <c r="O1456" s="8088">
        <v>2683604</v>
      </c>
      <c r="P1456" s="7012"/>
      <c r="Q1456" s="8089"/>
      <c r="R1456" s="8089"/>
      <c r="S1456" s="8089"/>
      <c r="T1456" s="7062"/>
      <c r="U1456" s="8089"/>
      <c r="V1456" s="8089"/>
      <c r="W1456" s="8089"/>
      <c r="X1456" s="8089"/>
      <c r="Y1456" s="8089"/>
      <c r="Z1456" s="8089"/>
      <c r="AA1456" s="8089"/>
      <c r="AB1456" s="8089"/>
      <c r="AC1456" s="8089"/>
      <c r="AD1456" s="8089"/>
      <c r="AE1456" s="8090"/>
      <c r="AF1456" s="8090"/>
      <c r="AG1456" s="8089"/>
      <c r="AH1456" s="8089"/>
      <c r="AI1456" s="7062"/>
      <c r="AJ1456" s="8091"/>
      <c r="AK1456" s="8091"/>
      <c r="AL1456" s="8091"/>
      <c r="AM1456" s="8091"/>
      <c r="AN1456" s="8092"/>
      <c r="AO1456" s="8092"/>
    </row>
    <row r="1457" spans="1:41" s="2624" customFormat="1" ht="17.100000000000001" customHeight="1">
      <c r="A1457" s="2629"/>
      <c r="B1457" s="3219"/>
      <c r="C1457" s="8093" t="s">
        <v>689</v>
      </c>
      <c r="D1457" s="8094" t="s">
        <v>650</v>
      </c>
      <c r="E1457" s="8095">
        <f t="shared" si="409"/>
        <v>473578</v>
      </c>
      <c r="F1457" s="7065">
        <v>448242</v>
      </c>
      <c r="G1457" s="7066">
        <v>430083.52</v>
      </c>
      <c r="H1457" s="2247">
        <f t="shared" si="403"/>
        <v>0.95948956144225672</v>
      </c>
      <c r="I1457" s="1881">
        <f t="shared" si="406"/>
        <v>473578</v>
      </c>
      <c r="J1457" s="8096"/>
      <c r="K1457" s="8096"/>
      <c r="L1457" s="8096"/>
      <c r="M1457" s="8096"/>
      <c r="N1457" s="8096"/>
      <c r="O1457" s="8096">
        <v>473578</v>
      </c>
      <c r="P1457" s="7012"/>
      <c r="Q1457" s="8097"/>
      <c r="R1457" s="8097"/>
      <c r="S1457" s="8097"/>
      <c r="T1457" s="7062"/>
      <c r="U1457" s="8097"/>
      <c r="V1457" s="8097"/>
      <c r="W1457" s="8097"/>
      <c r="X1457" s="8097"/>
      <c r="Y1457" s="8097"/>
      <c r="Z1457" s="8097"/>
      <c r="AA1457" s="8097"/>
      <c r="AB1457" s="8097"/>
      <c r="AC1457" s="8097"/>
      <c r="AD1457" s="8097"/>
      <c r="AE1457" s="8098"/>
      <c r="AF1457" s="8098"/>
      <c r="AG1457" s="8097"/>
      <c r="AH1457" s="8097"/>
      <c r="AI1457" s="7062"/>
      <c r="AJ1457" s="8099"/>
      <c r="AK1457" s="8099"/>
      <c r="AL1457" s="8099"/>
      <c r="AM1457" s="8099"/>
      <c r="AN1457" s="8100"/>
      <c r="AO1457" s="8100"/>
    </row>
    <row r="1458" spans="1:41" s="2624" customFormat="1" ht="16.5" customHeight="1">
      <c r="A1458" s="2629"/>
      <c r="B1458" s="3219"/>
      <c r="C1458" s="8101" t="s">
        <v>690</v>
      </c>
      <c r="D1458" s="8102" t="s">
        <v>651</v>
      </c>
      <c r="E1458" s="8103">
        <f t="shared" si="409"/>
        <v>382480</v>
      </c>
      <c r="F1458" s="7065">
        <v>361704</v>
      </c>
      <c r="G1458" s="7066">
        <v>320748.81</v>
      </c>
      <c r="H1458" s="2247">
        <f t="shared" si="403"/>
        <v>0.88677153141795506</v>
      </c>
      <c r="I1458" s="1881">
        <f t="shared" si="406"/>
        <v>382480</v>
      </c>
      <c r="J1458" s="8104"/>
      <c r="K1458" s="8104"/>
      <c r="L1458" s="8104"/>
      <c r="M1458" s="8104"/>
      <c r="N1458" s="8104"/>
      <c r="O1458" s="8104">
        <v>382480</v>
      </c>
      <c r="P1458" s="7012"/>
      <c r="Q1458" s="8105"/>
      <c r="R1458" s="8105"/>
      <c r="S1458" s="8105"/>
      <c r="T1458" s="7062"/>
      <c r="U1458" s="8105"/>
      <c r="V1458" s="8105"/>
      <c r="W1458" s="8105"/>
      <c r="X1458" s="8105"/>
      <c r="Y1458" s="8105"/>
      <c r="Z1458" s="8105"/>
      <c r="AA1458" s="8105"/>
      <c r="AB1458" s="8105"/>
      <c r="AC1458" s="8105"/>
      <c r="AD1458" s="8105"/>
      <c r="AE1458" s="8106"/>
      <c r="AF1458" s="8106"/>
      <c r="AG1458" s="8105"/>
      <c r="AH1458" s="8105"/>
      <c r="AI1458" s="7062"/>
      <c r="AJ1458" s="8107"/>
      <c r="AK1458" s="8107"/>
      <c r="AL1458" s="8107"/>
      <c r="AM1458" s="8107"/>
      <c r="AN1458" s="8108"/>
      <c r="AO1458" s="8108"/>
    </row>
    <row r="1459" spans="1:41" s="2624" customFormat="1" ht="16.5" customHeight="1">
      <c r="A1459" s="2629"/>
      <c r="B1459" s="3219"/>
      <c r="C1459" s="8109" t="s">
        <v>691</v>
      </c>
      <c r="D1459" s="8110" t="s">
        <v>651</v>
      </c>
      <c r="E1459" s="8111">
        <f t="shared" si="409"/>
        <v>67497</v>
      </c>
      <c r="F1459" s="7065">
        <v>63831</v>
      </c>
      <c r="G1459" s="7066">
        <v>56602.78</v>
      </c>
      <c r="H1459" s="2247">
        <f t="shared" si="403"/>
        <v>0.88676003822594041</v>
      </c>
      <c r="I1459" s="1881">
        <f t="shared" si="406"/>
        <v>67497</v>
      </c>
      <c r="J1459" s="8112"/>
      <c r="K1459" s="8112"/>
      <c r="L1459" s="8112"/>
      <c r="M1459" s="8112"/>
      <c r="N1459" s="8112"/>
      <c r="O1459" s="8112">
        <v>67497</v>
      </c>
      <c r="P1459" s="7012"/>
      <c r="Q1459" s="8113"/>
      <c r="R1459" s="8113"/>
      <c r="S1459" s="8113"/>
      <c r="T1459" s="7062"/>
      <c r="U1459" s="8113"/>
      <c r="V1459" s="8113"/>
      <c r="W1459" s="8113"/>
      <c r="X1459" s="8113"/>
      <c r="Y1459" s="8113"/>
      <c r="Z1459" s="8113"/>
      <c r="AA1459" s="8113"/>
      <c r="AB1459" s="8113"/>
      <c r="AC1459" s="8113"/>
      <c r="AD1459" s="8113"/>
      <c r="AE1459" s="8114"/>
      <c r="AF1459" s="8114"/>
      <c r="AG1459" s="8113"/>
      <c r="AH1459" s="8113"/>
      <c r="AI1459" s="7062"/>
      <c r="AJ1459" s="8115"/>
      <c r="AK1459" s="8115"/>
      <c r="AL1459" s="8115"/>
      <c r="AM1459" s="8115"/>
      <c r="AN1459" s="8116"/>
      <c r="AO1459" s="8116"/>
    </row>
    <row r="1460" spans="1:41" s="2624" customFormat="1" ht="17.100000000000001" customHeight="1">
      <c r="A1460" s="2629"/>
      <c r="B1460" s="3219"/>
      <c r="C1460" s="8117" t="s">
        <v>692</v>
      </c>
      <c r="D1460" s="8118" t="s">
        <v>652</v>
      </c>
      <c r="E1460" s="8119">
        <f t="shared" si="409"/>
        <v>17425</v>
      </c>
      <c r="F1460" s="7065">
        <v>17000</v>
      </c>
      <c r="G1460" s="7066">
        <v>3400</v>
      </c>
      <c r="H1460" s="2247">
        <f t="shared" si="403"/>
        <v>0.2</v>
      </c>
      <c r="I1460" s="1881">
        <f t="shared" si="406"/>
        <v>17425</v>
      </c>
      <c r="J1460" s="8120"/>
      <c r="K1460" s="8120"/>
      <c r="L1460" s="8120"/>
      <c r="M1460" s="8120"/>
      <c r="N1460" s="8120"/>
      <c r="O1460" s="8120">
        <v>17425</v>
      </c>
      <c r="P1460" s="7012"/>
      <c r="Q1460" s="8121"/>
      <c r="R1460" s="8121"/>
      <c r="S1460" s="8121"/>
      <c r="T1460" s="7062"/>
      <c r="U1460" s="8121"/>
      <c r="V1460" s="8121"/>
      <c r="W1460" s="8121"/>
      <c r="X1460" s="8121"/>
      <c r="Y1460" s="8121"/>
      <c r="Z1460" s="8121"/>
      <c r="AA1460" s="8121"/>
      <c r="AB1460" s="8121"/>
      <c r="AC1460" s="8121"/>
      <c r="AD1460" s="8121"/>
      <c r="AE1460" s="8122"/>
      <c r="AF1460" s="8122"/>
      <c r="AG1460" s="8121"/>
      <c r="AH1460" s="8121"/>
      <c r="AI1460" s="7062"/>
      <c r="AJ1460" s="8123"/>
      <c r="AK1460" s="8123"/>
      <c r="AL1460" s="8123"/>
      <c r="AM1460" s="8123"/>
      <c r="AN1460" s="8124"/>
      <c r="AO1460" s="8124"/>
    </row>
    <row r="1461" spans="1:41" s="2624" customFormat="1" ht="17.100000000000001" customHeight="1">
      <c r="A1461" s="2629"/>
      <c r="B1461" s="3219"/>
      <c r="C1461" s="8125" t="s">
        <v>693</v>
      </c>
      <c r="D1461" s="8126" t="s">
        <v>652</v>
      </c>
      <c r="E1461" s="8127">
        <f t="shared" si="409"/>
        <v>3075</v>
      </c>
      <c r="F1461" s="7065">
        <v>3000</v>
      </c>
      <c r="G1461" s="7066">
        <v>600</v>
      </c>
      <c r="H1461" s="2247">
        <f t="shared" si="403"/>
        <v>0.2</v>
      </c>
      <c r="I1461" s="1881">
        <f t="shared" si="406"/>
        <v>3075</v>
      </c>
      <c r="J1461" s="8128"/>
      <c r="K1461" s="8128"/>
      <c r="L1461" s="8128"/>
      <c r="M1461" s="8128"/>
      <c r="N1461" s="8128"/>
      <c r="O1461" s="8128">
        <v>3075</v>
      </c>
      <c r="P1461" s="7012"/>
      <c r="Q1461" s="8129"/>
      <c r="R1461" s="8129"/>
      <c r="S1461" s="8129"/>
      <c r="T1461" s="7062"/>
      <c r="U1461" s="8129"/>
      <c r="V1461" s="8129"/>
      <c r="W1461" s="8129"/>
      <c r="X1461" s="8129"/>
      <c r="Y1461" s="8129"/>
      <c r="Z1461" s="8129"/>
      <c r="AA1461" s="8129"/>
      <c r="AB1461" s="8129"/>
      <c r="AC1461" s="8129"/>
      <c r="AD1461" s="8129"/>
      <c r="AE1461" s="8130"/>
      <c r="AF1461" s="8130"/>
      <c r="AG1461" s="8129"/>
      <c r="AH1461" s="8129"/>
      <c r="AI1461" s="7062"/>
      <c r="AJ1461" s="8131"/>
      <c r="AK1461" s="8131"/>
      <c r="AL1461" s="8131"/>
      <c r="AM1461" s="8131"/>
      <c r="AN1461" s="8132"/>
      <c r="AO1461" s="8132"/>
    </row>
    <row r="1462" spans="1:41" s="2624" customFormat="1" ht="17.100000000000001" customHeight="1">
      <c r="A1462" s="2629"/>
      <c r="B1462" s="3219"/>
      <c r="C1462" s="8133" t="s">
        <v>697</v>
      </c>
      <c r="D1462" s="8134" t="s">
        <v>656</v>
      </c>
      <c r="E1462" s="8135">
        <f t="shared" si="409"/>
        <v>406300</v>
      </c>
      <c r="F1462" s="7065">
        <v>540278</v>
      </c>
      <c r="G1462" s="7066">
        <v>490370.98</v>
      </c>
      <c r="H1462" s="2247">
        <f t="shared" si="403"/>
        <v>0.90762714750554341</v>
      </c>
      <c r="I1462" s="1881">
        <f t="shared" si="406"/>
        <v>406300</v>
      </c>
      <c r="J1462" s="8136"/>
      <c r="K1462" s="8136"/>
      <c r="L1462" s="8136"/>
      <c r="M1462" s="8136"/>
      <c r="N1462" s="8136"/>
      <c r="O1462" s="8136">
        <v>406300</v>
      </c>
      <c r="P1462" s="7012"/>
      <c r="Q1462" s="8137"/>
      <c r="R1462" s="8137"/>
      <c r="S1462" s="8137"/>
      <c r="T1462" s="7062"/>
      <c r="U1462" s="8137"/>
      <c r="V1462" s="8137"/>
      <c r="W1462" s="8137"/>
      <c r="X1462" s="8137"/>
      <c r="Y1462" s="8137"/>
      <c r="Z1462" s="8137"/>
      <c r="AA1462" s="8137"/>
      <c r="AB1462" s="8137"/>
      <c r="AC1462" s="8137"/>
      <c r="AD1462" s="8137"/>
      <c r="AE1462" s="8138"/>
      <c r="AF1462" s="8138"/>
      <c r="AG1462" s="8137"/>
      <c r="AH1462" s="8137"/>
      <c r="AI1462" s="7062"/>
      <c r="AJ1462" s="8139"/>
      <c r="AK1462" s="8139"/>
      <c r="AL1462" s="8139"/>
      <c r="AM1462" s="8139"/>
      <c r="AN1462" s="8140"/>
      <c r="AO1462" s="8140"/>
    </row>
    <row r="1463" spans="1:41" s="2624" customFormat="1" ht="17.100000000000001" customHeight="1">
      <c r="A1463" s="2629"/>
      <c r="B1463" s="3219"/>
      <c r="C1463" s="8141" t="s">
        <v>698</v>
      </c>
      <c r="D1463" s="8142" t="s">
        <v>656</v>
      </c>
      <c r="E1463" s="8143">
        <f t="shared" si="409"/>
        <v>71700</v>
      </c>
      <c r="F1463" s="7065">
        <v>95344</v>
      </c>
      <c r="G1463" s="7066">
        <v>86536.1</v>
      </c>
      <c r="H1463" s="2247">
        <f t="shared" si="403"/>
        <v>0.90761977680818939</v>
      </c>
      <c r="I1463" s="1881">
        <f t="shared" si="406"/>
        <v>71700</v>
      </c>
      <c r="J1463" s="8144"/>
      <c r="K1463" s="8144"/>
      <c r="L1463" s="8144"/>
      <c r="M1463" s="8144"/>
      <c r="N1463" s="8144"/>
      <c r="O1463" s="8144">
        <v>71700</v>
      </c>
      <c r="P1463" s="7012"/>
      <c r="Q1463" s="8145"/>
      <c r="R1463" s="8145"/>
      <c r="S1463" s="8145"/>
      <c r="T1463" s="7062"/>
      <c r="U1463" s="8145"/>
      <c r="V1463" s="8145"/>
      <c r="W1463" s="8145"/>
      <c r="X1463" s="8145"/>
      <c r="Y1463" s="8145"/>
      <c r="Z1463" s="8145"/>
      <c r="AA1463" s="8145"/>
      <c r="AB1463" s="8145"/>
      <c r="AC1463" s="8145"/>
      <c r="AD1463" s="8145"/>
      <c r="AE1463" s="8146"/>
      <c r="AF1463" s="8146"/>
      <c r="AG1463" s="8145"/>
      <c r="AH1463" s="8145"/>
      <c r="AI1463" s="7062"/>
      <c r="AJ1463" s="8147"/>
      <c r="AK1463" s="8147"/>
      <c r="AL1463" s="8147"/>
      <c r="AM1463" s="8147"/>
      <c r="AN1463" s="8148"/>
      <c r="AO1463" s="8148"/>
    </row>
    <row r="1464" spans="1:41" s="2624" customFormat="1" ht="17.100000000000001" customHeight="1">
      <c r="A1464" s="2629"/>
      <c r="B1464" s="3219"/>
      <c r="C1464" s="8149" t="s">
        <v>831</v>
      </c>
      <c r="D1464" s="8150" t="s">
        <v>658</v>
      </c>
      <c r="E1464" s="8151">
        <f t="shared" si="409"/>
        <v>281350</v>
      </c>
      <c r="F1464" s="7065">
        <v>272850</v>
      </c>
      <c r="G1464" s="7066">
        <v>247859.1</v>
      </c>
      <c r="H1464" s="2247">
        <f t="shared" si="403"/>
        <v>0.9084079164376031</v>
      </c>
      <c r="I1464" s="1881">
        <f t="shared" si="406"/>
        <v>281350</v>
      </c>
      <c r="J1464" s="8152"/>
      <c r="K1464" s="8152"/>
      <c r="L1464" s="8152"/>
      <c r="M1464" s="8152"/>
      <c r="N1464" s="8152"/>
      <c r="O1464" s="8152">
        <v>281350</v>
      </c>
      <c r="P1464" s="7012"/>
      <c r="Q1464" s="8153"/>
      <c r="R1464" s="8153"/>
      <c r="S1464" s="8153"/>
      <c r="T1464" s="7062"/>
      <c r="U1464" s="8153"/>
      <c r="V1464" s="8153"/>
      <c r="W1464" s="8153"/>
      <c r="X1464" s="8153"/>
      <c r="Y1464" s="8153"/>
      <c r="Z1464" s="8153"/>
      <c r="AA1464" s="8153"/>
      <c r="AB1464" s="8153"/>
      <c r="AC1464" s="8153"/>
      <c r="AD1464" s="8153"/>
      <c r="AE1464" s="8154"/>
      <c r="AF1464" s="8154"/>
      <c r="AG1464" s="8153"/>
      <c r="AH1464" s="8153"/>
      <c r="AI1464" s="7062"/>
      <c r="AJ1464" s="8155"/>
      <c r="AK1464" s="8155"/>
      <c r="AL1464" s="8155"/>
      <c r="AM1464" s="8155"/>
      <c r="AN1464" s="8156"/>
      <c r="AO1464" s="8156"/>
    </row>
    <row r="1465" spans="1:41" s="2624" customFormat="1" ht="17.100000000000001" customHeight="1">
      <c r="A1465" s="2629"/>
      <c r="B1465" s="3219"/>
      <c r="C1465" s="8157" t="s">
        <v>832</v>
      </c>
      <c r="D1465" s="8158" t="s">
        <v>658</v>
      </c>
      <c r="E1465" s="8159">
        <f t="shared" si="409"/>
        <v>49650</v>
      </c>
      <c r="F1465" s="7065">
        <v>48150</v>
      </c>
      <c r="G1465" s="7066">
        <v>43739.839999999997</v>
      </c>
      <c r="H1465" s="2247">
        <f t="shared" si="403"/>
        <v>0.90840789200415362</v>
      </c>
      <c r="I1465" s="1881">
        <f t="shared" si="406"/>
        <v>49650</v>
      </c>
      <c r="J1465" s="8160"/>
      <c r="K1465" s="8160"/>
      <c r="L1465" s="8160"/>
      <c r="M1465" s="8160"/>
      <c r="N1465" s="8160"/>
      <c r="O1465" s="8160">
        <v>49650</v>
      </c>
      <c r="P1465" s="7012"/>
      <c r="Q1465" s="8161"/>
      <c r="R1465" s="8161"/>
      <c r="S1465" s="8161"/>
      <c r="T1465" s="7062"/>
      <c r="U1465" s="8161"/>
      <c r="V1465" s="8161"/>
      <c r="W1465" s="8161"/>
      <c r="X1465" s="8161"/>
      <c r="Y1465" s="8161"/>
      <c r="Z1465" s="8161"/>
      <c r="AA1465" s="8161"/>
      <c r="AB1465" s="8161"/>
      <c r="AC1465" s="8161"/>
      <c r="AD1465" s="8161"/>
      <c r="AE1465" s="8162"/>
      <c r="AF1465" s="8162"/>
      <c r="AG1465" s="8161"/>
      <c r="AH1465" s="8161"/>
      <c r="AI1465" s="7062"/>
      <c r="AJ1465" s="8163"/>
      <c r="AK1465" s="8163"/>
      <c r="AL1465" s="8163"/>
      <c r="AM1465" s="8163"/>
      <c r="AN1465" s="8164"/>
      <c r="AO1465" s="8164"/>
    </row>
    <row r="1466" spans="1:41" s="2624" customFormat="1" ht="17.100000000000001" customHeight="1">
      <c r="A1466" s="2629"/>
      <c r="B1466" s="3219"/>
      <c r="C1466" s="8165" t="s">
        <v>699</v>
      </c>
      <c r="D1466" s="8166" t="s">
        <v>659</v>
      </c>
      <c r="E1466" s="8167">
        <f t="shared" si="409"/>
        <v>62900</v>
      </c>
      <c r="F1466" s="7065">
        <v>47600</v>
      </c>
      <c r="G1466" s="7066">
        <v>36000.49</v>
      </c>
      <c r="H1466" s="2247">
        <f t="shared" si="403"/>
        <v>0.75631281512605042</v>
      </c>
      <c r="I1466" s="1881">
        <f t="shared" si="406"/>
        <v>62900</v>
      </c>
      <c r="J1466" s="8168"/>
      <c r="K1466" s="8168"/>
      <c r="L1466" s="8168"/>
      <c r="M1466" s="8168"/>
      <c r="N1466" s="8168"/>
      <c r="O1466" s="8168">
        <v>62900</v>
      </c>
      <c r="P1466" s="7012"/>
      <c r="Q1466" s="8169"/>
      <c r="R1466" s="8169"/>
      <c r="S1466" s="8169"/>
      <c r="T1466" s="7062"/>
      <c r="U1466" s="8169"/>
      <c r="V1466" s="8169"/>
      <c r="W1466" s="8169"/>
      <c r="X1466" s="8169"/>
      <c r="Y1466" s="8169"/>
      <c r="Z1466" s="8169"/>
      <c r="AA1466" s="8169"/>
      <c r="AB1466" s="8169"/>
      <c r="AC1466" s="8169"/>
      <c r="AD1466" s="8169"/>
      <c r="AE1466" s="8170"/>
      <c r="AF1466" s="8170"/>
      <c r="AG1466" s="8169"/>
      <c r="AH1466" s="8169"/>
      <c r="AI1466" s="7062"/>
      <c r="AJ1466" s="8171"/>
      <c r="AK1466" s="8171"/>
      <c r="AL1466" s="8171"/>
      <c r="AM1466" s="8171"/>
      <c r="AN1466" s="8172"/>
      <c r="AO1466" s="8172"/>
    </row>
    <row r="1467" spans="1:41" s="2624" customFormat="1" ht="17.100000000000001" customHeight="1">
      <c r="A1467" s="2629"/>
      <c r="B1467" s="3219"/>
      <c r="C1467" s="8173" t="s">
        <v>700</v>
      </c>
      <c r="D1467" s="8174" t="s">
        <v>659</v>
      </c>
      <c r="E1467" s="8175">
        <f t="shared" si="409"/>
        <v>11100</v>
      </c>
      <c r="F1467" s="7065">
        <v>8400</v>
      </c>
      <c r="G1467" s="7066">
        <v>6353.12</v>
      </c>
      <c r="H1467" s="2247">
        <f t="shared" si="403"/>
        <v>0.75632380952380951</v>
      </c>
      <c r="I1467" s="1881">
        <f t="shared" si="406"/>
        <v>11100</v>
      </c>
      <c r="J1467" s="8176"/>
      <c r="K1467" s="8176"/>
      <c r="L1467" s="8176"/>
      <c r="M1467" s="8176"/>
      <c r="N1467" s="8176"/>
      <c r="O1467" s="8176">
        <v>11100</v>
      </c>
      <c r="P1467" s="7012"/>
      <c r="Q1467" s="8177"/>
      <c r="R1467" s="8177"/>
      <c r="S1467" s="8177"/>
      <c r="T1467" s="7062"/>
      <c r="U1467" s="8177"/>
      <c r="V1467" s="8177"/>
      <c r="W1467" s="8177"/>
      <c r="X1467" s="8177"/>
      <c r="Y1467" s="8177"/>
      <c r="Z1467" s="8177"/>
      <c r="AA1467" s="8177"/>
      <c r="AB1467" s="8177"/>
      <c r="AC1467" s="8177"/>
      <c r="AD1467" s="8177"/>
      <c r="AE1467" s="8178"/>
      <c r="AF1467" s="8178"/>
      <c r="AG1467" s="8177"/>
      <c r="AH1467" s="8177"/>
      <c r="AI1467" s="7062"/>
      <c r="AJ1467" s="8179"/>
      <c r="AK1467" s="8179"/>
      <c r="AL1467" s="8179"/>
      <c r="AM1467" s="8179"/>
      <c r="AN1467" s="8180"/>
      <c r="AO1467" s="8180"/>
    </row>
    <row r="1468" spans="1:41" s="2624" customFormat="1" ht="17.100000000000001" customHeight="1">
      <c r="A1468" s="2629"/>
      <c r="B1468" s="3219"/>
      <c r="C1468" s="8181" t="s">
        <v>833</v>
      </c>
      <c r="D1468" s="8182" t="s">
        <v>660</v>
      </c>
      <c r="E1468" s="8183">
        <f t="shared" si="409"/>
        <v>7820</v>
      </c>
      <c r="F1468" s="7065">
        <v>7820</v>
      </c>
      <c r="G1468" s="7066">
        <v>5958.48</v>
      </c>
      <c r="H1468" s="2247">
        <f t="shared" si="403"/>
        <v>0.76195396419437333</v>
      </c>
      <c r="I1468" s="1881">
        <f t="shared" si="406"/>
        <v>7820</v>
      </c>
      <c r="J1468" s="8184"/>
      <c r="K1468" s="8184"/>
      <c r="L1468" s="8184"/>
      <c r="M1468" s="8184"/>
      <c r="N1468" s="8184"/>
      <c r="O1468" s="8184">
        <v>7820</v>
      </c>
      <c r="P1468" s="7012"/>
      <c r="Q1468" s="8185"/>
      <c r="R1468" s="8185"/>
      <c r="S1468" s="8185"/>
      <c r="T1468" s="7062"/>
      <c r="U1468" s="8185"/>
      <c r="V1468" s="8185"/>
      <c r="W1468" s="8185"/>
      <c r="X1468" s="8185"/>
      <c r="Y1468" s="8185"/>
      <c r="Z1468" s="8185"/>
      <c r="AA1468" s="8185"/>
      <c r="AB1468" s="8185"/>
      <c r="AC1468" s="8185"/>
      <c r="AD1468" s="8185"/>
      <c r="AE1468" s="8186"/>
      <c r="AF1468" s="8186"/>
      <c r="AG1468" s="8185"/>
      <c r="AH1468" s="8185"/>
      <c r="AI1468" s="7062"/>
      <c r="AJ1468" s="8187"/>
      <c r="AK1468" s="8187"/>
      <c r="AL1468" s="8187"/>
      <c r="AM1468" s="8187"/>
      <c r="AN1468" s="8188"/>
      <c r="AO1468" s="8188"/>
    </row>
    <row r="1469" spans="1:41" s="2624" customFormat="1" ht="17.100000000000001" customHeight="1">
      <c r="A1469" s="2629"/>
      <c r="B1469" s="3219"/>
      <c r="C1469" s="8189" t="s">
        <v>834</v>
      </c>
      <c r="D1469" s="8190" t="s">
        <v>660</v>
      </c>
      <c r="E1469" s="8183">
        <f t="shared" si="409"/>
        <v>1380</v>
      </c>
      <c r="F1469" s="7065">
        <v>1380</v>
      </c>
      <c r="G1469" s="7066">
        <v>1051.52</v>
      </c>
      <c r="H1469" s="2247">
        <f t="shared" si="403"/>
        <v>0.76197101449275362</v>
      </c>
      <c r="I1469" s="1881">
        <f t="shared" si="406"/>
        <v>1380</v>
      </c>
      <c r="J1469" s="8184"/>
      <c r="K1469" s="8184"/>
      <c r="L1469" s="8184"/>
      <c r="M1469" s="8184"/>
      <c r="N1469" s="8184"/>
      <c r="O1469" s="8184">
        <v>1380</v>
      </c>
      <c r="P1469" s="7012"/>
      <c r="Q1469" s="8185"/>
      <c r="R1469" s="8185"/>
      <c r="S1469" s="8185"/>
      <c r="T1469" s="7062"/>
      <c r="U1469" s="8185"/>
      <c r="V1469" s="8185"/>
      <c r="W1469" s="8185"/>
      <c r="X1469" s="8185"/>
      <c r="Y1469" s="8185"/>
      <c r="Z1469" s="8185"/>
      <c r="AA1469" s="8185"/>
      <c r="AB1469" s="8185"/>
      <c r="AC1469" s="8185"/>
      <c r="AD1469" s="8185"/>
      <c r="AE1469" s="8186"/>
      <c r="AF1469" s="8186"/>
      <c r="AG1469" s="8185"/>
      <c r="AH1469" s="8185"/>
      <c r="AI1469" s="7062"/>
      <c r="AJ1469" s="8187"/>
      <c r="AK1469" s="8187"/>
      <c r="AL1469" s="8187"/>
      <c r="AM1469" s="8187"/>
      <c r="AN1469" s="8188"/>
      <c r="AO1469" s="8188"/>
    </row>
    <row r="1470" spans="1:41" s="2624" customFormat="1" ht="17.100000000000001" customHeight="1">
      <c r="A1470" s="3219"/>
      <c r="B1470" s="3219"/>
      <c r="C1470" s="3246" t="s">
        <v>701</v>
      </c>
      <c r="D1470" s="3247" t="s">
        <v>661</v>
      </c>
      <c r="E1470" s="8183">
        <f t="shared" si="409"/>
        <v>561799</v>
      </c>
      <c r="F1470" s="7065">
        <v>355146</v>
      </c>
      <c r="G1470" s="7066">
        <v>278896.14</v>
      </c>
      <c r="H1470" s="2247">
        <f t="shared" si="403"/>
        <v>0.78529996114274137</v>
      </c>
      <c r="I1470" s="1881">
        <f t="shared" si="406"/>
        <v>561799</v>
      </c>
      <c r="J1470" s="8184"/>
      <c r="K1470" s="8184"/>
      <c r="L1470" s="8184"/>
      <c r="M1470" s="8184"/>
      <c r="N1470" s="8184"/>
      <c r="O1470" s="8184">
        <v>561799</v>
      </c>
      <c r="P1470" s="7012"/>
      <c r="Q1470" s="8185"/>
      <c r="R1470" s="8185"/>
      <c r="S1470" s="8185"/>
      <c r="T1470" s="7062"/>
      <c r="U1470" s="8185"/>
      <c r="V1470" s="8185"/>
      <c r="W1470" s="8185"/>
      <c r="X1470" s="8185"/>
      <c r="Y1470" s="8185"/>
      <c r="Z1470" s="8185"/>
      <c r="AA1470" s="8185"/>
      <c r="AB1470" s="8185"/>
      <c r="AC1470" s="8185"/>
      <c r="AD1470" s="8185"/>
      <c r="AE1470" s="8186"/>
      <c r="AF1470" s="8186"/>
      <c r="AG1470" s="8185"/>
      <c r="AH1470" s="8185"/>
      <c r="AI1470" s="7062"/>
      <c r="AJ1470" s="8187"/>
      <c r="AK1470" s="8187"/>
      <c r="AL1470" s="8187"/>
      <c r="AM1470" s="8187"/>
      <c r="AN1470" s="8188"/>
      <c r="AO1470" s="8188"/>
    </row>
    <row r="1471" spans="1:41" s="2624" customFormat="1" ht="17.100000000000001" customHeight="1" thickBot="1">
      <c r="A1471" s="2732"/>
      <c r="B1471" s="2906"/>
      <c r="C1471" s="8191" t="s">
        <v>702</v>
      </c>
      <c r="D1471" s="8192" t="s">
        <v>661</v>
      </c>
      <c r="E1471" s="8193">
        <f t="shared" si="409"/>
        <v>99141</v>
      </c>
      <c r="F1471" s="8194">
        <v>62672</v>
      </c>
      <c r="G1471" s="8195">
        <v>49217.03</v>
      </c>
      <c r="H1471" s="3240">
        <f t="shared" si="403"/>
        <v>0.78531130329333676</v>
      </c>
      <c r="I1471" s="1881">
        <f t="shared" si="406"/>
        <v>99141</v>
      </c>
      <c r="J1471" s="8196"/>
      <c r="K1471" s="8196"/>
      <c r="L1471" s="8196"/>
      <c r="M1471" s="8196"/>
      <c r="N1471" s="8196"/>
      <c r="O1471" s="8196">
        <v>99141</v>
      </c>
      <c r="P1471" s="7012"/>
      <c r="Q1471" s="8197"/>
      <c r="R1471" s="8197"/>
      <c r="S1471" s="8197"/>
      <c r="T1471" s="7062"/>
      <c r="U1471" s="8197"/>
      <c r="V1471" s="8197"/>
      <c r="W1471" s="8197"/>
      <c r="X1471" s="8197"/>
      <c r="Y1471" s="8197"/>
      <c r="Z1471" s="8197"/>
      <c r="AA1471" s="8197"/>
      <c r="AB1471" s="8197"/>
      <c r="AC1471" s="8197"/>
      <c r="AD1471" s="8197"/>
      <c r="AE1471" s="8198"/>
      <c r="AF1471" s="8198"/>
      <c r="AG1471" s="8197"/>
      <c r="AH1471" s="8197"/>
      <c r="AI1471" s="7062"/>
      <c r="AJ1471" s="8199"/>
      <c r="AK1471" s="8199"/>
      <c r="AL1471" s="8199"/>
      <c r="AM1471" s="8199"/>
      <c r="AN1471" s="8200"/>
      <c r="AO1471" s="8200"/>
    </row>
    <row r="1472" spans="1:41" s="2624" customFormat="1" ht="16.5" customHeight="1">
      <c r="A1472" s="2629"/>
      <c r="B1472" s="3219"/>
      <c r="C1472" s="3246" t="s">
        <v>852</v>
      </c>
      <c r="D1472" s="3247" t="s">
        <v>662</v>
      </c>
      <c r="E1472" s="2233">
        <f t="shared" si="409"/>
        <v>41225</v>
      </c>
      <c r="F1472" s="3248">
        <v>34000</v>
      </c>
      <c r="G1472" s="3249">
        <v>30562.7</v>
      </c>
      <c r="H1472" s="3250">
        <f t="shared" si="403"/>
        <v>0.89890294117647063</v>
      </c>
      <c r="I1472" s="1881">
        <f t="shared" si="406"/>
        <v>41225</v>
      </c>
      <c r="J1472" s="8196"/>
      <c r="K1472" s="8196"/>
      <c r="L1472" s="8196"/>
      <c r="M1472" s="8196"/>
      <c r="N1472" s="8196"/>
      <c r="O1472" s="8196">
        <v>41225</v>
      </c>
      <c r="P1472" s="7012"/>
      <c r="Q1472" s="8197"/>
      <c r="R1472" s="8197"/>
      <c r="S1472" s="8197"/>
      <c r="T1472" s="7062"/>
      <c r="U1472" s="8197"/>
      <c r="V1472" s="8197"/>
      <c r="W1472" s="8197"/>
      <c r="X1472" s="8197"/>
      <c r="Y1472" s="8197"/>
      <c r="Z1472" s="8197"/>
      <c r="AA1472" s="8197"/>
      <c r="AB1472" s="8197"/>
      <c r="AC1472" s="8197"/>
      <c r="AD1472" s="8197"/>
      <c r="AE1472" s="8198"/>
      <c r="AF1472" s="8198"/>
      <c r="AG1472" s="8197"/>
      <c r="AH1472" s="8197"/>
      <c r="AI1472" s="7062"/>
      <c r="AJ1472" s="8199"/>
      <c r="AK1472" s="8199"/>
      <c r="AL1472" s="8199"/>
      <c r="AM1472" s="8199"/>
      <c r="AN1472" s="8200"/>
      <c r="AO1472" s="8200"/>
    </row>
    <row r="1473" spans="1:41" s="2624" customFormat="1" ht="16.5" customHeight="1">
      <c r="A1473" s="2629"/>
      <c r="B1473" s="3219"/>
      <c r="C1473" s="8201" t="s">
        <v>853</v>
      </c>
      <c r="D1473" s="8202" t="s">
        <v>662</v>
      </c>
      <c r="E1473" s="8203">
        <f t="shared" si="409"/>
        <v>7275</v>
      </c>
      <c r="F1473" s="7065">
        <v>6000</v>
      </c>
      <c r="G1473" s="7066">
        <v>5393.38</v>
      </c>
      <c r="H1473" s="3250">
        <f t="shared" si="403"/>
        <v>0.89889666666666668</v>
      </c>
      <c r="I1473" s="1881">
        <f t="shared" si="406"/>
        <v>7275</v>
      </c>
      <c r="J1473" s="8204"/>
      <c r="K1473" s="8204"/>
      <c r="L1473" s="8204"/>
      <c r="M1473" s="8204"/>
      <c r="N1473" s="8204"/>
      <c r="O1473" s="8204">
        <v>7275</v>
      </c>
      <c r="P1473" s="7012"/>
      <c r="Q1473" s="8205"/>
      <c r="R1473" s="8205"/>
      <c r="S1473" s="8205"/>
      <c r="T1473" s="7062"/>
      <c r="U1473" s="8205"/>
      <c r="V1473" s="8205"/>
      <c r="W1473" s="8205"/>
      <c r="X1473" s="8205"/>
      <c r="Y1473" s="8205"/>
      <c r="Z1473" s="8205"/>
      <c r="AA1473" s="8205"/>
      <c r="AB1473" s="8205"/>
      <c r="AC1473" s="8205"/>
      <c r="AD1473" s="8205"/>
      <c r="AE1473" s="8206"/>
      <c r="AF1473" s="8206"/>
      <c r="AG1473" s="8205"/>
      <c r="AH1473" s="8205"/>
      <c r="AI1473" s="7062"/>
      <c r="AJ1473" s="8207"/>
      <c r="AK1473" s="8207"/>
      <c r="AL1473" s="8207"/>
      <c r="AM1473" s="8207"/>
      <c r="AN1473" s="8208"/>
      <c r="AO1473" s="8208"/>
    </row>
    <row r="1474" spans="1:41" s="2624" customFormat="1" ht="28.5" customHeight="1">
      <c r="A1474" s="3219"/>
      <c r="B1474" s="3219"/>
      <c r="C1474" s="8209" t="s">
        <v>854</v>
      </c>
      <c r="D1474" s="8210" t="s">
        <v>665</v>
      </c>
      <c r="E1474" s="8211">
        <f t="shared" si="409"/>
        <v>110500</v>
      </c>
      <c r="F1474" s="7065">
        <v>17000</v>
      </c>
      <c r="G1474" s="7066">
        <v>0</v>
      </c>
      <c r="H1474" s="3250">
        <f t="shared" si="403"/>
        <v>0</v>
      </c>
      <c r="I1474" s="1881">
        <f t="shared" si="406"/>
        <v>110500</v>
      </c>
      <c r="J1474" s="8212"/>
      <c r="K1474" s="8212"/>
      <c r="L1474" s="8212"/>
      <c r="M1474" s="8212"/>
      <c r="N1474" s="8212"/>
      <c r="O1474" s="8212">
        <v>110500</v>
      </c>
      <c r="P1474" s="7012"/>
      <c r="Q1474" s="8213"/>
      <c r="R1474" s="8213"/>
      <c r="S1474" s="8213"/>
      <c r="T1474" s="7062"/>
      <c r="U1474" s="8213"/>
      <c r="V1474" s="8213"/>
      <c r="W1474" s="8213"/>
      <c r="X1474" s="8213"/>
      <c r="Y1474" s="8213"/>
      <c r="Z1474" s="8213"/>
      <c r="AA1474" s="8213"/>
      <c r="AB1474" s="8213"/>
      <c r="AC1474" s="8213"/>
      <c r="AD1474" s="8213"/>
      <c r="AE1474" s="8214"/>
      <c r="AF1474" s="8214"/>
      <c r="AG1474" s="8213"/>
      <c r="AH1474" s="8213"/>
      <c r="AI1474" s="7062"/>
      <c r="AJ1474" s="8215"/>
      <c r="AK1474" s="8215"/>
      <c r="AL1474" s="8215"/>
      <c r="AM1474" s="8215"/>
      <c r="AN1474" s="8216"/>
      <c r="AO1474" s="8216"/>
    </row>
    <row r="1475" spans="1:41" s="2624" customFormat="1" ht="27.75" customHeight="1">
      <c r="A1475" s="2629"/>
      <c r="B1475" s="3219"/>
      <c r="C1475" s="3246" t="s">
        <v>855</v>
      </c>
      <c r="D1475" s="3247" t="s">
        <v>665</v>
      </c>
      <c r="E1475" s="2233">
        <f t="shared" si="409"/>
        <v>19500</v>
      </c>
      <c r="F1475" s="2245">
        <v>3000</v>
      </c>
      <c r="G1475" s="2246">
        <v>0</v>
      </c>
      <c r="H1475" s="2247">
        <f t="shared" si="403"/>
        <v>0</v>
      </c>
      <c r="I1475" s="1881">
        <f t="shared" si="406"/>
        <v>19500</v>
      </c>
      <c r="J1475" s="8212"/>
      <c r="K1475" s="8212"/>
      <c r="L1475" s="8212"/>
      <c r="M1475" s="8212"/>
      <c r="N1475" s="8212"/>
      <c r="O1475" s="8212">
        <v>19500</v>
      </c>
      <c r="P1475" s="7012"/>
      <c r="Q1475" s="8213"/>
      <c r="R1475" s="8213"/>
      <c r="S1475" s="8213"/>
      <c r="T1475" s="7062"/>
      <c r="U1475" s="8213"/>
      <c r="V1475" s="8213"/>
      <c r="W1475" s="8213"/>
      <c r="X1475" s="8213"/>
      <c r="Y1475" s="8213"/>
      <c r="Z1475" s="8213"/>
      <c r="AA1475" s="8213"/>
      <c r="AB1475" s="8213"/>
      <c r="AC1475" s="8213"/>
      <c r="AD1475" s="8213"/>
      <c r="AE1475" s="8214"/>
      <c r="AF1475" s="8214"/>
      <c r="AG1475" s="8213"/>
      <c r="AH1475" s="8213"/>
      <c r="AI1475" s="7062"/>
      <c r="AJ1475" s="8215"/>
      <c r="AK1475" s="8215"/>
      <c r="AL1475" s="8215"/>
      <c r="AM1475" s="8215"/>
      <c r="AN1475" s="8216"/>
      <c r="AO1475" s="8216"/>
    </row>
    <row r="1476" spans="1:41" s="2624" customFormat="1" ht="17.100000000000001" customHeight="1">
      <c r="A1476" s="2629"/>
      <c r="B1476" s="3219"/>
      <c r="C1476" s="8217" t="s">
        <v>705</v>
      </c>
      <c r="D1476" s="8218" t="s">
        <v>666</v>
      </c>
      <c r="E1476" s="8219">
        <f t="shared" si="409"/>
        <v>34724</v>
      </c>
      <c r="F1476" s="7065">
        <v>22824</v>
      </c>
      <c r="G1476" s="7066">
        <v>11784.65</v>
      </c>
      <c r="H1476" s="2247">
        <f t="shared" si="403"/>
        <v>0.51632711181212754</v>
      </c>
      <c r="I1476" s="1881">
        <f t="shared" si="406"/>
        <v>34724</v>
      </c>
      <c r="J1476" s="8220"/>
      <c r="K1476" s="8220"/>
      <c r="L1476" s="8220"/>
      <c r="M1476" s="8220"/>
      <c r="N1476" s="8220"/>
      <c r="O1476" s="8220">
        <v>34724</v>
      </c>
      <c r="P1476" s="7012"/>
      <c r="Q1476" s="8221"/>
      <c r="R1476" s="8221"/>
      <c r="S1476" s="8221"/>
      <c r="T1476" s="7062"/>
      <c r="U1476" s="8221"/>
      <c r="V1476" s="8221"/>
      <c r="W1476" s="8221"/>
      <c r="X1476" s="8221"/>
      <c r="Y1476" s="8221"/>
      <c r="Z1476" s="8221"/>
      <c r="AA1476" s="8221"/>
      <c r="AB1476" s="8221"/>
      <c r="AC1476" s="8221"/>
      <c r="AD1476" s="8221"/>
      <c r="AE1476" s="8222"/>
      <c r="AF1476" s="8222"/>
      <c r="AG1476" s="8221"/>
      <c r="AH1476" s="8221"/>
      <c r="AI1476" s="7062"/>
      <c r="AJ1476" s="8223"/>
      <c r="AK1476" s="8223"/>
      <c r="AL1476" s="8223"/>
      <c r="AM1476" s="8223"/>
      <c r="AN1476" s="8224"/>
      <c r="AO1476" s="8224"/>
    </row>
    <row r="1477" spans="1:41" s="2624" customFormat="1" ht="17.100000000000001" customHeight="1">
      <c r="A1477" s="2629"/>
      <c r="B1477" s="3219"/>
      <c r="C1477" s="8225" t="s">
        <v>706</v>
      </c>
      <c r="D1477" s="8226" t="s">
        <v>666</v>
      </c>
      <c r="E1477" s="8227">
        <f t="shared" si="409"/>
        <v>6126</v>
      </c>
      <c r="F1477" s="7065">
        <v>4026</v>
      </c>
      <c r="G1477" s="7066">
        <v>2079.83</v>
      </c>
      <c r="H1477" s="2247">
        <f t="shared" si="403"/>
        <v>0.51659960258320914</v>
      </c>
      <c r="I1477" s="1881">
        <f t="shared" si="406"/>
        <v>6126</v>
      </c>
      <c r="J1477" s="8228"/>
      <c r="K1477" s="8228"/>
      <c r="L1477" s="8228"/>
      <c r="M1477" s="8228"/>
      <c r="N1477" s="8228"/>
      <c r="O1477" s="8228">
        <v>6126</v>
      </c>
      <c r="P1477" s="7012"/>
      <c r="Q1477" s="8229"/>
      <c r="R1477" s="8229"/>
      <c r="S1477" s="8229"/>
      <c r="T1477" s="7062"/>
      <c r="U1477" s="8229"/>
      <c r="V1477" s="8229"/>
      <c r="W1477" s="8229"/>
      <c r="X1477" s="8229"/>
      <c r="Y1477" s="8229"/>
      <c r="Z1477" s="8229"/>
      <c r="AA1477" s="8229"/>
      <c r="AB1477" s="8229"/>
      <c r="AC1477" s="8229"/>
      <c r="AD1477" s="8229"/>
      <c r="AE1477" s="8230"/>
      <c r="AF1477" s="8230"/>
      <c r="AG1477" s="8229"/>
      <c r="AH1477" s="8229"/>
      <c r="AI1477" s="7062"/>
      <c r="AJ1477" s="8231"/>
      <c r="AK1477" s="8231"/>
      <c r="AL1477" s="8231"/>
      <c r="AM1477" s="8231"/>
      <c r="AN1477" s="8232"/>
      <c r="AO1477" s="8232"/>
    </row>
    <row r="1478" spans="1:41" s="2624" customFormat="1" ht="17.100000000000001" customHeight="1">
      <c r="A1478" s="2629"/>
      <c r="B1478" s="3219"/>
      <c r="C1478" s="8233" t="s">
        <v>741</v>
      </c>
      <c r="D1478" s="8234" t="s">
        <v>668</v>
      </c>
      <c r="E1478" s="8235">
        <v>0</v>
      </c>
      <c r="F1478" s="7065">
        <v>6800</v>
      </c>
      <c r="G1478" s="7066">
        <v>4089.14</v>
      </c>
      <c r="H1478" s="2247">
        <f t="shared" si="403"/>
        <v>0.60134411764705875</v>
      </c>
      <c r="I1478" s="1881"/>
      <c r="J1478" s="8236"/>
      <c r="K1478" s="8236"/>
      <c r="L1478" s="8236"/>
      <c r="M1478" s="8236"/>
      <c r="N1478" s="8236"/>
      <c r="O1478" s="8236"/>
      <c r="P1478" s="7012"/>
      <c r="Q1478" s="8237"/>
      <c r="R1478" s="8237"/>
      <c r="S1478" s="8237"/>
      <c r="T1478" s="7062"/>
      <c r="U1478" s="8237"/>
      <c r="V1478" s="8237"/>
      <c r="W1478" s="8237"/>
      <c r="X1478" s="8237"/>
      <c r="Y1478" s="8237"/>
      <c r="Z1478" s="8237"/>
      <c r="AA1478" s="8237"/>
      <c r="AB1478" s="8237"/>
      <c r="AC1478" s="8237"/>
      <c r="AD1478" s="8237"/>
      <c r="AE1478" s="8238"/>
      <c r="AF1478" s="8238"/>
      <c r="AG1478" s="8237"/>
      <c r="AH1478" s="8237"/>
      <c r="AI1478" s="7062"/>
      <c r="AJ1478" s="8239"/>
      <c r="AK1478" s="8239"/>
      <c r="AL1478" s="8239"/>
      <c r="AM1478" s="8239"/>
      <c r="AN1478" s="8240"/>
      <c r="AO1478" s="8240"/>
    </row>
    <row r="1479" spans="1:41" s="2624" customFormat="1" ht="17.100000000000001" customHeight="1">
      <c r="A1479" s="2629"/>
      <c r="B1479" s="3219"/>
      <c r="C1479" s="8241" t="s">
        <v>742</v>
      </c>
      <c r="D1479" s="8242" t="s">
        <v>668</v>
      </c>
      <c r="E1479" s="8243">
        <v>0</v>
      </c>
      <c r="F1479" s="7065">
        <v>1200</v>
      </c>
      <c r="G1479" s="7066">
        <v>721.62</v>
      </c>
      <c r="H1479" s="2247">
        <f t="shared" si="403"/>
        <v>0.60135000000000005</v>
      </c>
      <c r="I1479" s="1881"/>
      <c r="J1479" s="8244"/>
      <c r="K1479" s="8244"/>
      <c r="L1479" s="8244"/>
      <c r="M1479" s="8244"/>
      <c r="N1479" s="8244"/>
      <c r="O1479" s="8244"/>
      <c r="P1479" s="7012"/>
      <c r="Q1479" s="8245"/>
      <c r="R1479" s="8245"/>
      <c r="S1479" s="8245"/>
      <c r="T1479" s="7062"/>
      <c r="U1479" s="8245"/>
      <c r="V1479" s="8245"/>
      <c r="W1479" s="8245"/>
      <c r="X1479" s="8245"/>
      <c r="Y1479" s="8245"/>
      <c r="Z1479" s="8245"/>
      <c r="AA1479" s="8245"/>
      <c r="AB1479" s="8245"/>
      <c r="AC1479" s="8245"/>
      <c r="AD1479" s="8245"/>
      <c r="AE1479" s="8246"/>
      <c r="AF1479" s="8246"/>
      <c r="AG1479" s="8245"/>
      <c r="AH1479" s="8245"/>
      <c r="AI1479" s="7062"/>
      <c r="AJ1479" s="8247"/>
      <c r="AK1479" s="8247"/>
      <c r="AL1479" s="8247"/>
      <c r="AM1479" s="8247"/>
      <c r="AN1479" s="8248"/>
      <c r="AO1479" s="8248"/>
    </row>
    <row r="1480" spans="1:41" s="2624" customFormat="1" ht="17.100000000000001" customHeight="1">
      <c r="A1480" s="2629"/>
      <c r="B1480" s="3219"/>
      <c r="C1480" s="8249" t="s">
        <v>707</v>
      </c>
      <c r="D1480" s="8250" t="s">
        <v>669</v>
      </c>
      <c r="E1480" s="8251">
        <f t="shared" si="409"/>
        <v>11900</v>
      </c>
      <c r="F1480" s="7065">
        <v>11900</v>
      </c>
      <c r="G1480" s="7066">
        <v>9078.65</v>
      </c>
      <c r="H1480" s="2247">
        <f t="shared" ref="H1480:H1487" si="410">G1480/F1480</f>
        <v>0.76291176470588229</v>
      </c>
      <c r="I1480" s="1881">
        <f t="shared" si="406"/>
        <v>11900</v>
      </c>
      <c r="J1480" s="8252"/>
      <c r="K1480" s="8252"/>
      <c r="L1480" s="8252"/>
      <c r="M1480" s="8252"/>
      <c r="N1480" s="8252"/>
      <c r="O1480" s="8252">
        <v>11900</v>
      </c>
      <c r="P1480" s="7012"/>
      <c r="Q1480" s="8253"/>
      <c r="R1480" s="8253"/>
      <c r="S1480" s="8253"/>
      <c r="T1480" s="7062"/>
      <c r="U1480" s="8253"/>
      <c r="V1480" s="8253"/>
      <c r="W1480" s="8253"/>
      <c r="X1480" s="8253"/>
      <c r="Y1480" s="8253"/>
      <c r="Z1480" s="8253"/>
      <c r="AA1480" s="8253"/>
      <c r="AB1480" s="8253"/>
      <c r="AC1480" s="8253"/>
      <c r="AD1480" s="8253"/>
      <c r="AE1480" s="8254"/>
      <c r="AF1480" s="8254"/>
      <c r="AG1480" s="8253"/>
      <c r="AH1480" s="8253"/>
      <c r="AI1480" s="7062"/>
      <c r="AJ1480" s="8255"/>
      <c r="AK1480" s="8255"/>
      <c r="AL1480" s="8255"/>
      <c r="AM1480" s="8255"/>
      <c r="AN1480" s="8256"/>
      <c r="AO1480" s="8256"/>
    </row>
    <row r="1481" spans="1:41" s="2624" customFormat="1" ht="17.100000000000001" customHeight="1">
      <c r="A1481" s="2629"/>
      <c r="B1481" s="3219"/>
      <c r="C1481" s="8257" t="s">
        <v>708</v>
      </c>
      <c r="D1481" s="8250" t="s">
        <v>669</v>
      </c>
      <c r="E1481" s="8258">
        <f t="shared" si="409"/>
        <v>2100</v>
      </c>
      <c r="F1481" s="7065">
        <v>2100</v>
      </c>
      <c r="G1481" s="7066">
        <v>1602.11</v>
      </c>
      <c r="H1481" s="2247">
        <f t="shared" si="410"/>
        <v>0.76290952380952382</v>
      </c>
      <c r="I1481" s="1881">
        <f t="shared" si="406"/>
        <v>2100</v>
      </c>
      <c r="J1481" s="8259"/>
      <c r="K1481" s="8259"/>
      <c r="L1481" s="8259"/>
      <c r="M1481" s="8259"/>
      <c r="N1481" s="8259"/>
      <c r="O1481" s="8259">
        <v>2100</v>
      </c>
      <c r="P1481" s="7012"/>
      <c r="Q1481" s="8260"/>
      <c r="R1481" s="8260"/>
      <c r="S1481" s="8260"/>
      <c r="T1481" s="7062"/>
      <c r="U1481" s="8260"/>
      <c r="V1481" s="8260"/>
      <c r="W1481" s="8260"/>
      <c r="X1481" s="8260"/>
      <c r="Y1481" s="8260"/>
      <c r="Z1481" s="8260"/>
      <c r="AA1481" s="8260"/>
      <c r="AB1481" s="8260"/>
      <c r="AC1481" s="8260"/>
      <c r="AD1481" s="8260"/>
      <c r="AE1481" s="8261"/>
      <c r="AF1481" s="8261"/>
      <c r="AG1481" s="8260"/>
      <c r="AH1481" s="8260"/>
      <c r="AI1481" s="7062"/>
      <c r="AJ1481" s="8262"/>
      <c r="AK1481" s="8262"/>
      <c r="AL1481" s="8262"/>
      <c r="AM1481" s="8262"/>
      <c r="AN1481" s="8263"/>
      <c r="AO1481" s="8263"/>
    </row>
    <row r="1482" spans="1:41" s="2624" customFormat="1" ht="17.100000000000001" customHeight="1">
      <c r="A1482" s="3219"/>
      <c r="B1482" s="3219"/>
      <c r="C1482" s="8264" t="s">
        <v>839</v>
      </c>
      <c r="D1482" s="8265" t="s">
        <v>719</v>
      </c>
      <c r="E1482" s="8266">
        <f t="shared" si="409"/>
        <v>1700</v>
      </c>
      <c r="F1482" s="7065">
        <v>1700</v>
      </c>
      <c r="G1482" s="7066">
        <v>0</v>
      </c>
      <c r="H1482" s="2247">
        <f t="shared" si="410"/>
        <v>0</v>
      </c>
      <c r="I1482" s="1881">
        <f t="shared" si="406"/>
        <v>1700</v>
      </c>
      <c r="J1482" s="8267"/>
      <c r="K1482" s="8267"/>
      <c r="L1482" s="8267"/>
      <c r="M1482" s="8267"/>
      <c r="N1482" s="8267"/>
      <c r="O1482" s="8267">
        <v>1700</v>
      </c>
      <c r="P1482" s="7012"/>
      <c r="Q1482" s="8268"/>
      <c r="R1482" s="8268"/>
      <c r="S1482" s="8268"/>
      <c r="T1482" s="7062"/>
      <c r="U1482" s="8268"/>
      <c r="V1482" s="8268"/>
      <c r="W1482" s="8268"/>
      <c r="X1482" s="8268"/>
      <c r="Y1482" s="8268"/>
      <c r="Z1482" s="8268"/>
      <c r="AA1482" s="8268"/>
      <c r="AB1482" s="8268"/>
      <c r="AC1482" s="8268"/>
      <c r="AD1482" s="8268"/>
      <c r="AE1482" s="8269"/>
      <c r="AF1482" s="8269"/>
      <c r="AG1482" s="8268"/>
      <c r="AH1482" s="8268"/>
      <c r="AI1482" s="7062"/>
      <c r="AJ1482" s="8270"/>
      <c r="AK1482" s="8270"/>
      <c r="AL1482" s="8270"/>
      <c r="AM1482" s="8270"/>
      <c r="AN1482" s="8271"/>
      <c r="AO1482" s="8271"/>
    </row>
    <row r="1483" spans="1:41" s="2624" customFormat="1" ht="17.100000000000001" customHeight="1">
      <c r="A1483" s="2629"/>
      <c r="B1483" s="3219"/>
      <c r="C1483" s="3246" t="s">
        <v>840</v>
      </c>
      <c r="D1483" s="3247" t="s">
        <v>719</v>
      </c>
      <c r="E1483" s="8266">
        <f t="shared" si="409"/>
        <v>300</v>
      </c>
      <c r="F1483" s="7065">
        <v>300</v>
      </c>
      <c r="G1483" s="7066">
        <v>0</v>
      </c>
      <c r="H1483" s="2247">
        <f t="shared" si="410"/>
        <v>0</v>
      </c>
      <c r="I1483" s="1881">
        <f t="shared" ref="I1483:I1546" si="411">SUM(J1483:AM1483)</f>
        <v>300</v>
      </c>
      <c r="J1483" s="8267"/>
      <c r="K1483" s="8267"/>
      <c r="L1483" s="8267"/>
      <c r="M1483" s="8267"/>
      <c r="N1483" s="8267"/>
      <c r="O1483" s="8267">
        <v>300</v>
      </c>
      <c r="P1483" s="7012"/>
      <c r="Q1483" s="8268"/>
      <c r="R1483" s="8268"/>
      <c r="S1483" s="8268"/>
      <c r="T1483" s="7062"/>
      <c r="U1483" s="8268"/>
      <c r="V1483" s="8268"/>
      <c r="W1483" s="8268"/>
      <c r="X1483" s="8268"/>
      <c r="Y1483" s="8268"/>
      <c r="Z1483" s="8268"/>
      <c r="AA1483" s="8268"/>
      <c r="AB1483" s="8268"/>
      <c r="AC1483" s="8268"/>
      <c r="AD1483" s="8268"/>
      <c r="AE1483" s="8269"/>
      <c r="AF1483" s="8269"/>
      <c r="AG1483" s="8268"/>
      <c r="AH1483" s="8268"/>
      <c r="AI1483" s="7062"/>
      <c r="AJ1483" s="8270"/>
      <c r="AK1483" s="8270"/>
      <c r="AL1483" s="8270"/>
      <c r="AM1483" s="8270"/>
      <c r="AN1483" s="8271"/>
      <c r="AO1483" s="8271"/>
    </row>
    <row r="1484" spans="1:41" s="2624" customFormat="1" ht="19.5" customHeight="1">
      <c r="A1484" s="2629"/>
      <c r="B1484" s="3219"/>
      <c r="C1484" s="8272" t="s">
        <v>709</v>
      </c>
      <c r="D1484" s="8273" t="s">
        <v>676</v>
      </c>
      <c r="E1484" s="8274">
        <f t="shared" si="409"/>
        <v>123250</v>
      </c>
      <c r="F1484" s="7065">
        <v>216750</v>
      </c>
      <c r="G1484" s="7066">
        <v>186701.93</v>
      </c>
      <c r="H1484" s="2247">
        <f t="shared" si="410"/>
        <v>0.86136991926182238</v>
      </c>
      <c r="I1484" s="1881">
        <f t="shared" si="411"/>
        <v>123250</v>
      </c>
      <c r="J1484" s="8275"/>
      <c r="K1484" s="8275"/>
      <c r="L1484" s="8275"/>
      <c r="M1484" s="8275"/>
      <c r="N1484" s="8275"/>
      <c r="O1484" s="8275">
        <v>123250</v>
      </c>
      <c r="P1484" s="7012"/>
      <c r="Q1484" s="8276"/>
      <c r="R1484" s="8276"/>
      <c r="S1484" s="8276"/>
      <c r="T1484" s="7062"/>
      <c r="U1484" s="8276"/>
      <c r="V1484" s="8276"/>
      <c r="W1484" s="8276"/>
      <c r="X1484" s="8276"/>
      <c r="Y1484" s="8276"/>
      <c r="Z1484" s="8276"/>
      <c r="AA1484" s="8276"/>
      <c r="AB1484" s="8276"/>
      <c r="AC1484" s="8276"/>
      <c r="AD1484" s="8276"/>
      <c r="AE1484" s="8277"/>
      <c r="AF1484" s="8277"/>
      <c r="AG1484" s="8276"/>
      <c r="AH1484" s="8276"/>
      <c r="AI1484" s="7062"/>
      <c r="AJ1484" s="8278"/>
      <c r="AK1484" s="8278"/>
      <c r="AL1484" s="8278"/>
      <c r="AM1484" s="8278"/>
      <c r="AN1484" s="8279"/>
      <c r="AO1484" s="8279"/>
    </row>
    <row r="1485" spans="1:41" s="2624" customFormat="1" ht="16.5" customHeight="1">
      <c r="A1485" s="2629"/>
      <c r="B1485" s="3219"/>
      <c r="C1485" s="8280" t="s">
        <v>710</v>
      </c>
      <c r="D1485" s="8281" t="s">
        <v>676</v>
      </c>
      <c r="E1485" s="8282">
        <f t="shared" si="409"/>
        <v>21750</v>
      </c>
      <c r="F1485" s="7065">
        <v>38250</v>
      </c>
      <c r="G1485" s="7066">
        <v>32947.39</v>
      </c>
      <c r="H1485" s="2247">
        <f t="shared" si="410"/>
        <v>0.86136967320261437</v>
      </c>
      <c r="I1485" s="1881">
        <f t="shared" si="411"/>
        <v>21750</v>
      </c>
      <c r="J1485" s="8283"/>
      <c r="K1485" s="8283"/>
      <c r="L1485" s="8283"/>
      <c r="M1485" s="8283"/>
      <c r="N1485" s="8283"/>
      <c r="O1485" s="8283">
        <v>21750</v>
      </c>
      <c r="P1485" s="7012"/>
      <c r="Q1485" s="8284"/>
      <c r="R1485" s="8284"/>
      <c r="S1485" s="8284"/>
      <c r="T1485" s="7062"/>
      <c r="U1485" s="8284"/>
      <c r="V1485" s="8284"/>
      <c r="W1485" s="8284"/>
      <c r="X1485" s="8284"/>
      <c r="Y1485" s="8284"/>
      <c r="Z1485" s="8284"/>
      <c r="AA1485" s="8284"/>
      <c r="AB1485" s="8284"/>
      <c r="AC1485" s="8284"/>
      <c r="AD1485" s="8284"/>
      <c r="AE1485" s="8285"/>
      <c r="AF1485" s="8285"/>
      <c r="AG1485" s="8284"/>
      <c r="AH1485" s="8284"/>
      <c r="AI1485" s="7062"/>
      <c r="AJ1485" s="8286"/>
      <c r="AK1485" s="8286"/>
      <c r="AL1485" s="8286"/>
      <c r="AM1485" s="8286"/>
      <c r="AN1485" s="8287"/>
      <c r="AO1485" s="8287"/>
    </row>
    <row r="1486" spans="1:41" s="2624" customFormat="1" ht="17.100000000000001" customHeight="1">
      <c r="A1486" s="2629"/>
      <c r="B1486" s="2629"/>
      <c r="C1486" s="8288" t="s">
        <v>711</v>
      </c>
      <c r="D1486" s="7505" t="s">
        <v>653</v>
      </c>
      <c r="E1486" s="8282">
        <f t="shared" si="409"/>
        <v>124892</v>
      </c>
      <c r="F1486" s="7065">
        <v>117260</v>
      </c>
      <c r="G1486" s="7066">
        <v>91578.46</v>
      </c>
      <c r="H1486" s="2247">
        <f t="shared" si="410"/>
        <v>0.78098635510830638</v>
      </c>
      <c r="I1486" s="1881">
        <f t="shared" si="411"/>
        <v>124892</v>
      </c>
      <c r="J1486" s="8283"/>
      <c r="K1486" s="8283"/>
      <c r="L1486" s="8283"/>
      <c r="M1486" s="8283"/>
      <c r="N1486" s="8283"/>
      <c r="O1486" s="8283">
        <v>124892</v>
      </c>
      <c r="P1486" s="7012"/>
      <c r="Q1486" s="8284"/>
      <c r="R1486" s="8284"/>
      <c r="S1486" s="8284"/>
      <c r="T1486" s="7062"/>
      <c r="U1486" s="8284"/>
      <c r="V1486" s="8284"/>
      <c r="W1486" s="8284"/>
      <c r="X1486" s="8284"/>
      <c r="Y1486" s="8284"/>
      <c r="Z1486" s="8284"/>
      <c r="AA1486" s="8284"/>
      <c r="AB1486" s="8284"/>
      <c r="AC1486" s="8284"/>
      <c r="AD1486" s="8284"/>
      <c r="AE1486" s="8285"/>
      <c r="AF1486" s="8285"/>
      <c r="AG1486" s="8284"/>
      <c r="AH1486" s="8284"/>
      <c r="AI1486" s="7062"/>
      <c r="AJ1486" s="8286"/>
      <c r="AK1486" s="8286"/>
      <c r="AL1486" s="8286"/>
      <c r="AM1486" s="8286"/>
      <c r="AN1486" s="8287"/>
      <c r="AO1486" s="8287"/>
    </row>
    <row r="1487" spans="1:41" s="2624" customFormat="1" ht="17.100000000000001" customHeight="1" thickBot="1">
      <c r="A1487" s="3219"/>
      <c r="B1487" s="2732"/>
      <c r="C1487" s="8289" t="s">
        <v>712</v>
      </c>
      <c r="D1487" s="8290" t="s">
        <v>653</v>
      </c>
      <c r="E1487" s="8291">
        <f t="shared" si="409"/>
        <v>22040</v>
      </c>
      <c r="F1487" s="7327">
        <v>20693</v>
      </c>
      <c r="G1487" s="7328">
        <v>16160.95</v>
      </c>
      <c r="H1487" s="2247">
        <f t="shared" si="410"/>
        <v>0.78098632387763978</v>
      </c>
      <c r="I1487" s="1881">
        <f t="shared" si="411"/>
        <v>22040</v>
      </c>
      <c r="J1487" s="8283"/>
      <c r="K1487" s="8283"/>
      <c r="L1487" s="8283"/>
      <c r="M1487" s="8283"/>
      <c r="N1487" s="8283"/>
      <c r="O1487" s="8283">
        <v>22040</v>
      </c>
      <c r="P1487" s="7012"/>
      <c r="Q1487" s="8284"/>
      <c r="R1487" s="8284"/>
      <c r="S1487" s="8284"/>
      <c r="T1487" s="7062"/>
      <c r="U1487" s="8284"/>
      <c r="V1487" s="8284"/>
      <c r="W1487" s="8284"/>
      <c r="X1487" s="8284"/>
      <c r="Y1487" s="8284"/>
      <c r="Z1487" s="8284"/>
      <c r="AA1487" s="8284"/>
      <c r="AB1487" s="8284"/>
      <c r="AC1487" s="8284"/>
      <c r="AD1487" s="8284"/>
      <c r="AE1487" s="8285"/>
      <c r="AF1487" s="8285"/>
      <c r="AG1487" s="8284"/>
      <c r="AH1487" s="8284"/>
      <c r="AI1487" s="7062"/>
      <c r="AJ1487" s="8286"/>
      <c r="AK1487" s="8286"/>
      <c r="AL1487" s="8286"/>
      <c r="AM1487" s="8286"/>
      <c r="AN1487" s="8287"/>
      <c r="AO1487" s="8287"/>
    </row>
    <row r="1488" spans="1:41" s="2624" customFormat="1" ht="17.100000000000001" customHeight="1" thickBot="1">
      <c r="A1488" s="2629"/>
      <c r="B1488" s="2626" t="s">
        <v>443</v>
      </c>
      <c r="C1488" s="2627"/>
      <c r="D1488" s="2628" t="s">
        <v>44</v>
      </c>
      <c r="E1488" s="2217">
        <f>SUM(E1489,)</f>
        <v>1111111</v>
      </c>
      <c r="F1488" s="2217">
        <f t="shared" ref="F1488:G1488" si="412">SUM(F1489,)</f>
        <v>2405832</v>
      </c>
      <c r="G1488" s="2218">
        <f t="shared" si="412"/>
        <v>2313451.5699999998</v>
      </c>
      <c r="H1488" s="1935">
        <f>G1488/F1488</f>
        <v>0.96160146261251822</v>
      </c>
      <c r="I1488" s="1881">
        <f t="shared" si="411"/>
        <v>0</v>
      </c>
      <c r="J1488" s="8061"/>
      <c r="K1488" s="8061"/>
      <c r="L1488" s="8061"/>
      <c r="M1488" s="8061"/>
      <c r="N1488" s="8061"/>
      <c r="O1488" s="8061"/>
      <c r="P1488" s="7012"/>
      <c r="Q1488" s="8062"/>
      <c r="R1488" s="8062"/>
      <c r="S1488" s="8062"/>
      <c r="T1488" s="7062"/>
      <c r="U1488" s="8062"/>
      <c r="V1488" s="8062"/>
      <c r="W1488" s="8062"/>
      <c r="X1488" s="8062"/>
      <c r="Y1488" s="8062"/>
      <c r="Z1488" s="8062"/>
      <c r="AA1488" s="8062"/>
      <c r="AB1488" s="8062"/>
      <c r="AC1488" s="8062"/>
      <c r="AD1488" s="8062"/>
      <c r="AE1488" s="8063"/>
      <c r="AF1488" s="8063"/>
      <c r="AG1488" s="8062"/>
      <c r="AH1488" s="8062"/>
      <c r="AI1488" s="7062"/>
      <c r="AJ1488" s="8064"/>
      <c r="AK1488" s="8064"/>
      <c r="AL1488" s="8064"/>
      <c r="AM1488" s="8064"/>
      <c r="AN1488" s="8065"/>
      <c r="AO1488" s="8065"/>
    </row>
    <row r="1489" spans="1:41" s="2624" customFormat="1" ht="17.100000000000001" customHeight="1">
      <c r="A1489" s="2629"/>
      <c r="B1489" s="2630"/>
      <c r="C1489" s="10876" t="s">
        <v>645</v>
      </c>
      <c r="D1489" s="10876"/>
      <c r="E1489" s="2220">
        <f>SUM(E1490,E1493)</f>
        <v>1111111</v>
      </c>
      <c r="F1489" s="2220">
        <f>SUM(F1490,F1493)</f>
        <v>2405832</v>
      </c>
      <c r="G1489" s="2221">
        <f>SUM(G1490,G1493)</f>
        <v>2313451.5699999998</v>
      </c>
      <c r="H1489" s="2354">
        <f>G1489/F1489</f>
        <v>0.96160146261251822</v>
      </c>
      <c r="I1489" s="1881">
        <f t="shared" si="411"/>
        <v>0</v>
      </c>
      <c r="J1489" s="8061"/>
      <c r="K1489" s="8061"/>
      <c r="L1489" s="8061"/>
      <c r="M1489" s="8061"/>
      <c r="N1489" s="8061"/>
      <c r="O1489" s="8061"/>
      <c r="P1489" s="7012"/>
      <c r="Q1489" s="8062"/>
      <c r="R1489" s="8062"/>
      <c r="S1489" s="8062"/>
      <c r="T1489" s="7062"/>
      <c r="U1489" s="8062"/>
      <c r="V1489" s="8062"/>
      <c r="W1489" s="8062"/>
      <c r="X1489" s="8062"/>
      <c r="Y1489" s="8062"/>
      <c r="Z1489" s="8062"/>
      <c r="AA1489" s="8062"/>
      <c r="AB1489" s="8062"/>
      <c r="AC1489" s="8062"/>
      <c r="AD1489" s="8062"/>
      <c r="AE1489" s="8063"/>
      <c r="AF1489" s="8063"/>
      <c r="AG1489" s="8062"/>
      <c r="AH1489" s="8062"/>
      <c r="AI1489" s="7062"/>
      <c r="AJ1489" s="8064"/>
      <c r="AK1489" s="8064"/>
      <c r="AL1489" s="8064"/>
      <c r="AM1489" s="8064"/>
      <c r="AN1489" s="8065"/>
      <c r="AO1489" s="8065"/>
    </row>
    <row r="1490" spans="1:41" s="2624" customFormat="1" ht="17.100000000000001" customHeight="1">
      <c r="A1490" s="2629"/>
      <c r="B1490" s="2631"/>
      <c r="C1490" s="11231" t="s">
        <v>713</v>
      </c>
      <c r="D1490" s="11232"/>
      <c r="E1490" s="8292">
        <f>SUM(E1491:E1491)</f>
        <v>0</v>
      </c>
      <c r="F1490" s="8292">
        <f>SUM(F1491:F1491)</f>
        <v>13250</v>
      </c>
      <c r="G1490" s="7375">
        <f>SUM(G1491:G1491)</f>
        <v>13250</v>
      </c>
      <c r="H1490" s="2247">
        <f t="shared" ref="H1490:H1494" si="413">G1490/F1490</f>
        <v>1</v>
      </c>
      <c r="I1490" s="1881">
        <f t="shared" si="411"/>
        <v>0</v>
      </c>
      <c r="J1490" s="8061"/>
      <c r="K1490" s="8061"/>
      <c r="L1490" s="8061"/>
      <c r="M1490" s="8061"/>
      <c r="N1490" s="8061"/>
      <c r="O1490" s="8061"/>
      <c r="P1490" s="7012"/>
      <c r="Q1490" s="8062"/>
      <c r="R1490" s="8062"/>
      <c r="S1490" s="8062"/>
      <c r="T1490" s="7062"/>
      <c r="U1490" s="8062"/>
      <c r="V1490" s="8062"/>
      <c r="W1490" s="8062"/>
      <c r="X1490" s="8062"/>
      <c r="Y1490" s="8062"/>
      <c r="Z1490" s="8062"/>
      <c r="AA1490" s="8062"/>
      <c r="AB1490" s="8062"/>
      <c r="AC1490" s="8062"/>
      <c r="AD1490" s="8062"/>
      <c r="AE1490" s="8063"/>
      <c r="AF1490" s="8063"/>
      <c r="AG1490" s="8062"/>
      <c r="AH1490" s="8062"/>
      <c r="AI1490" s="7062"/>
      <c r="AJ1490" s="8064"/>
      <c r="AK1490" s="8064"/>
      <c r="AL1490" s="8064"/>
      <c r="AM1490" s="8064"/>
      <c r="AN1490" s="8065"/>
      <c r="AO1490" s="8065"/>
    </row>
    <row r="1491" spans="1:41" s="2624" customFormat="1" ht="45" customHeight="1">
      <c r="A1491" s="3219"/>
      <c r="B1491" s="2827"/>
      <c r="C1491" s="6739" t="s">
        <v>71</v>
      </c>
      <c r="D1491" s="8293" t="s">
        <v>791</v>
      </c>
      <c r="E1491" s="8294">
        <f>I1491</f>
        <v>0</v>
      </c>
      <c r="F1491" s="8295">
        <v>13250</v>
      </c>
      <c r="G1491" s="8296">
        <v>13250</v>
      </c>
      <c r="H1491" s="2247">
        <f t="shared" si="413"/>
        <v>1</v>
      </c>
      <c r="I1491" s="1881">
        <f t="shared" si="411"/>
        <v>0</v>
      </c>
      <c r="J1491" s="8297"/>
      <c r="K1491" s="8297"/>
      <c r="L1491" s="8297"/>
      <c r="M1491" s="8297"/>
      <c r="N1491" s="8297"/>
      <c r="O1491" s="8297"/>
      <c r="P1491" s="8298"/>
      <c r="Q1491" s="8299"/>
      <c r="R1491" s="8299"/>
      <c r="S1491" s="8299"/>
      <c r="T1491" s="8300"/>
      <c r="U1491" s="8299"/>
      <c r="V1491" s="8299"/>
      <c r="W1491" s="8299"/>
      <c r="X1491" s="8299"/>
      <c r="Y1491" s="8299"/>
      <c r="Z1491" s="8299"/>
      <c r="AA1491" s="8299"/>
      <c r="AB1491" s="8299"/>
      <c r="AC1491" s="8299"/>
      <c r="AD1491" s="8299"/>
      <c r="AE1491" s="8301"/>
      <c r="AF1491" s="8301"/>
      <c r="AG1491" s="8299"/>
      <c r="AH1491" s="8299"/>
      <c r="AI1491" s="8300"/>
      <c r="AJ1491" s="8302"/>
      <c r="AK1491" s="8302"/>
      <c r="AL1491" s="8302"/>
      <c r="AM1491" s="8302"/>
      <c r="AN1491" s="8303"/>
      <c r="AO1491" s="8303"/>
    </row>
    <row r="1492" spans="1:41" s="2624" customFormat="1" ht="15" customHeight="1">
      <c r="A1492" s="3219"/>
      <c r="B1492" s="2827"/>
      <c r="C1492" s="8304"/>
      <c r="D1492" s="8305"/>
      <c r="E1492" s="8294"/>
      <c r="F1492" s="8295"/>
      <c r="G1492" s="8296"/>
      <c r="H1492" s="2247"/>
      <c r="I1492" s="1881">
        <f t="shared" si="411"/>
        <v>0</v>
      </c>
      <c r="J1492" s="8297"/>
      <c r="K1492" s="8297"/>
      <c r="L1492" s="8297"/>
      <c r="M1492" s="8297"/>
      <c r="N1492" s="8297"/>
      <c r="O1492" s="8297"/>
      <c r="P1492" s="8298"/>
      <c r="Q1492" s="8299"/>
      <c r="R1492" s="8299"/>
      <c r="S1492" s="8299"/>
      <c r="T1492" s="8300"/>
      <c r="U1492" s="8299"/>
      <c r="V1492" s="8299"/>
      <c r="W1492" s="8299"/>
      <c r="X1492" s="8299"/>
      <c r="Y1492" s="8299"/>
      <c r="Z1492" s="8299"/>
      <c r="AA1492" s="8299"/>
      <c r="AB1492" s="8299"/>
      <c r="AC1492" s="8299"/>
      <c r="AD1492" s="8299"/>
      <c r="AE1492" s="8301"/>
      <c r="AF1492" s="8301"/>
      <c r="AG1492" s="8299"/>
      <c r="AH1492" s="8299"/>
      <c r="AI1492" s="8300"/>
      <c r="AJ1492" s="8302"/>
      <c r="AK1492" s="8302"/>
      <c r="AL1492" s="8302"/>
      <c r="AM1492" s="8302"/>
      <c r="AN1492" s="8303"/>
      <c r="AO1492" s="8303"/>
    </row>
    <row r="1493" spans="1:41" s="2624" customFormat="1" ht="16.5" customHeight="1">
      <c r="A1493" s="3219"/>
      <c r="B1493" s="2827"/>
      <c r="C1493" s="11233" t="s">
        <v>683</v>
      </c>
      <c r="D1493" s="11233"/>
      <c r="E1493" s="4443">
        <f>SUM(E1494:E1498)</f>
        <v>1111111</v>
      </c>
      <c r="F1493" s="4443">
        <f t="shared" ref="F1493:G1493" si="414">SUM(F1494:F1498)</f>
        <v>2392582</v>
      </c>
      <c r="G1493" s="4444">
        <f t="shared" si="414"/>
        <v>2300201.5699999998</v>
      </c>
      <c r="H1493" s="2247">
        <f t="shared" si="413"/>
        <v>0.96138881342415838</v>
      </c>
      <c r="I1493" s="1881">
        <f t="shared" si="411"/>
        <v>0</v>
      </c>
      <c r="J1493" s="8297"/>
      <c r="K1493" s="8297"/>
      <c r="L1493" s="8297"/>
      <c r="M1493" s="8297"/>
      <c r="N1493" s="8297"/>
      <c r="O1493" s="8297"/>
      <c r="P1493" s="8298"/>
      <c r="Q1493" s="8299"/>
      <c r="R1493" s="8299"/>
      <c r="S1493" s="8299"/>
      <c r="T1493" s="8300"/>
      <c r="U1493" s="8299"/>
      <c r="V1493" s="8299"/>
      <c r="W1493" s="8299"/>
      <c r="X1493" s="8299"/>
      <c r="Y1493" s="8299"/>
      <c r="Z1493" s="8299"/>
      <c r="AA1493" s="8299"/>
      <c r="AB1493" s="8299"/>
      <c r="AC1493" s="8299"/>
      <c r="AD1493" s="8299"/>
      <c r="AE1493" s="8301"/>
      <c r="AF1493" s="8301"/>
      <c r="AG1493" s="8299"/>
      <c r="AH1493" s="8299"/>
      <c r="AI1493" s="8300"/>
      <c r="AJ1493" s="8302"/>
      <c r="AK1493" s="8302"/>
      <c r="AL1493" s="8302"/>
      <c r="AM1493" s="8302"/>
      <c r="AN1493" s="8303"/>
      <c r="AO1493" s="8303"/>
    </row>
    <row r="1494" spans="1:41" s="2624" customFormat="1" ht="67.5" customHeight="1" thickBot="1">
      <c r="A1494" s="2906"/>
      <c r="B1494" s="4944"/>
      <c r="C1494" s="2907" t="s">
        <v>755</v>
      </c>
      <c r="D1494" s="8306" t="s">
        <v>991</v>
      </c>
      <c r="E1494" s="2258">
        <f>I1494</f>
        <v>1000000</v>
      </c>
      <c r="F1494" s="2259">
        <v>2165839</v>
      </c>
      <c r="G1494" s="2260">
        <v>2073463.94</v>
      </c>
      <c r="H1494" s="3240">
        <f t="shared" si="413"/>
        <v>0.95734906426562638</v>
      </c>
      <c r="I1494" s="1881">
        <f t="shared" si="411"/>
        <v>1000000</v>
      </c>
      <c r="J1494" s="8297"/>
      <c r="K1494" s="8297"/>
      <c r="L1494" s="8297"/>
      <c r="M1494" s="8297"/>
      <c r="N1494" s="8297"/>
      <c r="O1494" s="8297">
        <v>1000000</v>
      </c>
      <c r="P1494" s="8298"/>
      <c r="Q1494" s="8299"/>
      <c r="R1494" s="8299"/>
      <c r="S1494" s="8299"/>
      <c r="T1494" s="8300"/>
      <c r="U1494" s="8299"/>
      <c r="V1494" s="8299"/>
      <c r="W1494" s="8299"/>
      <c r="X1494" s="8299"/>
      <c r="Y1494" s="8299"/>
      <c r="Z1494" s="8299"/>
      <c r="AA1494" s="8299"/>
      <c r="AB1494" s="8299"/>
      <c r="AC1494" s="8299"/>
      <c r="AD1494" s="8299"/>
      <c r="AE1494" s="8301"/>
      <c r="AF1494" s="8301"/>
      <c r="AG1494" s="8299"/>
      <c r="AH1494" s="8299"/>
      <c r="AI1494" s="8300"/>
      <c r="AJ1494" s="8302"/>
      <c r="AK1494" s="8302"/>
      <c r="AL1494" s="8302"/>
      <c r="AM1494" s="8302"/>
      <c r="AN1494" s="8303"/>
      <c r="AO1494" s="8303"/>
    </row>
    <row r="1495" spans="1:41" s="2624" customFormat="1" ht="57" customHeight="1">
      <c r="A1495" s="3219"/>
      <c r="B1495" s="2827"/>
      <c r="C1495" s="3246" t="s">
        <v>119</v>
      </c>
      <c r="D1495" s="2643" t="s">
        <v>727</v>
      </c>
      <c r="E1495" s="2233">
        <f>I1495</f>
        <v>111111</v>
      </c>
      <c r="F1495" s="3248">
        <v>0</v>
      </c>
      <c r="G1495" s="3249">
        <v>0</v>
      </c>
      <c r="H1495" s="3250"/>
      <c r="I1495" s="1881">
        <f t="shared" si="411"/>
        <v>111111</v>
      </c>
      <c r="J1495" s="8297"/>
      <c r="K1495" s="8297"/>
      <c r="L1495" s="8297"/>
      <c r="M1495" s="8297"/>
      <c r="N1495" s="8297"/>
      <c r="O1495" s="8297">
        <v>111111</v>
      </c>
      <c r="P1495" s="8298"/>
      <c r="Q1495" s="8299"/>
      <c r="R1495" s="8299"/>
      <c r="S1495" s="8299"/>
      <c r="T1495" s="8300"/>
      <c r="U1495" s="8299"/>
      <c r="V1495" s="8299"/>
      <c r="W1495" s="8299"/>
      <c r="X1495" s="8299"/>
      <c r="Y1495" s="8299"/>
      <c r="Z1495" s="8299"/>
      <c r="AA1495" s="8299"/>
      <c r="AB1495" s="8299"/>
      <c r="AC1495" s="8299"/>
      <c r="AD1495" s="8299"/>
      <c r="AE1495" s="8301"/>
      <c r="AF1495" s="8301"/>
      <c r="AG1495" s="8299"/>
      <c r="AH1495" s="8299"/>
      <c r="AI1495" s="8300"/>
      <c r="AJ1495" s="8302"/>
      <c r="AK1495" s="8302"/>
      <c r="AL1495" s="8302"/>
      <c r="AM1495" s="8302"/>
      <c r="AN1495" s="8303"/>
      <c r="AO1495" s="8303"/>
    </row>
    <row r="1496" spans="1:41" s="2624" customFormat="1" ht="52.5" customHeight="1">
      <c r="A1496" s="3219"/>
      <c r="B1496" s="2827"/>
      <c r="C1496" s="8307" t="s">
        <v>992</v>
      </c>
      <c r="D1496" s="8305" t="s">
        <v>980</v>
      </c>
      <c r="E1496" s="8294">
        <f t="shared" ref="E1496:E1498" si="415">I1496</f>
        <v>0</v>
      </c>
      <c r="F1496" s="8295">
        <v>2940</v>
      </c>
      <c r="G1496" s="8296">
        <v>2939.28</v>
      </c>
      <c r="H1496" s="3250">
        <f t="shared" ref="H1496:H1498" si="416">G1496/F1496</f>
        <v>0.99975510204081641</v>
      </c>
      <c r="I1496" s="1881">
        <f t="shared" si="411"/>
        <v>0</v>
      </c>
      <c r="J1496" s="8297"/>
      <c r="K1496" s="8297"/>
      <c r="L1496" s="8297"/>
      <c r="M1496" s="8297"/>
      <c r="N1496" s="8297"/>
      <c r="O1496" s="8297"/>
      <c r="P1496" s="8298"/>
      <c r="Q1496" s="8299"/>
      <c r="R1496" s="8299"/>
      <c r="S1496" s="8299"/>
      <c r="T1496" s="8300"/>
      <c r="U1496" s="8299"/>
      <c r="V1496" s="8299"/>
      <c r="W1496" s="8299"/>
      <c r="X1496" s="8299"/>
      <c r="Y1496" s="8299"/>
      <c r="Z1496" s="8299"/>
      <c r="AA1496" s="8299"/>
      <c r="AB1496" s="8299"/>
      <c r="AC1496" s="8299"/>
      <c r="AD1496" s="8299"/>
      <c r="AE1496" s="8301"/>
      <c r="AF1496" s="8301"/>
      <c r="AG1496" s="8299"/>
      <c r="AH1496" s="8299"/>
      <c r="AI1496" s="8300"/>
      <c r="AJ1496" s="8302"/>
      <c r="AK1496" s="8302"/>
      <c r="AL1496" s="8302"/>
      <c r="AM1496" s="8302"/>
      <c r="AN1496" s="8303"/>
      <c r="AO1496" s="8303"/>
    </row>
    <row r="1497" spans="1:41" s="2624" customFormat="1" ht="51" customHeight="1">
      <c r="A1497" s="3219"/>
      <c r="B1497" s="2827"/>
      <c r="C1497" s="3246" t="s">
        <v>170</v>
      </c>
      <c r="D1497" s="7533" t="s">
        <v>980</v>
      </c>
      <c r="E1497" s="8294">
        <f t="shared" si="415"/>
        <v>0</v>
      </c>
      <c r="F1497" s="8295">
        <v>1213</v>
      </c>
      <c r="G1497" s="8296">
        <v>1211.24</v>
      </c>
      <c r="H1497" s="2247">
        <f t="shared" si="416"/>
        <v>0.99854905193734544</v>
      </c>
      <c r="I1497" s="1881">
        <f t="shared" si="411"/>
        <v>0</v>
      </c>
      <c r="J1497" s="8297"/>
      <c r="K1497" s="8297"/>
      <c r="L1497" s="8297"/>
      <c r="M1497" s="8297"/>
      <c r="N1497" s="8297"/>
      <c r="O1497" s="8297"/>
      <c r="P1497" s="8298"/>
      <c r="Q1497" s="8299"/>
      <c r="R1497" s="8299"/>
      <c r="S1497" s="8299"/>
      <c r="T1497" s="8300"/>
      <c r="U1497" s="8299"/>
      <c r="V1497" s="8299"/>
      <c r="W1497" s="8299"/>
      <c r="X1497" s="8299"/>
      <c r="Y1497" s="8299"/>
      <c r="Z1497" s="8299"/>
      <c r="AA1497" s="8299"/>
      <c r="AB1497" s="8299"/>
      <c r="AC1497" s="8299"/>
      <c r="AD1497" s="8299"/>
      <c r="AE1497" s="8301"/>
      <c r="AF1497" s="8301"/>
      <c r="AG1497" s="8299"/>
      <c r="AH1497" s="8299"/>
      <c r="AI1497" s="8300"/>
      <c r="AJ1497" s="8302"/>
      <c r="AK1497" s="8302"/>
      <c r="AL1497" s="8302"/>
      <c r="AM1497" s="8302"/>
      <c r="AN1497" s="8303"/>
      <c r="AO1497" s="8303"/>
    </row>
    <row r="1498" spans="1:41" s="2624" customFormat="1" ht="19.5" customHeight="1" thickBot="1">
      <c r="A1498" s="3219"/>
      <c r="B1498" s="2827"/>
      <c r="C1498" s="8308" t="s">
        <v>171</v>
      </c>
      <c r="D1498" s="8309" t="s">
        <v>729</v>
      </c>
      <c r="E1498" s="8294">
        <f t="shared" si="415"/>
        <v>0</v>
      </c>
      <c r="F1498" s="8295">
        <v>222590</v>
      </c>
      <c r="G1498" s="8296">
        <v>222587.11</v>
      </c>
      <c r="H1498" s="2247">
        <f t="shared" si="416"/>
        <v>0.99998701648771282</v>
      </c>
      <c r="I1498" s="1881">
        <f t="shared" si="411"/>
        <v>0</v>
      </c>
      <c r="J1498" s="8297"/>
      <c r="K1498" s="8297"/>
      <c r="L1498" s="8297"/>
      <c r="M1498" s="8297"/>
      <c r="N1498" s="8297"/>
      <c r="O1498" s="8297"/>
      <c r="P1498" s="8298"/>
      <c r="Q1498" s="8299"/>
      <c r="R1498" s="8299"/>
      <c r="S1498" s="8299"/>
      <c r="T1498" s="8300"/>
      <c r="U1498" s="8299"/>
      <c r="V1498" s="8299"/>
      <c r="W1498" s="8299"/>
      <c r="X1498" s="8299"/>
      <c r="Y1498" s="8299"/>
      <c r="Z1498" s="8299"/>
      <c r="AA1498" s="8299"/>
      <c r="AB1498" s="8299"/>
      <c r="AC1498" s="8299"/>
      <c r="AD1498" s="8299"/>
      <c r="AE1498" s="8301"/>
      <c r="AF1498" s="8301"/>
      <c r="AG1498" s="8299"/>
      <c r="AH1498" s="8299"/>
      <c r="AI1498" s="8300"/>
      <c r="AJ1498" s="8302"/>
      <c r="AK1498" s="8302"/>
      <c r="AL1498" s="8302"/>
      <c r="AM1498" s="8302"/>
      <c r="AN1498" s="8303"/>
      <c r="AO1498" s="8303"/>
    </row>
    <row r="1499" spans="1:41" ht="17.100000000000001" customHeight="1" thickBot="1">
      <c r="A1499" s="1920" t="s">
        <v>444</v>
      </c>
      <c r="B1499" s="2469"/>
      <c r="C1499" s="2470"/>
      <c r="D1499" s="2471" t="s">
        <v>993</v>
      </c>
      <c r="E1499" s="2472">
        <f>SUM(E1500,E1521,E1540,E1564)</f>
        <v>10859980</v>
      </c>
      <c r="F1499" s="2472">
        <f>SUM(F1500,F1521,F1540,F1564)</f>
        <v>11573523</v>
      </c>
      <c r="G1499" s="2473">
        <f>SUM(G1500,G1521,G1540,G1564)</f>
        <v>11532353.699999999</v>
      </c>
      <c r="H1499" s="2474">
        <f>G1499/F1499</f>
        <v>0.99644280311189593</v>
      </c>
      <c r="I1499" s="1881">
        <f t="shared" si="411"/>
        <v>0</v>
      </c>
      <c r="J1499" s="8061"/>
      <c r="K1499" s="8061"/>
      <c r="L1499" s="8061"/>
      <c r="M1499" s="8061"/>
      <c r="N1499" s="8061"/>
      <c r="O1499" s="8061"/>
      <c r="P1499" s="8298"/>
      <c r="Q1499" s="8062"/>
      <c r="R1499" s="8062"/>
      <c r="S1499" s="8062"/>
      <c r="T1499" s="7062"/>
      <c r="U1499" s="8062"/>
      <c r="V1499" s="8062"/>
      <c r="W1499" s="8062"/>
      <c r="X1499" s="8062"/>
      <c r="Y1499" s="8062"/>
      <c r="Z1499" s="8062"/>
      <c r="AA1499" s="8062"/>
      <c r="AB1499" s="8062"/>
      <c r="AC1499" s="8062"/>
      <c r="AD1499" s="8062"/>
      <c r="AE1499" s="8063"/>
      <c r="AF1499" s="8063"/>
      <c r="AG1499" s="8062"/>
      <c r="AH1499" s="8062"/>
      <c r="AI1499" s="7062"/>
      <c r="AJ1499" s="8064"/>
      <c r="AK1499" s="8064"/>
      <c r="AL1499" s="8064"/>
      <c r="AM1499" s="8064"/>
      <c r="AN1499" s="8310"/>
      <c r="AO1499" s="8310"/>
    </row>
    <row r="1500" spans="1:41" ht="17.100000000000001" customHeight="1" thickBot="1">
      <c r="A1500" s="2913"/>
      <c r="B1500" s="2214" t="s">
        <v>994</v>
      </c>
      <c r="C1500" s="2215"/>
      <c r="D1500" s="2216" t="s">
        <v>192</v>
      </c>
      <c r="E1500" s="2217">
        <f t="shared" ref="E1500:G1500" si="417">SUM(E1501)</f>
        <v>1314328</v>
      </c>
      <c r="F1500" s="2217">
        <f t="shared" si="417"/>
        <v>1437641</v>
      </c>
      <c r="G1500" s="2218">
        <f t="shared" si="417"/>
        <v>1425249.66</v>
      </c>
      <c r="H1500" s="1935">
        <f>G1500/F1500</f>
        <v>0.99138078282408471</v>
      </c>
      <c r="I1500" s="1881">
        <f t="shared" si="411"/>
        <v>0</v>
      </c>
      <c r="J1500" s="8061"/>
      <c r="K1500" s="8061"/>
      <c r="L1500" s="8061"/>
      <c r="M1500" s="8061"/>
      <c r="N1500" s="8061"/>
      <c r="O1500" s="8061"/>
      <c r="P1500" s="8298"/>
      <c r="Q1500" s="8062"/>
      <c r="R1500" s="8062"/>
      <c r="S1500" s="8062"/>
      <c r="T1500" s="7062"/>
      <c r="U1500" s="8062"/>
      <c r="V1500" s="8062"/>
      <c r="W1500" s="8062"/>
      <c r="X1500" s="8062"/>
      <c r="Y1500" s="8062"/>
      <c r="Z1500" s="8062"/>
      <c r="AA1500" s="8062"/>
      <c r="AB1500" s="8062"/>
      <c r="AC1500" s="8062"/>
      <c r="AD1500" s="8062"/>
      <c r="AE1500" s="8063"/>
      <c r="AF1500" s="8063"/>
      <c r="AG1500" s="8062"/>
      <c r="AH1500" s="8062"/>
      <c r="AI1500" s="7062"/>
      <c r="AJ1500" s="8064"/>
      <c r="AK1500" s="8064"/>
      <c r="AL1500" s="8064"/>
      <c r="AM1500" s="8064"/>
      <c r="AN1500" s="8310"/>
      <c r="AO1500" s="8310"/>
    </row>
    <row r="1501" spans="1:41" ht="17.100000000000001" customHeight="1">
      <c r="A1501" s="2913"/>
      <c r="B1501" s="1955"/>
      <c r="C1501" s="10865" t="s">
        <v>645</v>
      </c>
      <c r="D1501" s="10828"/>
      <c r="E1501" s="2220">
        <f>SUM(E1502,E1519)</f>
        <v>1314328</v>
      </c>
      <c r="F1501" s="2220">
        <f>SUM(F1502,F1519)</f>
        <v>1437641</v>
      </c>
      <c r="G1501" s="2221">
        <f>SUM(G1502,G1519)</f>
        <v>1425249.66</v>
      </c>
      <c r="H1501" s="2354">
        <f>G1501/F1501</f>
        <v>0.99138078282408471</v>
      </c>
      <c r="I1501" s="1881">
        <f t="shared" si="411"/>
        <v>0</v>
      </c>
      <c r="J1501" s="8061"/>
      <c r="K1501" s="8061"/>
      <c r="L1501" s="8061"/>
      <c r="M1501" s="8061"/>
      <c r="N1501" s="8061"/>
      <c r="O1501" s="8061"/>
      <c r="P1501" s="8298"/>
      <c r="Q1501" s="8062"/>
      <c r="R1501" s="8062"/>
      <c r="S1501" s="8062"/>
      <c r="T1501" s="7062"/>
      <c r="U1501" s="8062"/>
      <c r="V1501" s="8062"/>
      <c r="W1501" s="8062"/>
      <c r="X1501" s="8062"/>
      <c r="Y1501" s="8062"/>
      <c r="Z1501" s="8062"/>
      <c r="AA1501" s="8062"/>
      <c r="AB1501" s="8062"/>
      <c r="AC1501" s="8062"/>
      <c r="AD1501" s="8062"/>
      <c r="AE1501" s="8063"/>
      <c r="AF1501" s="8063"/>
      <c r="AG1501" s="8062"/>
      <c r="AH1501" s="8062"/>
      <c r="AI1501" s="7062"/>
      <c r="AJ1501" s="8064"/>
      <c r="AK1501" s="8064"/>
      <c r="AL1501" s="8064"/>
      <c r="AM1501" s="8064"/>
      <c r="AN1501" s="8310"/>
      <c r="AO1501" s="8310"/>
    </row>
    <row r="1502" spans="1:41" ht="17.100000000000001" customHeight="1">
      <c r="A1502" s="2913"/>
      <c r="B1502" s="1955"/>
      <c r="C1502" s="11234" t="s">
        <v>646</v>
      </c>
      <c r="D1502" s="11234"/>
      <c r="E1502" s="8311">
        <f t="shared" ref="E1502:G1502" si="418">SUM(E1503,E1512)</f>
        <v>1310548</v>
      </c>
      <c r="F1502" s="8311">
        <f t="shared" si="418"/>
        <v>1433861</v>
      </c>
      <c r="G1502" s="8312">
        <f t="shared" si="418"/>
        <v>1421469.66</v>
      </c>
      <c r="H1502" s="2247">
        <f t="shared" ref="H1502:H1520" si="419">G1502/F1502</f>
        <v>0.99135806050935193</v>
      </c>
      <c r="I1502" s="1881">
        <f t="shared" si="411"/>
        <v>0</v>
      </c>
      <c r="J1502" s="8313"/>
      <c r="K1502" s="8313"/>
      <c r="L1502" s="8313"/>
      <c r="M1502" s="8313"/>
      <c r="N1502" s="8313"/>
      <c r="O1502" s="8313"/>
      <c r="P1502" s="8298"/>
      <c r="Q1502" s="8314"/>
      <c r="R1502" s="8314"/>
      <c r="S1502" s="8314"/>
      <c r="T1502" s="7062"/>
      <c r="U1502" s="8314"/>
      <c r="V1502" s="8314"/>
      <c r="W1502" s="8314"/>
      <c r="X1502" s="8314"/>
      <c r="Y1502" s="8314"/>
      <c r="Z1502" s="8314"/>
      <c r="AA1502" s="8314"/>
      <c r="AB1502" s="8314"/>
      <c r="AC1502" s="8314"/>
      <c r="AD1502" s="8314"/>
      <c r="AE1502" s="8315"/>
      <c r="AF1502" s="8315"/>
      <c r="AG1502" s="8314"/>
      <c r="AH1502" s="8314"/>
      <c r="AI1502" s="7062"/>
      <c r="AJ1502" s="8316"/>
      <c r="AK1502" s="8316"/>
      <c r="AL1502" s="8316"/>
      <c r="AM1502" s="8316"/>
      <c r="AN1502" s="8317"/>
      <c r="AO1502" s="8317"/>
    </row>
    <row r="1503" spans="1:41" ht="17.100000000000001" customHeight="1">
      <c r="A1503" s="2913"/>
      <c r="B1503" s="1955"/>
      <c r="C1503" s="11138" t="s">
        <v>647</v>
      </c>
      <c r="D1503" s="11138"/>
      <c r="E1503" s="8318">
        <f t="shared" ref="E1503:F1503" si="420">SUM(E1504:E1510)</f>
        <v>1172010</v>
      </c>
      <c r="F1503" s="8318">
        <f t="shared" si="420"/>
        <v>1286132</v>
      </c>
      <c r="G1503" s="8319">
        <f>SUM(G1504:G1510)</f>
        <v>1273740.6599999999</v>
      </c>
      <c r="H1503" s="2247">
        <f t="shared" si="419"/>
        <v>0.99036542127868676</v>
      </c>
      <c r="I1503" s="1881">
        <f t="shared" si="411"/>
        <v>0</v>
      </c>
      <c r="J1503" s="8313"/>
      <c r="K1503" s="8313"/>
      <c r="L1503" s="8313"/>
      <c r="M1503" s="8313"/>
      <c r="N1503" s="8313"/>
      <c r="O1503" s="8313"/>
      <c r="P1503" s="8298"/>
      <c r="Q1503" s="8314"/>
      <c r="R1503" s="8314"/>
      <c r="S1503" s="8314"/>
      <c r="T1503" s="7062"/>
      <c r="U1503" s="8314"/>
      <c r="V1503" s="8314"/>
      <c r="W1503" s="8314"/>
      <c r="X1503" s="8314"/>
      <c r="Y1503" s="8314"/>
      <c r="Z1503" s="8314"/>
      <c r="AA1503" s="8314"/>
      <c r="AB1503" s="8314"/>
      <c r="AC1503" s="8314"/>
      <c r="AD1503" s="8314"/>
      <c r="AE1503" s="8315"/>
      <c r="AF1503" s="8315"/>
      <c r="AG1503" s="8314"/>
      <c r="AH1503" s="8314"/>
      <c r="AI1503" s="7062"/>
      <c r="AJ1503" s="8316"/>
      <c r="AK1503" s="8316"/>
      <c r="AL1503" s="8316"/>
      <c r="AM1503" s="8316"/>
      <c r="AN1503" s="8317"/>
      <c r="AO1503" s="8317"/>
    </row>
    <row r="1504" spans="1:41" ht="17.100000000000001" customHeight="1">
      <c r="A1504" s="2913"/>
      <c r="B1504" s="1955"/>
      <c r="C1504" s="8320" t="s">
        <v>406</v>
      </c>
      <c r="D1504" s="8321" t="s">
        <v>648</v>
      </c>
      <c r="E1504" s="8322">
        <f>I1504</f>
        <v>662758</v>
      </c>
      <c r="F1504" s="8323">
        <v>708041</v>
      </c>
      <c r="G1504" s="8324">
        <v>706960.1</v>
      </c>
      <c r="H1504" s="2247">
        <f t="shared" si="419"/>
        <v>0.99847339348992503</v>
      </c>
      <c r="I1504" s="1881">
        <f t="shared" si="411"/>
        <v>662758</v>
      </c>
      <c r="J1504" s="8325"/>
      <c r="K1504" s="8325"/>
      <c r="L1504" s="8325"/>
      <c r="M1504" s="8325"/>
      <c r="N1504" s="8325"/>
      <c r="O1504" s="8325"/>
      <c r="P1504" s="8326"/>
      <c r="Q1504" s="8327"/>
      <c r="R1504" s="8327"/>
      <c r="S1504" s="8327"/>
      <c r="T1504" s="8328"/>
      <c r="U1504" s="8327"/>
      <c r="V1504" s="8327"/>
      <c r="W1504" s="8327"/>
      <c r="X1504" s="8327"/>
      <c r="Y1504" s="8327"/>
      <c r="Z1504" s="8327"/>
      <c r="AA1504" s="8327"/>
      <c r="AB1504" s="8327"/>
      <c r="AC1504" s="8327"/>
      <c r="AD1504" s="8327"/>
      <c r="AE1504" s="8329">
        <v>662758</v>
      </c>
      <c r="AF1504" s="8329"/>
      <c r="AG1504" s="8327"/>
      <c r="AH1504" s="8327"/>
      <c r="AI1504" s="8328"/>
      <c r="AJ1504" s="8330"/>
      <c r="AK1504" s="8330"/>
      <c r="AL1504" s="8330"/>
      <c r="AM1504" s="8330"/>
      <c r="AN1504" s="8331"/>
      <c r="AO1504" s="8331"/>
    </row>
    <row r="1505" spans="1:41" ht="17.100000000000001" customHeight="1">
      <c r="A1505" s="2913"/>
      <c r="B1505" s="1955"/>
      <c r="C1505" s="8332" t="s">
        <v>602</v>
      </c>
      <c r="D1505" s="8333" t="s">
        <v>649</v>
      </c>
      <c r="E1505" s="8334">
        <f t="shared" ref="E1505:E1510" si="421">I1505</f>
        <v>49603</v>
      </c>
      <c r="F1505" s="8323">
        <v>48646</v>
      </c>
      <c r="G1505" s="8324">
        <v>48645.73</v>
      </c>
      <c r="H1505" s="2247">
        <f t="shared" si="419"/>
        <v>0.99999444969781692</v>
      </c>
      <c r="I1505" s="1881">
        <f t="shared" si="411"/>
        <v>49603</v>
      </c>
      <c r="J1505" s="8335"/>
      <c r="K1505" s="8335"/>
      <c r="L1505" s="8335"/>
      <c r="M1505" s="8335"/>
      <c r="N1505" s="8335"/>
      <c r="O1505" s="8335"/>
      <c r="P1505" s="8326"/>
      <c r="Q1505" s="8336"/>
      <c r="R1505" s="8336"/>
      <c r="S1505" s="8336"/>
      <c r="T1505" s="8328"/>
      <c r="U1505" s="8336"/>
      <c r="V1505" s="8336"/>
      <c r="W1505" s="8336"/>
      <c r="X1505" s="8336"/>
      <c r="Y1505" s="8336"/>
      <c r="Z1505" s="8336"/>
      <c r="AA1505" s="8336"/>
      <c r="AB1505" s="8336"/>
      <c r="AC1505" s="8336"/>
      <c r="AD1505" s="8336"/>
      <c r="AE1505" s="8337">
        <v>49603</v>
      </c>
      <c r="AF1505" s="8337"/>
      <c r="AG1505" s="8336"/>
      <c r="AH1505" s="8336"/>
      <c r="AI1505" s="8328"/>
      <c r="AJ1505" s="8338"/>
      <c r="AK1505" s="8338"/>
      <c r="AL1505" s="8338"/>
      <c r="AM1505" s="8338"/>
      <c r="AN1505" s="8339"/>
      <c r="AO1505" s="8339"/>
    </row>
    <row r="1506" spans="1:41" ht="17.100000000000001" customHeight="1">
      <c r="A1506" s="2913"/>
      <c r="B1506" s="1955"/>
      <c r="C1506" s="8340" t="s">
        <v>407</v>
      </c>
      <c r="D1506" s="8341" t="s">
        <v>650</v>
      </c>
      <c r="E1506" s="8342">
        <f t="shared" si="421"/>
        <v>166762</v>
      </c>
      <c r="F1506" s="8323">
        <v>184771</v>
      </c>
      <c r="G1506" s="8324">
        <v>181474.81</v>
      </c>
      <c r="H1506" s="2247">
        <f t="shared" si="419"/>
        <v>0.98216067456473144</v>
      </c>
      <c r="I1506" s="1881">
        <f t="shared" si="411"/>
        <v>166762</v>
      </c>
      <c r="J1506" s="8343"/>
      <c r="K1506" s="8343"/>
      <c r="L1506" s="8343"/>
      <c r="M1506" s="8343"/>
      <c r="N1506" s="8343"/>
      <c r="O1506" s="8343"/>
      <c r="P1506" s="8326"/>
      <c r="Q1506" s="8344"/>
      <c r="R1506" s="8344"/>
      <c r="S1506" s="8344"/>
      <c r="T1506" s="8328"/>
      <c r="U1506" s="8344"/>
      <c r="V1506" s="8344"/>
      <c r="W1506" s="8344"/>
      <c r="X1506" s="8344"/>
      <c r="Y1506" s="8344"/>
      <c r="Z1506" s="8344"/>
      <c r="AA1506" s="8344"/>
      <c r="AB1506" s="8344"/>
      <c r="AC1506" s="8344"/>
      <c r="AD1506" s="8344"/>
      <c r="AE1506" s="8345">
        <v>166762</v>
      </c>
      <c r="AF1506" s="8345"/>
      <c r="AG1506" s="8344"/>
      <c r="AH1506" s="8344"/>
      <c r="AI1506" s="8328"/>
      <c r="AJ1506" s="8346"/>
      <c r="AK1506" s="8346"/>
      <c r="AL1506" s="8346"/>
      <c r="AM1506" s="8346"/>
      <c r="AN1506" s="8347"/>
      <c r="AO1506" s="8347"/>
    </row>
    <row r="1507" spans="1:41" ht="15.75" customHeight="1">
      <c r="A1507" s="2913"/>
      <c r="B1507" s="1955"/>
      <c r="C1507" s="8348" t="s">
        <v>408</v>
      </c>
      <c r="D1507" s="8349" t="s">
        <v>651</v>
      </c>
      <c r="E1507" s="8350">
        <f t="shared" si="421"/>
        <v>23894</v>
      </c>
      <c r="F1507" s="8323">
        <v>16750</v>
      </c>
      <c r="G1507" s="8324">
        <v>12755.38</v>
      </c>
      <c r="H1507" s="2247">
        <f t="shared" si="419"/>
        <v>0.761515223880597</v>
      </c>
      <c r="I1507" s="1881">
        <f t="shared" si="411"/>
        <v>23894</v>
      </c>
      <c r="J1507" s="8351"/>
      <c r="K1507" s="8351"/>
      <c r="L1507" s="8351"/>
      <c r="M1507" s="8351"/>
      <c r="N1507" s="8351"/>
      <c r="O1507" s="8351"/>
      <c r="P1507" s="8326"/>
      <c r="Q1507" s="8352"/>
      <c r="R1507" s="8352"/>
      <c r="S1507" s="8352"/>
      <c r="T1507" s="8328"/>
      <c r="U1507" s="8352"/>
      <c r="V1507" s="8352"/>
      <c r="W1507" s="8352"/>
      <c r="X1507" s="8352"/>
      <c r="Y1507" s="8352"/>
      <c r="Z1507" s="8352"/>
      <c r="AA1507" s="8352"/>
      <c r="AB1507" s="8352"/>
      <c r="AC1507" s="8352"/>
      <c r="AD1507" s="8352"/>
      <c r="AE1507" s="8353">
        <v>23894</v>
      </c>
      <c r="AF1507" s="8353"/>
      <c r="AG1507" s="8352"/>
      <c r="AH1507" s="8352"/>
      <c r="AI1507" s="8328"/>
      <c r="AJ1507" s="8354"/>
      <c r="AK1507" s="8354"/>
      <c r="AL1507" s="8354"/>
      <c r="AM1507" s="8354"/>
      <c r="AN1507" s="8355"/>
      <c r="AO1507" s="8355"/>
    </row>
    <row r="1508" spans="1:41" ht="15.75" customHeight="1">
      <c r="A1508" s="2913"/>
      <c r="B1508" s="1955"/>
      <c r="C1508" s="8356" t="s">
        <v>593</v>
      </c>
      <c r="D1508" s="8357" t="s">
        <v>653</v>
      </c>
      <c r="E1508" s="8358">
        <f t="shared" si="421"/>
        <v>2026</v>
      </c>
      <c r="F1508" s="8323">
        <v>3145</v>
      </c>
      <c r="G1508" s="8324">
        <v>2806.92</v>
      </c>
      <c r="H1508" s="2247">
        <f t="shared" si="419"/>
        <v>0.89250238473767884</v>
      </c>
      <c r="I1508" s="1881">
        <f t="shared" si="411"/>
        <v>2026</v>
      </c>
      <c r="J1508" s="8359"/>
      <c r="K1508" s="8359"/>
      <c r="L1508" s="8359"/>
      <c r="M1508" s="8359"/>
      <c r="N1508" s="8359"/>
      <c r="O1508" s="8359"/>
      <c r="P1508" s="8326"/>
      <c r="Q1508" s="8360"/>
      <c r="R1508" s="8360"/>
      <c r="S1508" s="8360"/>
      <c r="T1508" s="8328"/>
      <c r="U1508" s="8360"/>
      <c r="V1508" s="8360"/>
      <c r="W1508" s="8360"/>
      <c r="X1508" s="8360"/>
      <c r="Y1508" s="8360"/>
      <c r="Z1508" s="8360"/>
      <c r="AA1508" s="8360"/>
      <c r="AB1508" s="8360"/>
      <c r="AC1508" s="8360"/>
      <c r="AD1508" s="8360"/>
      <c r="AE1508" s="8361">
        <v>2026</v>
      </c>
      <c r="AF1508" s="8361"/>
      <c r="AG1508" s="8360"/>
      <c r="AH1508" s="8360"/>
      <c r="AI1508" s="8328"/>
      <c r="AJ1508" s="8362"/>
      <c r="AK1508" s="8362"/>
      <c r="AL1508" s="8362"/>
      <c r="AM1508" s="8362"/>
      <c r="AN1508" s="8363"/>
      <c r="AO1508" s="8363"/>
    </row>
    <row r="1509" spans="1:41" ht="15.75" customHeight="1">
      <c r="A1509" s="2913"/>
      <c r="B1509" s="1955"/>
      <c r="C1509" s="8364" t="s">
        <v>895</v>
      </c>
      <c r="D1509" s="8365" t="s">
        <v>896</v>
      </c>
      <c r="E1509" s="8366">
        <f t="shared" si="421"/>
        <v>247363</v>
      </c>
      <c r="F1509" s="8323">
        <v>305668</v>
      </c>
      <c r="G1509" s="8324">
        <v>301987.34000000003</v>
      </c>
      <c r="H1509" s="2247">
        <f t="shared" si="419"/>
        <v>0.9879586348587357</v>
      </c>
      <c r="I1509" s="1881">
        <f t="shared" si="411"/>
        <v>247363</v>
      </c>
      <c r="J1509" s="8367"/>
      <c r="K1509" s="8367"/>
      <c r="L1509" s="8367"/>
      <c r="M1509" s="8367"/>
      <c r="N1509" s="8367"/>
      <c r="O1509" s="8367"/>
      <c r="P1509" s="8326"/>
      <c r="Q1509" s="8368"/>
      <c r="R1509" s="8368"/>
      <c r="S1509" s="8368"/>
      <c r="T1509" s="8328"/>
      <c r="U1509" s="8368"/>
      <c r="V1509" s="8368"/>
      <c r="W1509" s="8368"/>
      <c r="X1509" s="8368"/>
      <c r="Y1509" s="8368"/>
      <c r="Z1509" s="8368"/>
      <c r="AA1509" s="8368"/>
      <c r="AB1509" s="8368"/>
      <c r="AC1509" s="8368"/>
      <c r="AD1509" s="8368"/>
      <c r="AE1509" s="8369">
        <v>247363</v>
      </c>
      <c r="AF1509" s="8369"/>
      <c r="AG1509" s="8368"/>
      <c r="AH1509" s="8368"/>
      <c r="AI1509" s="8328"/>
      <c r="AJ1509" s="8370"/>
      <c r="AK1509" s="8370"/>
      <c r="AL1509" s="8370"/>
      <c r="AM1509" s="8370"/>
      <c r="AN1509" s="8371"/>
      <c r="AO1509" s="8371"/>
    </row>
    <row r="1510" spans="1:41" ht="15.75" customHeight="1">
      <c r="A1510" s="2916"/>
      <c r="B1510" s="1955"/>
      <c r="C1510" s="8372" t="s">
        <v>897</v>
      </c>
      <c r="D1510" s="8373" t="s">
        <v>898</v>
      </c>
      <c r="E1510" s="8374">
        <f t="shared" si="421"/>
        <v>19604</v>
      </c>
      <c r="F1510" s="8323">
        <v>19111</v>
      </c>
      <c r="G1510" s="8324">
        <v>19110.38</v>
      </c>
      <c r="H1510" s="2247">
        <f t="shared" si="419"/>
        <v>0.99996755795091841</v>
      </c>
      <c r="I1510" s="1881">
        <f t="shared" si="411"/>
        <v>19604</v>
      </c>
      <c r="J1510" s="8375"/>
      <c r="K1510" s="8375"/>
      <c r="L1510" s="8375"/>
      <c r="M1510" s="8375"/>
      <c r="N1510" s="8375"/>
      <c r="O1510" s="8375"/>
      <c r="P1510" s="8326"/>
      <c r="Q1510" s="8376"/>
      <c r="R1510" s="8376"/>
      <c r="S1510" s="8376"/>
      <c r="T1510" s="8328"/>
      <c r="U1510" s="8376"/>
      <c r="V1510" s="8376"/>
      <c r="W1510" s="8376"/>
      <c r="X1510" s="8376"/>
      <c r="Y1510" s="8376"/>
      <c r="Z1510" s="8376"/>
      <c r="AA1510" s="8376"/>
      <c r="AB1510" s="8376"/>
      <c r="AC1510" s="8376"/>
      <c r="AD1510" s="8376"/>
      <c r="AE1510" s="8377">
        <v>19604</v>
      </c>
      <c r="AF1510" s="8377"/>
      <c r="AG1510" s="8376"/>
      <c r="AH1510" s="8376"/>
      <c r="AI1510" s="8328"/>
      <c r="AJ1510" s="8378"/>
      <c r="AK1510" s="8378"/>
      <c r="AL1510" s="8378"/>
      <c r="AM1510" s="8378"/>
      <c r="AN1510" s="8379"/>
      <c r="AO1510" s="8379"/>
    </row>
    <row r="1511" spans="1:41" ht="16.5" customHeight="1">
      <c r="A1511" s="2916"/>
      <c r="B1511" s="1955"/>
      <c r="C1511" s="4997"/>
      <c r="D1511" s="8380"/>
      <c r="E1511" s="2233"/>
      <c r="F1511" s="2245"/>
      <c r="G1511" s="2246"/>
      <c r="H1511" s="2247"/>
      <c r="I1511" s="1881">
        <f t="shared" si="411"/>
        <v>0</v>
      </c>
      <c r="J1511" s="8375"/>
      <c r="K1511" s="8375"/>
      <c r="L1511" s="8375"/>
      <c r="M1511" s="8375"/>
      <c r="N1511" s="8375"/>
      <c r="O1511" s="8375"/>
      <c r="P1511" s="8326"/>
      <c r="Q1511" s="8376"/>
      <c r="R1511" s="8376"/>
      <c r="S1511" s="8376"/>
      <c r="T1511" s="8328"/>
      <c r="U1511" s="8376"/>
      <c r="V1511" s="8376"/>
      <c r="W1511" s="8376"/>
      <c r="X1511" s="8376"/>
      <c r="Y1511" s="8376"/>
      <c r="Z1511" s="8376"/>
      <c r="AA1511" s="8376"/>
      <c r="AB1511" s="8376"/>
      <c r="AC1511" s="8376"/>
      <c r="AD1511" s="8376"/>
      <c r="AE1511" s="8377"/>
      <c r="AF1511" s="8377"/>
      <c r="AG1511" s="8376"/>
      <c r="AH1511" s="8376"/>
      <c r="AI1511" s="8328"/>
      <c r="AJ1511" s="8378"/>
      <c r="AK1511" s="8378"/>
      <c r="AL1511" s="8378"/>
      <c r="AM1511" s="8378"/>
      <c r="AN1511" s="8379"/>
      <c r="AO1511" s="8379"/>
    </row>
    <row r="1512" spans="1:41" ht="17.100000000000001" customHeight="1">
      <c r="A1512" s="2913"/>
      <c r="B1512" s="1955"/>
      <c r="C1512" s="10957" t="s">
        <v>654</v>
      </c>
      <c r="D1512" s="10957"/>
      <c r="E1512" s="2401">
        <f t="shared" ref="E1512:F1512" si="422">SUM(E1513:E1518)</f>
        <v>138538</v>
      </c>
      <c r="F1512" s="2401">
        <f t="shared" si="422"/>
        <v>147729</v>
      </c>
      <c r="G1512" s="2402">
        <f>SUM(G1513:G1518)</f>
        <v>147729</v>
      </c>
      <c r="H1512" s="2247">
        <f t="shared" si="419"/>
        <v>1</v>
      </c>
      <c r="I1512" s="1881">
        <f t="shared" si="411"/>
        <v>0</v>
      </c>
      <c r="J1512" s="8375"/>
      <c r="K1512" s="8375"/>
      <c r="L1512" s="8375"/>
      <c r="M1512" s="8375"/>
      <c r="N1512" s="8375"/>
      <c r="O1512" s="8375"/>
      <c r="P1512" s="8326"/>
      <c r="Q1512" s="8376"/>
      <c r="R1512" s="8376"/>
      <c r="S1512" s="8376"/>
      <c r="T1512" s="8328"/>
      <c r="U1512" s="8376"/>
      <c r="V1512" s="8376"/>
      <c r="W1512" s="8376"/>
      <c r="X1512" s="8376"/>
      <c r="Y1512" s="8376"/>
      <c r="Z1512" s="8376"/>
      <c r="AA1512" s="8376"/>
      <c r="AB1512" s="8376"/>
      <c r="AC1512" s="8376"/>
      <c r="AD1512" s="8376"/>
      <c r="AE1512" s="8377"/>
      <c r="AF1512" s="8377"/>
      <c r="AG1512" s="8376"/>
      <c r="AH1512" s="8376"/>
      <c r="AI1512" s="8328"/>
      <c r="AJ1512" s="8378"/>
      <c r="AK1512" s="8378"/>
      <c r="AL1512" s="8378"/>
      <c r="AM1512" s="8378"/>
      <c r="AN1512" s="8379"/>
      <c r="AO1512" s="8379"/>
    </row>
    <row r="1513" spans="1:41" ht="17.100000000000001" customHeight="1">
      <c r="A1513" s="2913"/>
      <c r="B1513" s="1955"/>
      <c r="C1513" s="8381" t="s">
        <v>375</v>
      </c>
      <c r="D1513" s="8382" t="s">
        <v>656</v>
      </c>
      <c r="E1513" s="8383">
        <f>I1513</f>
        <v>38200</v>
      </c>
      <c r="F1513" s="8323">
        <v>38200</v>
      </c>
      <c r="G1513" s="8324">
        <v>38200</v>
      </c>
      <c r="H1513" s="2247">
        <f t="shared" si="419"/>
        <v>1</v>
      </c>
      <c r="I1513" s="1881">
        <f t="shared" si="411"/>
        <v>38200</v>
      </c>
      <c r="J1513" s="8384"/>
      <c r="K1513" s="8384"/>
      <c r="L1513" s="8384"/>
      <c r="M1513" s="8384"/>
      <c r="N1513" s="8384"/>
      <c r="O1513" s="8384"/>
      <c r="P1513" s="8326"/>
      <c r="Q1513" s="8385"/>
      <c r="R1513" s="8385"/>
      <c r="S1513" s="8385"/>
      <c r="T1513" s="8328"/>
      <c r="U1513" s="8385"/>
      <c r="V1513" s="8385"/>
      <c r="W1513" s="8385"/>
      <c r="X1513" s="8385"/>
      <c r="Y1513" s="8385"/>
      <c r="Z1513" s="8385"/>
      <c r="AA1513" s="8385"/>
      <c r="AB1513" s="8385"/>
      <c r="AC1513" s="8385"/>
      <c r="AD1513" s="8385"/>
      <c r="AE1513" s="8386">
        <v>38200</v>
      </c>
      <c r="AF1513" s="8386"/>
      <c r="AG1513" s="8385"/>
      <c r="AH1513" s="8385"/>
      <c r="AI1513" s="8328"/>
      <c r="AJ1513" s="8387"/>
      <c r="AK1513" s="8387"/>
      <c r="AL1513" s="8387"/>
      <c r="AM1513" s="8387"/>
      <c r="AN1513" s="8388"/>
      <c r="AO1513" s="8388"/>
    </row>
    <row r="1514" spans="1:41" ht="17.100000000000001" customHeight="1">
      <c r="A1514" s="2913"/>
      <c r="B1514" s="1955"/>
      <c r="C1514" s="8389" t="s">
        <v>604</v>
      </c>
      <c r="D1514" s="8390" t="s">
        <v>658</v>
      </c>
      <c r="E1514" s="8391">
        <f t="shared" ref="E1514:E1518" si="423">I1514</f>
        <v>52950</v>
      </c>
      <c r="F1514" s="8323">
        <v>55495</v>
      </c>
      <c r="G1514" s="8324">
        <v>55495</v>
      </c>
      <c r="H1514" s="2247">
        <f t="shared" si="419"/>
        <v>1</v>
      </c>
      <c r="I1514" s="1881">
        <f t="shared" si="411"/>
        <v>52950</v>
      </c>
      <c r="J1514" s="8392"/>
      <c r="K1514" s="8392"/>
      <c r="L1514" s="8392"/>
      <c r="M1514" s="8392"/>
      <c r="N1514" s="8392"/>
      <c r="O1514" s="8392"/>
      <c r="P1514" s="8326"/>
      <c r="Q1514" s="8393"/>
      <c r="R1514" s="8393"/>
      <c r="S1514" s="8393"/>
      <c r="T1514" s="8328"/>
      <c r="U1514" s="8393"/>
      <c r="V1514" s="8393"/>
      <c r="W1514" s="8393"/>
      <c r="X1514" s="8393"/>
      <c r="Y1514" s="8393"/>
      <c r="Z1514" s="8393"/>
      <c r="AA1514" s="8393"/>
      <c r="AB1514" s="8393"/>
      <c r="AC1514" s="8393"/>
      <c r="AD1514" s="8393"/>
      <c r="AE1514" s="8394">
        <v>52950</v>
      </c>
      <c r="AF1514" s="8394"/>
      <c r="AG1514" s="8393"/>
      <c r="AH1514" s="8393"/>
      <c r="AI1514" s="8328"/>
      <c r="AJ1514" s="8395"/>
      <c r="AK1514" s="8395"/>
      <c r="AL1514" s="8395"/>
      <c r="AM1514" s="8395"/>
      <c r="AN1514" s="8396"/>
      <c r="AO1514" s="8396"/>
    </row>
    <row r="1515" spans="1:41" ht="17.100000000000001" customHeight="1">
      <c r="A1515" s="2913"/>
      <c r="B1515" s="1955"/>
      <c r="C1515" s="8397" t="s">
        <v>605</v>
      </c>
      <c r="D1515" s="8398" t="s">
        <v>660</v>
      </c>
      <c r="E1515" s="8399">
        <f t="shared" si="423"/>
        <v>1900</v>
      </c>
      <c r="F1515" s="8323">
        <v>805</v>
      </c>
      <c r="G1515" s="8324">
        <v>805</v>
      </c>
      <c r="H1515" s="2247">
        <f t="shared" si="419"/>
        <v>1</v>
      </c>
      <c r="I1515" s="1881">
        <f t="shared" si="411"/>
        <v>1900</v>
      </c>
      <c r="J1515" s="8400"/>
      <c r="K1515" s="8400"/>
      <c r="L1515" s="8400"/>
      <c r="M1515" s="8400"/>
      <c r="N1515" s="8400"/>
      <c r="O1515" s="8400"/>
      <c r="P1515" s="8326"/>
      <c r="Q1515" s="8401"/>
      <c r="R1515" s="8401"/>
      <c r="S1515" s="8401"/>
      <c r="T1515" s="8328"/>
      <c r="U1515" s="8401"/>
      <c r="V1515" s="8401"/>
      <c r="W1515" s="8401"/>
      <c r="X1515" s="8401"/>
      <c r="Y1515" s="8401"/>
      <c r="Z1515" s="8401"/>
      <c r="AA1515" s="8401"/>
      <c r="AB1515" s="8401"/>
      <c r="AC1515" s="8401"/>
      <c r="AD1515" s="8401"/>
      <c r="AE1515" s="8402">
        <v>1900</v>
      </c>
      <c r="AF1515" s="8402"/>
      <c r="AG1515" s="8401"/>
      <c r="AH1515" s="8401"/>
      <c r="AI1515" s="8328"/>
      <c r="AJ1515" s="8403"/>
      <c r="AK1515" s="8403"/>
      <c r="AL1515" s="8403"/>
      <c r="AM1515" s="8403"/>
      <c r="AN1515" s="8404"/>
      <c r="AO1515" s="8404"/>
    </row>
    <row r="1516" spans="1:41" ht="17.100000000000001" customHeight="1">
      <c r="A1516" s="2913"/>
      <c r="B1516" s="1955"/>
      <c r="C1516" s="8405" t="s">
        <v>376</v>
      </c>
      <c r="D1516" s="8406" t="s">
        <v>661</v>
      </c>
      <c r="E1516" s="8407">
        <f>I1516</f>
        <v>8400</v>
      </c>
      <c r="F1516" s="8323">
        <v>8400</v>
      </c>
      <c r="G1516" s="8324">
        <v>8400</v>
      </c>
      <c r="H1516" s="2247">
        <f t="shared" si="419"/>
        <v>1</v>
      </c>
      <c r="I1516" s="1881">
        <f t="shared" si="411"/>
        <v>8400</v>
      </c>
      <c r="J1516" s="8408"/>
      <c r="K1516" s="8408"/>
      <c r="L1516" s="8408"/>
      <c r="M1516" s="8408"/>
      <c r="N1516" s="8408"/>
      <c r="O1516" s="8408"/>
      <c r="P1516" s="8326"/>
      <c r="Q1516" s="8409"/>
      <c r="R1516" s="8409"/>
      <c r="S1516" s="8409"/>
      <c r="T1516" s="8328"/>
      <c r="U1516" s="8409"/>
      <c r="V1516" s="8409"/>
      <c r="W1516" s="8409"/>
      <c r="X1516" s="8409"/>
      <c r="Y1516" s="8409"/>
      <c r="Z1516" s="8409"/>
      <c r="AA1516" s="8409"/>
      <c r="AB1516" s="8409"/>
      <c r="AC1516" s="8409"/>
      <c r="AD1516" s="8409"/>
      <c r="AE1516" s="8410">
        <v>8400</v>
      </c>
      <c r="AF1516" s="8410"/>
      <c r="AG1516" s="8409"/>
      <c r="AH1516" s="8409"/>
      <c r="AI1516" s="8328"/>
      <c r="AJ1516" s="8411"/>
      <c r="AK1516" s="8411"/>
      <c r="AL1516" s="8411"/>
      <c r="AM1516" s="8411"/>
      <c r="AN1516" s="8412"/>
      <c r="AO1516" s="8412"/>
    </row>
    <row r="1517" spans="1:41" ht="16.5" customHeight="1">
      <c r="A1517" s="2913"/>
      <c r="B1517" s="5269"/>
      <c r="C1517" s="8413" t="s">
        <v>606</v>
      </c>
      <c r="D1517" s="8414" t="s">
        <v>995</v>
      </c>
      <c r="E1517" s="8415">
        <f t="shared" si="423"/>
        <v>730</v>
      </c>
      <c r="F1517" s="8323">
        <v>730</v>
      </c>
      <c r="G1517" s="8324">
        <v>730</v>
      </c>
      <c r="H1517" s="2247">
        <f t="shared" si="419"/>
        <v>1</v>
      </c>
      <c r="I1517" s="1881">
        <f t="shared" si="411"/>
        <v>730</v>
      </c>
      <c r="J1517" s="8416"/>
      <c r="K1517" s="8416"/>
      <c r="L1517" s="8416"/>
      <c r="M1517" s="8416"/>
      <c r="N1517" s="8416"/>
      <c r="O1517" s="8416"/>
      <c r="P1517" s="8326"/>
      <c r="Q1517" s="8417"/>
      <c r="R1517" s="8417"/>
      <c r="S1517" s="8417"/>
      <c r="T1517" s="8328"/>
      <c r="U1517" s="8417"/>
      <c r="V1517" s="8417"/>
      <c r="W1517" s="8417"/>
      <c r="X1517" s="8417"/>
      <c r="Y1517" s="8417"/>
      <c r="Z1517" s="8417"/>
      <c r="AA1517" s="8417"/>
      <c r="AB1517" s="8417"/>
      <c r="AC1517" s="8417"/>
      <c r="AD1517" s="8417"/>
      <c r="AE1517" s="8418">
        <v>730</v>
      </c>
      <c r="AF1517" s="8418"/>
      <c r="AG1517" s="8417"/>
      <c r="AH1517" s="8417"/>
      <c r="AI1517" s="8328"/>
      <c r="AJ1517" s="8419"/>
      <c r="AK1517" s="8419"/>
      <c r="AL1517" s="8419"/>
      <c r="AM1517" s="8419"/>
      <c r="AN1517" s="8420"/>
      <c r="AO1517" s="8420"/>
    </row>
    <row r="1518" spans="1:41" ht="17.100000000000001" customHeight="1" thickBot="1">
      <c r="A1518" s="3452"/>
      <c r="B1518" s="5287"/>
      <c r="C1518" s="8421" t="s">
        <v>608</v>
      </c>
      <c r="D1518" s="8422" t="s">
        <v>670</v>
      </c>
      <c r="E1518" s="8423">
        <f t="shared" si="423"/>
        <v>36358</v>
      </c>
      <c r="F1518" s="8424">
        <v>44099</v>
      </c>
      <c r="G1518" s="8425">
        <v>44099</v>
      </c>
      <c r="H1518" s="3240">
        <f t="shared" si="419"/>
        <v>1</v>
      </c>
      <c r="I1518" s="1881">
        <f t="shared" si="411"/>
        <v>36358</v>
      </c>
      <c r="J1518" s="8426"/>
      <c r="K1518" s="8426"/>
      <c r="L1518" s="8426"/>
      <c r="M1518" s="8426"/>
      <c r="N1518" s="8426"/>
      <c r="O1518" s="8426"/>
      <c r="P1518" s="8326"/>
      <c r="Q1518" s="8427"/>
      <c r="R1518" s="8427"/>
      <c r="S1518" s="8427"/>
      <c r="T1518" s="8328"/>
      <c r="U1518" s="8427"/>
      <c r="V1518" s="8427"/>
      <c r="W1518" s="8427"/>
      <c r="X1518" s="8427"/>
      <c r="Y1518" s="8427"/>
      <c r="Z1518" s="8427"/>
      <c r="AA1518" s="8427"/>
      <c r="AB1518" s="8427"/>
      <c r="AC1518" s="8427"/>
      <c r="AD1518" s="8427"/>
      <c r="AE1518" s="8428">
        <v>36358</v>
      </c>
      <c r="AF1518" s="8428"/>
      <c r="AG1518" s="8427"/>
      <c r="AH1518" s="8427"/>
      <c r="AI1518" s="8328"/>
      <c r="AJ1518" s="8429"/>
      <c r="AK1518" s="8429"/>
      <c r="AL1518" s="8429"/>
      <c r="AM1518" s="8429"/>
      <c r="AN1518" s="8430"/>
      <c r="AO1518" s="8430"/>
    </row>
    <row r="1519" spans="1:41" ht="17.100000000000001" customHeight="1">
      <c r="A1519" s="2913"/>
      <c r="B1519" s="5269"/>
      <c r="C1519" s="10906" t="s">
        <v>677</v>
      </c>
      <c r="D1519" s="10906"/>
      <c r="E1519" s="2233">
        <f t="shared" ref="E1519:F1519" si="424">SUM(E1520)</f>
        <v>3780</v>
      </c>
      <c r="F1519" s="2233">
        <f t="shared" si="424"/>
        <v>3780</v>
      </c>
      <c r="G1519" s="2445">
        <f>SUM(G1520)</f>
        <v>3780</v>
      </c>
      <c r="H1519" s="2247">
        <f t="shared" si="419"/>
        <v>1</v>
      </c>
      <c r="I1519" s="1881">
        <f t="shared" si="411"/>
        <v>0</v>
      </c>
      <c r="J1519" s="8426"/>
      <c r="K1519" s="8426"/>
      <c r="L1519" s="8426"/>
      <c r="M1519" s="8426"/>
      <c r="N1519" s="8426"/>
      <c r="O1519" s="8426"/>
      <c r="P1519" s="8326"/>
      <c r="Q1519" s="8427"/>
      <c r="R1519" s="8427"/>
      <c r="S1519" s="8427"/>
      <c r="T1519" s="8328"/>
      <c r="U1519" s="8427"/>
      <c r="V1519" s="8427"/>
      <c r="W1519" s="8427"/>
      <c r="X1519" s="8427"/>
      <c r="Y1519" s="8427"/>
      <c r="Z1519" s="8427"/>
      <c r="AA1519" s="8427"/>
      <c r="AB1519" s="8427"/>
      <c r="AC1519" s="8427"/>
      <c r="AD1519" s="8427"/>
      <c r="AE1519" s="8428"/>
      <c r="AF1519" s="8428"/>
      <c r="AG1519" s="8427"/>
      <c r="AH1519" s="8427"/>
      <c r="AI1519" s="8328"/>
      <c r="AJ1519" s="8429"/>
      <c r="AK1519" s="8429"/>
      <c r="AL1519" s="8429"/>
      <c r="AM1519" s="8429"/>
      <c r="AN1519" s="8430"/>
      <c r="AO1519" s="8430"/>
    </row>
    <row r="1520" spans="1:41" ht="17.100000000000001" customHeight="1" thickBot="1">
      <c r="A1520" s="2913"/>
      <c r="B1520" s="5269"/>
      <c r="C1520" s="8431" t="s">
        <v>591</v>
      </c>
      <c r="D1520" s="8432" t="s">
        <v>678</v>
      </c>
      <c r="E1520" s="8433">
        <f>I1520</f>
        <v>3780</v>
      </c>
      <c r="F1520" s="8434">
        <v>3780</v>
      </c>
      <c r="G1520" s="8435">
        <v>3780</v>
      </c>
      <c r="H1520" s="2247">
        <f t="shared" si="419"/>
        <v>1</v>
      </c>
      <c r="I1520" s="1881">
        <f t="shared" si="411"/>
        <v>3780</v>
      </c>
      <c r="J1520" s="8436"/>
      <c r="K1520" s="8436"/>
      <c r="L1520" s="8436"/>
      <c r="M1520" s="8436"/>
      <c r="N1520" s="8436"/>
      <c r="O1520" s="8436"/>
      <c r="P1520" s="8326"/>
      <c r="Q1520" s="8437"/>
      <c r="R1520" s="8437"/>
      <c r="S1520" s="8437"/>
      <c r="T1520" s="8328"/>
      <c r="U1520" s="8437"/>
      <c r="V1520" s="8437"/>
      <c r="W1520" s="8437"/>
      <c r="X1520" s="8437"/>
      <c r="Y1520" s="8437"/>
      <c r="Z1520" s="8437"/>
      <c r="AA1520" s="8437"/>
      <c r="AB1520" s="8437"/>
      <c r="AC1520" s="8437"/>
      <c r="AD1520" s="8437"/>
      <c r="AE1520" s="8438">
        <v>3780</v>
      </c>
      <c r="AF1520" s="8438"/>
      <c r="AG1520" s="8437"/>
      <c r="AH1520" s="8437"/>
      <c r="AI1520" s="8328"/>
      <c r="AJ1520" s="8439"/>
      <c r="AK1520" s="8439"/>
      <c r="AL1520" s="8439"/>
      <c r="AM1520" s="8439"/>
      <c r="AN1520" s="8440"/>
      <c r="AO1520" s="8440"/>
    </row>
    <row r="1521" spans="1:31" ht="17.100000000000001" customHeight="1" thickBot="1">
      <c r="A1521" s="2913"/>
      <c r="B1521" s="2214" t="s">
        <v>996</v>
      </c>
      <c r="C1521" s="2215"/>
      <c r="D1521" s="2216" t="s">
        <v>997</v>
      </c>
      <c r="E1521" s="2217">
        <f t="shared" ref="E1521:G1522" si="425">SUM(E1522)</f>
        <v>9154000</v>
      </c>
      <c r="F1521" s="2217">
        <f t="shared" si="425"/>
        <v>8918259</v>
      </c>
      <c r="G1521" s="2218">
        <f t="shared" si="425"/>
        <v>8918250</v>
      </c>
      <c r="H1521" s="1935">
        <f>G1521/F1521</f>
        <v>0.99999899083442179</v>
      </c>
      <c r="I1521" s="1881">
        <f t="shared" si="411"/>
        <v>0</v>
      </c>
      <c r="J1521" s="8426"/>
      <c r="K1521" s="8426"/>
      <c r="L1521" s="8426"/>
      <c r="M1521" s="8426"/>
      <c r="N1521" s="8426"/>
      <c r="O1521" s="8426"/>
      <c r="P1521" s="8441"/>
      <c r="Q1521" s="8427"/>
      <c r="R1521" s="8427"/>
      <c r="S1521" s="8427"/>
      <c r="T1521" s="8442"/>
      <c r="U1521" s="8427"/>
      <c r="V1521" s="8427"/>
      <c r="W1521" s="8427"/>
      <c r="X1521" s="8427"/>
      <c r="Y1521" s="8427"/>
      <c r="Z1521" s="8427"/>
      <c r="AA1521" s="8427"/>
      <c r="AB1521" s="8427"/>
      <c r="AC1521" s="8427"/>
      <c r="AD1521" s="8427"/>
      <c r="AE1521" s="8428"/>
    </row>
    <row r="1522" spans="1:31" ht="17.100000000000001" customHeight="1">
      <c r="A1522" s="2913"/>
      <c r="B1522" s="10807"/>
      <c r="C1522" s="10860" t="s">
        <v>645</v>
      </c>
      <c r="D1522" s="10860"/>
      <c r="E1522" s="2220">
        <f t="shared" si="425"/>
        <v>9154000</v>
      </c>
      <c r="F1522" s="2220">
        <f t="shared" si="425"/>
        <v>8918259</v>
      </c>
      <c r="G1522" s="2221">
        <f t="shared" si="425"/>
        <v>8918250</v>
      </c>
      <c r="H1522" s="2354">
        <f>G1522/F1522</f>
        <v>0.99999899083442179</v>
      </c>
      <c r="I1522" s="1881">
        <f t="shared" si="411"/>
        <v>0</v>
      </c>
      <c r="J1522" s="8436"/>
      <c r="K1522" s="8436"/>
      <c r="L1522" s="8436"/>
      <c r="M1522" s="8436"/>
      <c r="N1522" s="8436"/>
      <c r="O1522" s="8436"/>
      <c r="P1522" s="8326"/>
      <c r="Q1522" s="8437"/>
      <c r="R1522" s="8437"/>
      <c r="S1522" s="8437"/>
      <c r="T1522" s="8328"/>
      <c r="U1522" s="8437"/>
      <c r="V1522" s="8437"/>
      <c r="W1522" s="8437"/>
      <c r="X1522" s="8437"/>
      <c r="Y1522" s="8437"/>
      <c r="Z1522" s="8437"/>
      <c r="AA1522" s="8437"/>
      <c r="AB1522" s="8437"/>
      <c r="AC1522" s="8437"/>
      <c r="AD1522" s="8437"/>
      <c r="AE1522" s="8438"/>
    </row>
    <row r="1523" spans="1:31" ht="17.100000000000001" customHeight="1">
      <c r="A1523" s="2913"/>
      <c r="B1523" s="10807"/>
      <c r="C1523" s="11243" t="s">
        <v>683</v>
      </c>
      <c r="D1523" s="11243"/>
      <c r="E1523" s="8443">
        <f>SUM(E1524:E1539)</f>
        <v>9154000</v>
      </c>
      <c r="F1523" s="8443">
        <f>SUM(F1524:F1539)</f>
        <v>8918259</v>
      </c>
      <c r="G1523" s="8444">
        <f>SUM(G1524:G1539)</f>
        <v>8918250</v>
      </c>
      <c r="H1523" s="2247">
        <f t="shared" ref="H1523:H1539" si="426">G1523/F1523</f>
        <v>0.99999899083442179</v>
      </c>
      <c r="I1523" s="1881">
        <f t="shared" si="411"/>
        <v>0</v>
      </c>
      <c r="J1523" s="8445"/>
      <c r="K1523" s="8445"/>
      <c r="L1523" s="8445"/>
      <c r="M1523" s="8445"/>
      <c r="N1523" s="8445"/>
      <c r="O1523" s="8445"/>
      <c r="P1523" s="8326"/>
      <c r="Q1523" s="8446"/>
      <c r="R1523" s="8446"/>
      <c r="S1523" s="8446"/>
      <c r="T1523" s="8328"/>
      <c r="U1523" s="8446"/>
      <c r="V1523" s="8446"/>
      <c r="W1523" s="8446"/>
      <c r="X1523" s="8446"/>
      <c r="Y1523" s="8446"/>
      <c r="Z1523" s="8446"/>
      <c r="AA1523" s="8446"/>
      <c r="AB1523" s="8446"/>
      <c r="AC1523" s="8446"/>
      <c r="AD1523" s="8446"/>
      <c r="AE1523" s="8447"/>
    </row>
    <row r="1524" spans="1:31" ht="15.75" customHeight="1">
      <c r="A1524" s="2913"/>
      <c r="B1524" s="10807"/>
      <c r="C1524" s="8448" t="s">
        <v>998</v>
      </c>
      <c r="D1524" s="8449" t="s">
        <v>906</v>
      </c>
      <c r="E1524" s="8450">
        <f>I1524</f>
        <v>6766000</v>
      </c>
      <c r="F1524" s="8323">
        <v>6591750</v>
      </c>
      <c r="G1524" s="8324">
        <v>6591750</v>
      </c>
      <c r="H1524" s="2247">
        <f t="shared" si="426"/>
        <v>1</v>
      </c>
      <c r="I1524" s="1881">
        <f t="shared" si="411"/>
        <v>6766000</v>
      </c>
      <c r="J1524" s="8451"/>
      <c r="K1524" s="8451"/>
      <c r="L1524" s="8451"/>
      <c r="M1524" s="8451"/>
      <c r="N1524" s="8451"/>
      <c r="O1524" s="8451"/>
      <c r="P1524" s="8326"/>
      <c r="Q1524" s="8452"/>
      <c r="R1524" s="8452"/>
      <c r="S1524" s="8452"/>
      <c r="T1524" s="8328"/>
      <c r="U1524" s="8452"/>
      <c r="V1524" s="8452"/>
      <c r="W1524" s="8452"/>
      <c r="X1524" s="8452"/>
      <c r="Y1524" s="8452"/>
      <c r="Z1524" s="8452"/>
      <c r="AA1524" s="8452"/>
      <c r="AB1524" s="8452"/>
      <c r="AC1524" s="8452"/>
      <c r="AD1524" s="8452">
        <v>6766000</v>
      </c>
      <c r="AE1524" s="8453"/>
    </row>
    <row r="1525" spans="1:31" ht="17.100000000000001" customHeight="1">
      <c r="A1525" s="2913"/>
      <c r="B1525" s="1955"/>
      <c r="C1525" s="8454" t="s">
        <v>999</v>
      </c>
      <c r="D1525" s="8455" t="s">
        <v>906</v>
      </c>
      <c r="E1525" s="8456">
        <f t="shared" ref="E1525:E1539" si="427">I1525</f>
        <v>1194000</v>
      </c>
      <c r="F1525" s="8323">
        <v>1163250</v>
      </c>
      <c r="G1525" s="8324">
        <v>1163250</v>
      </c>
      <c r="H1525" s="2247">
        <f t="shared" si="426"/>
        <v>1</v>
      </c>
      <c r="I1525" s="1881">
        <f t="shared" si="411"/>
        <v>1194000</v>
      </c>
      <c r="J1525" s="8457"/>
      <c r="K1525" s="8457"/>
      <c r="L1525" s="8457"/>
      <c r="M1525" s="8457"/>
      <c r="N1525" s="8457"/>
      <c r="O1525" s="8457"/>
      <c r="P1525" s="8326"/>
      <c r="Q1525" s="8458"/>
      <c r="R1525" s="8458"/>
      <c r="S1525" s="8458"/>
      <c r="T1525" s="8328"/>
      <c r="U1525" s="8458"/>
      <c r="V1525" s="8458"/>
      <c r="W1525" s="8458"/>
      <c r="X1525" s="8458"/>
      <c r="Y1525" s="8458"/>
      <c r="Z1525" s="8458"/>
      <c r="AA1525" s="8458"/>
      <c r="AB1525" s="8458"/>
      <c r="AC1525" s="8458"/>
      <c r="AD1525" s="8458">
        <v>1194000</v>
      </c>
      <c r="AE1525" s="8459"/>
    </row>
    <row r="1526" spans="1:31" ht="17.100000000000001" customHeight="1">
      <c r="A1526" s="2916"/>
      <c r="B1526" s="1955"/>
      <c r="C1526" s="3669" t="s">
        <v>730</v>
      </c>
      <c r="D1526" s="3670" t="s">
        <v>648</v>
      </c>
      <c r="E1526" s="2233">
        <f>I1526</f>
        <v>763465</v>
      </c>
      <c r="F1526" s="2245">
        <v>743804</v>
      </c>
      <c r="G1526" s="2246">
        <v>743803.15</v>
      </c>
      <c r="H1526" s="2247">
        <f t="shared" si="426"/>
        <v>0.99999885722582837</v>
      </c>
      <c r="I1526" s="1881">
        <f t="shared" si="411"/>
        <v>763465</v>
      </c>
      <c r="J1526" s="8457"/>
      <c r="K1526" s="8457"/>
      <c r="L1526" s="8457"/>
      <c r="M1526" s="8457"/>
      <c r="N1526" s="8457"/>
      <c r="O1526" s="8457"/>
      <c r="P1526" s="8326"/>
      <c r="Q1526" s="8458"/>
      <c r="R1526" s="8458"/>
      <c r="S1526" s="8458"/>
      <c r="T1526" s="8328"/>
      <c r="U1526" s="8458"/>
      <c r="V1526" s="8458"/>
      <c r="W1526" s="8458"/>
      <c r="X1526" s="8458"/>
      <c r="Y1526" s="8458"/>
      <c r="Z1526" s="8458"/>
      <c r="AA1526" s="8458"/>
      <c r="AB1526" s="8458"/>
      <c r="AC1526" s="8458"/>
      <c r="AD1526" s="8458">
        <v>763465</v>
      </c>
      <c r="AE1526" s="8459"/>
    </row>
    <row r="1527" spans="1:31" ht="17.100000000000001" customHeight="1">
      <c r="A1527" s="2913"/>
      <c r="B1527" s="1955"/>
      <c r="C1527" s="8460" t="s">
        <v>685</v>
      </c>
      <c r="D1527" s="8461" t="s">
        <v>648</v>
      </c>
      <c r="E1527" s="8456">
        <f t="shared" si="427"/>
        <v>134729</v>
      </c>
      <c r="F1527" s="8323">
        <v>131260</v>
      </c>
      <c r="G1527" s="8324">
        <v>131259.85</v>
      </c>
      <c r="H1527" s="2247">
        <f t="shared" si="426"/>
        <v>0.99999885722992543</v>
      </c>
      <c r="I1527" s="1881">
        <f t="shared" si="411"/>
        <v>134729</v>
      </c>
      <c r="J1527" s="8457"/>
      <c r="K1527" s="8457"/>
      <c r="L1527" s="8457"/>
      <c r="M1527" s="8457"/>
      <c r="N1527" s="8457"/>
      <c r="O1527" s="8457"/>
      <c r="P1527" s="8326"/>
      <c r="Q1527" s="8458"/>
      <c r="R1527" s="8458"/>
      <c r="S1527" s="8458"/>
      <c r="T1527" s="8328"/>
      <c r="U1527" s="8458"/>
      <c r="V1527" s="8458"/>
      <c r="W1527" s="8458"/>
      <c r="X1527" s="8458"/>
      <c r="Y1527" s="8458"/>
      <c r="Z1527" s="8458"/>
      <c r="AA1527" s="8458"/>
      <c r="AB1527" s="8458"/>
      <c r="AC1527" s="8458"/>
      <c r="AD1527" s="8458">
        <v>134729</v>
      </c>
      <c r="AE1527" s="8459"/>
    </row>
    <row r="1528" spans="1:31" ht="17.100000000000001" customHeight="1">
      <c r="A1528" s="2913"/>
      <c r="B1528" s="1955"/>
      <c r="C1528" s="8460" t="s">
        <v>731</v>
      </c>
      <c r="D1528" s="8461" t="s">
        <v>650</v>
      </c>
      <c r="E1528" s="8456">
        <f t="shared" si="427"/>
        <v>131239</v>
      </c>
      <c r="F1528" s="8323">
        <v>127860</v>
      </c>
      <c r="G1528" s="8324">
        <v>127859.1</v>
      </c>
      <c r="H1528" s="2247">
        <f t="shared" si="426"/>
        <v>0.99999296105114976</v>
      </c>
      <c r="I1528" s="1881">
        <f t="shared" si="411"/>
        <v>131239</v>
      </c>
      <c r="J1528" s="8457"/>
      <c r="K1528" s="8457"/>
      <c r="L1528" s="8457"/>
      <c r="M1528" s="8457"/>
      <c r="N1528" s="8457"/>
      <c r="O1528" s="8457"/>
      <c r="P1528" s="8326"/>
      <c r="Q1528" s="8458"/>
      <c r="R1528" s="8458"/>
      <c r="S1528" s="8458"/>
      <c r="T1528" s="8328"/>
      <c r="U1528" s="8458"/>
      <c r="V1528" s="8458"/>
      <c r="W1528" s="8458"/>
      <c r="X1528" s="8458"/>
      <c r="Y1528" s="8458"/>
      <c r="Z1528" s="8458"/>
      <c r="AA1528" s="8458"/>
      <c r="AB1528" s="8458"/>
      <c r="AC1528" s="8458"/>
      <c r="AD1528" s="8458">
        <v>131239</v>
      </c>
      <c r="AE1528" s="8459"/>
    </row>
    <row r="1529" spans="1:31" ht="17.100000000000001" customHeight="1">
      <c r="A1529" s="2913"/>
      <c r="B1529" s="1955"/>
      <c r="C1529" s="8460" t="s">
        <v>689</v>
      </c>
      <c r="D1529" s="8461" t="s">
        <v>650</v>
      </c>
      <c r="E1529" s="8456">
        <f t="shared" si="427"/>
        <v>23161</v>
      </c>
      <c r="F1529" s="8323">
        <v>22565</v>
      </c>
      <c r="G1529" s="8324">
        <v>22563.9</v>
      </c>
      <c r="H1529" s="2247">
        <f t="shared" si="426"/>
        <v>0.99995125193884338</v>
      </c>
      <c r="I1529" s="1881">
        <f t="shared" si="411"/>
        <v>23161</v>
      </c>
      <c r="J1529" s="8457"/>
      <c r="K1529" s="8457"/>
      <c r="L1529" s="8457"/>
      <c r="M1529" s="8457"/>
      <c r="N1529" s="8457"/>
      <c r="O1529" s="8457"/>
      <c r="P1529" s="8326"/>
      <c r="Q1529" s="8458"/>
      <c r="R1529" s="8458"/>
      <c r="S1529" s="8458"/>
      <c r="T1529" s="8328"/>
      <c r="U1529" s="8458"/>
      <c r="V1529" s="8458"/>
      <c r="W1529" s="8458"/>
      <c r="X1529" s="8458"/>
      <c r="Y1529" s="8458"/>
      <c r="Z1529" s="8458"/>
      <c r="AA1529" s="8458"/>
      <c r="AB1529" s="8458"/>
      <c r="AC1529" s="8458"/>
      <c r="AD1529" s="8458">
        <v>23161</v>
      </c>
      <c r="AE1529" s="8459"/>
    </row>
    <row r="1530" spans="1:31" ht="16.5" customHeight="1">
      <c r="A1530" s="2913"/>
      <c r="B1530" s="1955"/>
      <c r="C1530" s="8460" t="s">
        <v>732</v>
      </c>
      <c r="D1530" s="8461" t="s">
        <v>651</v>
      </c>
      <c r="E1530" s="8456">
        <f t="shared" si="427"/>
        <v>18705</v>
      </c>
      <c r="F1530" s="8323">
        <v>18224</v>
      </c>
      <c r="G1530" s="8324">
        <v>18223.5</v>
      </c>
      <c r="H1530" s="2247">
        <f t="shared" si="426"/>
        <v>0.99997256365232656</v>
      </c>
      <c r="I1530" s="1881">
        <f t="shared" si="411"/>
        <v>18705</v>
      </c>
      <c r="J1530" s="8457"/>
      <c r="K1530" s="8457"/>
      <c r="L1530" s="8457"/>
      <c r="M1530" s="8457"/>
      <c r="N1530" s="8457"/>
      <c r="O1530" s="8457"/>
      <c r="P1530" s="8326"/>
      <c r="Q1530" s="8458"/>
      <c r="R1530" s="8458"/>
      <c r="S1530" s="8458"/>
      <c r="T1530" s="8328"/>
      <c r="U1530" s="8458"/>
      <c r="V1530" s="8458"/>
      <c r="W1530" s="8458"/>
      <c r="X1530" s="8458"/>
      <c r="Y1530" s="8458"/>
      <c r="Z1530" s="8458"/>
      <c r="AA1530" s="8458"/>
      <c r="AB1530" s="8458"/>
      <c r="AC1530" s="8458"/>
      <c r="AD1530" s="8458">
        <v>18705</v>
      </c>
      <c r="AE1530" s="8459"/>
    </row>
    <row r="1531" spans="1:31" ht="16.5" customHeight="1">
      <c r="A1531" s="2913"/>
      <c r="B1531" s="1955"/>
      <c r="C1531" s="8460" t="s">
        <v>691</v>
      </c>
      <c r="D1531" s="8461" t="s">
        <v>651</v>
      </c>
      <c r="E1531" s="8456">
        <f t="shared" si="427"/>
        <v>3301</v>
      </c>
      <c r="F1531" s="8323">
        <v>3216</v>
      </c>
      <c r="G1531" s="8324">
        <v>3215.5</v>
      </c>
      <c r="H1531" s="2247">
        <f t="shared" si="426"/>
        <v>0.99984452736318408</v>
      </c>
      <c r="I1531" s="1881">
        <f t="shared" si="411"/>
        <v>3301</v>
      </c>
      <c r="J1531" s="8457"/>
      <c r="K1531" s="8457"/>
      <c r="L1531" s="8457"/>
      <c r="M1531" s="8457"/>
      <c r="N1531" s="8457"/>
      <c r="O1531" s="8457"/>
      <c r="P1531" s="8326"/>
      <c r="Q1531" s="8458"/>
      <c r="R1531" s="8458"/>
      <c r="S1531" s="8458"/>
      <c r="T1531" s="8328"/>
      <c r="U1531" s="8458"/>
      <c r="V1531" s="8458"/>
      <c r="W1531" s="8458"/>
      <c r="X1531" s="8458"/>
      <c r="Y1531" s="8458"/>
      <c r="Z1531" s="8458"/>
      <c r="AA1531" s="8458"/>
      <c r="AB1531" s="8458"/>
      <c r="AC1531" s="8458"/>
      <c r="AD1531" s="8458">
        <v>3301</v>
      </c>
      <c r="AE1531" s="8459"/>
    </row>
    <row r="1532" spans="1:31" ht="15" customHeight="1">
      <c r="A1532" s="2913"/>
      <c r="B1532" s="1955"/>
      <c r="C1532" s="8460" t="s">
        <v>734</v>
      </c>
      <c r="D1532" s="8461" t="s">
        <v>656</v>
      </c>
      <c r="E1532" s="8456">
        <f t="shared" si="427"/>
        <v>60895</v>
      </c>
      <c r="F1532" s="8323">
        <v>59327</v>
      </c>
      <c r="G1532" s="8324">
        <v>59326.25</v>
      </c>
      <c r="H1532" s="2247">
        <f t="shared" si="426"/>
        <v>0.99998735820115625</v>
      </c>
      <c r="I1532" s="1881">
        <f t="shared" si="411"/>
        <v>60895</v>
      </c>
      <c r="J1532" s="8457"/>
      <c r="K1532" s="8457"/>
      <c r="L1532" s="8457"/>
      <c r="M1532" s="8457"/>
      <c r="N1532" s="8457"/>
      <c r="O1532" s="8457"/>
      <c r="P1532" s="8326"/>
      <c r="Q1532" s="8458"/>
      <c r="R1532" s="8458"/>
      <c r="S1532" s="8458"/>
      <c r="T1532" s="8328"/>
      <c r="U1532" s="8458"/>
      <c r="V1532" s="8458"/>
      <c r="W1532" s="8458"/>
      <c r="X1532" s="8458"/>
      <c r="Y1532" s="8458"/>
      <c r="Z1532" s="8458"/>
      <c r="AA1532" s="8458"/>
      <c r="AB1532" s="8458"/>
      <c r="AC1532" s="8458"/>
      <c r="AD1532" s="8458">
        <v>60895</v>
      </c>
      <c r="AE1532" s="8459"/>
    </row>
    <row r="1533" spans="1:31" ht="17.100000000000001" customHeight="1">
      <c r="A1533" s="2913"/>
      <c r="B1533" s="1955"/>
      <c r="C1533" s="8460" t="s">
        <v>698</v>
      </c>
      <c r="D1533" s="8461" t="s">
        <v>656</v>
      </c>
      <c r="E1533" s="8456">
        <f t="shared" si="427"/>
        <v>10745</v>
      </c>
      <c r="F1533" s="8323">
        <v>10470</v>
      </c>
      <c r="G1533" s="8324">
        <v>10468.75</v>
      </c>
      <c r="H1533" s="2247">
        <f t="shared" si="426"/>
        <v>0.99988061127029604</v>
      </c>
      <c r="I1533" s="1881">
        <f t="shared" si="411"/>
        <v>10745</v>
      </c>
      <c r="J1533" s="8457"/>
      <c r="K1533" s="8457"/>
      <c r="L1533" s="8457"/>
      <c r="M1533" s="8457"/>
      <c r="N1533" s="8457"/>
      <c r="O1533" s="8457"/>
      <c r="P1533" s="8326"/>
      <c r="Q1533" s="8458"/>
      <c r="R1533" s="8458"/>
      <c r="S1533" s="8458"/>
      <c r="T1533" s="8328"/>
      <c r="U1533" s="8458"/>
      <c r="V1533" s="8458"/>
      <c r="W1533" s="8458"/>
      <c r="X1533" s="8458"/>
      <c r="Y1533" s="8458"/>
      <c r="Z1533" s="8458"/>
      <c r="AA1533" s="8458"/>
      <c r="AB1533" s="8458"/>
      <c r="AC1533" s="8458"/>
      <c r="AD1533" s="8458">
        <v>10745</v>
      </c>
      <c r="AE1533" s="8459"/>
    </row>
    <row r="1534" spans="1:31" ht="17.100000000000001" customHeight="1">
      <c r="A1534" s="2913"/>
      <c r="B1534" s="1955"/>
      <c r="C1534" s="8460" t="s">
        <v>735</v>
      </c>
      <c r="D1534" s="8461" t="s">
        <v>658</v>
      </c>
      <c r="E1534" s="8456">
        <f t="shared" si="427"/>
        <v>20298</v>
      </c>
      <c r="F1534" s="8323">
        <v>19775</v>
      </c>
      <c r="G1534" s="8324">
        <v>19774.75</v>
      </c>
      <c r="H1534" s="2247">
        <f t="shared" si="426"/>
        <v>0.99998735777496839</v>
      </c>
      <c r="I1534" s="1881">
        <f t="shared" si="411"/>
        <v>20298</v>
      </c>
      <c r="J1534" s="8457"/>
      <c r="K1534" s="8457"/>
      <c r="L1534" s="8457"/>
      <c r="M1534" s="8457"/>
      <c r="N1534" s="8457"/>
      <c r="O1534" s="8457"/>
      <c r="P1534" s="8326"/>
      <c r="Q1534" s="8458"/>
      <c r="R1534" s="8458"/>
      <c r="S1534" s="8458"/>
      <c r="T1534" s="8328"/>
      <c r="U1534" s="8458"/>
      <c r="V1534" s="8458"/>
      <c r="W1534" s="8458"/>
      <c r="X1534" s="8458"/>
      <c r="Y1534" s="8458"/>
      <c r="Z1534" s="8458"/>
      <c r="AA1534" s="8458"/>
      <c r="AB1534" s="8458"/>
      <c r="AC1534" s="8458"/>
      <c r="AD1534" s="8458">
        <v>20298</v>
      </c>
      <c r="AE1534" s="8459"/>
    </row>
    <row r="1535" spans="1:31" ht="17.100000000000001" customHeight="1">
      <c r="A1535" s="2913"/>
      <c r="B1535" s="1955"/>
      <c r="C1535" s="8460" t="s">
        <v>832</v>
      </c>
      <c r="D1535" s="8461" t="s">
        <v>658</v>
      </c>
      <c r="E1535" s="8456">
        <f t="shared" si="427"/>
        <v>3582</v>
      </c>
      <c r="F1535" s="8323">
        <v>3491</v>
      </c>
      <c r="G1535" s="8324">
        <v>3490.25</v>
      </c>
      <c r="H1535" s="2247">
        <f t="shared" si="426"/>
        <v>0.99978516184474364</v>
      </c>
      <c r="I1535" s="1881">
        <f t="shared" si="411"/>
        <v>3582</v>
      </c>
      <c r="J1535" s="8457"/>
      <c r="K1535" s="8457"/>
      <c r="L1535" s="8457"/>
      <c r="M1535" s="8457"/>
      <c r="N1535" s="8457"/>
      <c r="O1535" s="8457"/>
      <c r="P1535" s="8326"/>
      <c r="Q1535" s="8458"/>
      <c r="R1535" s="8458"/>
      <c r="S1535" s="8458"/>
      <c r="T1535" s="8328"/>
      <c r="U1535" s="8458"/>
      <c r="V1535" s="8458"/>
      <c r="W1535" s="8458"/>
      <c r="X1535" s="8458"/>
      <c r="Y1535" s="8458"/>
      <c r="Z1535" s="8458"/>
      <c r="AA1535" s="8458"/>
      <c r="AB1535" s="8458"/>
      <c r="AC1535" s="8458"/>
      <c r="AD1535" s="8458">
        <v>3582</v>
      </c>
      <c r="AE1535" s="8459"/>
    </row>
    <row r="1536" spans="1:31" ht="17.100000000000001" customHeight="1">
      <c r="A1536" s="2913"/>
      <c r="B1536" s="1955"/>
      <c r="C1536" s="8460" t="s">
        <v>737</v>
      </c>
      <c r="D1536" s="8461" t="s">
        <v>661</v>
      </c>
      <c r="E1536" s="8462">
        <f t="shared" si="427"/>
        <v>10149</v>
      </c>
      <c r="F1536" s="8323">
        <v>9889</v>
      </c>
      <c r="G1536" s="8324">
        <v>9888.2999999999993</v>
      </c>
      <c r="H1536" s="2247">
        <f t="shared" si="426"/>
        <v>0.99992921427849113</v>
      </c>
      <c r="I1536" s="1881">
        <f t="shared" si="411"/>
        <v>10149</v>
      </c>
      <c r="J1536" s="8463"/>
      <c r="K1536" s="8463"/>
      <c r="L1536" s="8463"/>
      <c r="M1536" s="8463"/>
      <c r="N1536" s="8463"/>
      <c r="O1536" s="8463"/>
      <c r="P1536" s="8326"/>
      <c r="Q1536" s="8464"/>
      <c r="R1536" s="8464"/>
      <c r="S1536" s="8464"/>
      <c r="T1536" s="8328"/>
      <c r="U1536" s="8464"/>
      <c r="V1536" s="8464"/>
      <c r="W1536" s="8464"/>
      <c r="X1536" s="8464"/>
      <c r="Y1536" s="8464"/>
      <c r="Z1536" s="8464"/>
      <c r="AA1536" s="8464"/>
      <c r="AB1536" s="8464"/>
      <c r="AC1536" s="8464"/>
      <c r="AD1536" s="8464">
        <v>10149</v>
      </c>
      <c r="AE1536" s="8465"/>
    </row>
    <row r="1537" spans="1:41" ht="17.100000000000001" customHeight="1">
      <c r="A1537" s="2913"/>
      <c r="B1537" s="1955"/>
      <c r="C1537" s="8466" t="s">
        <v>702</v>
      </c>
      <c r="D1537" s="8467" t="s">
        <v>661</v>
      </c>
      <c r="E1537" s="8468">
        <f>I1537</f>
        <v>1791</v>
      </c>
      <c r="F1537" s="8323">
        <v>1745</v>
      </c>
      <c r="G1537" s="8324">
        <v>1744.7</v>
      </c>
      <c r="H1537" s="2247">
        <f t="shared" si="426"/>
        <v>0.99982808022922642</v>
      </c>
      <c r="I1537" s="1881">
        <f t="shared" si="411"/>
        <v>1791</v>
      </c>
      <c r="J1537" s="8469"/>
      <c r="K1537" s="8469"/>
      <c r="L1537" s="8469"/>
      <c r="M1537" s="8469"/>
      <c r="N1537" s="8469"/>
      <c r="O1537" s="8469"/>
      <c r="P1537" s="8326"/>
      <c r="Q1537" s="8470"/>
      <c r="R1537" s="8470"/>
      <c r="S1537" s="8470"/>
      <c r="T1537" s="8328"/>
      <c r="U1537" s="8470"/>
      <c r="V1537" s="8470"/>
      <c r="W1537" s="8470"/>
      <c r="X1537" s="8470"/>
      <c r="Y1537" s="8470"/>
      <c r="Z1537" s="8470"/>
      <c r="AA1537" s="8470"/>
      <c r="AB1537" s="8470"/>
      <c r="AC1537" s="8470"/>
      <c r="AD1537" s="8470">
        <v>1791</v>
      </c>
      <c r="AE1537" s="8471"/>
      <c r="AF1537" s="8471"/>
      <c r="AG1537" s="8470"/>
      <c r="AH1537" s="8470"/>
      <c r="AI1537" s="8328"/>
      <c r="AJ1537" s="8472"/>
      <c r="AK1537" s="8472"/>
      <c r="AL1537" s="8472"/>
      <c r="AM1537" s="8472"/>
      <c r="AN1537" s="8473"/>
      <c r="AO1537" s="8473"/>
    </row>
    <row r="1538" spans="1:41" ht="17.100000000000001" customHeight="1">
      <c r="A1538" s="2913"/>
      <c r="B1538" s="1955"/>
      <c r="C1538" s="3669" t="s">
        <v>738</v>
      </c>
      <c r="D1538" s="3670" t="s">
        <v>995</v>
      </c>
      <c r="E1538" s="2233">
        <f t="shared" si="427"/>
        <v>10149</v>
      </c>
      <c r="F1538" s="2245">
        <v>9888</v>
      </c>
      <c r="G1538" s="2246">
        <v>9887.4500000000007</v>
      </c>
      <c r="H1538" s="2247">
        <f t="shared" si="426"/>
        <v>0.99994437702265382</v>
      </c>
      <c r="I1538" s="1881">
        <f t="shared" si="411"/>
        <v>10149</v>
      </c>
      <c r="J1538" s="8469"/>
      <c r="K1538" s="8469"/>
      <c r="L1538" s="8469"/>
      <c r="M1538" s="8469"/>
      <c r="N1538" s="8469"/>
      <c r="O1538" s="8469"/>
      <c r="P1538" s="8326"/>
      <c r="Q1538" s="8470"/>
      <c r="R1538" s="8470"/>
      <c r="S1538" s="8470"/>
      <c r="T1538" s="8328"/>
      <c r="U1538" s="8470"/>
      <c r="V1538" s="8470"/>
      <c r="W1538" s="8470"/>
      <c r="X1538" s="8470"/>
      <c r="Y1538" s="8470"/>
      <c r="Z1538" s="8470"/>
      <c r="AA1538" s="8470"/>
      <c r="AB1538" s="8470"/>
      <c r="AC1538" s="8470"/>
      <c r="AD1538" s="8470">
        <v>10149</v>
      </c>
      <c r="AE1538" s="8471"/>
      <c r="AF1538" s="8471"/>
      <c r="AG1538" s="8470"/>
      <c r="AH1538" s="8470"/>
      <c r="AI1538" s="8328"/>
      <c r="AJ1538" s="8472"/>
      <c r="AK1538" s="8472"/>
      <c r="AL1538" s="8472"/>
      <c r="AM1538" s="8472"/>
      <c r="AN1538" s="8473"/>
      <c r="AO1538" s="8473"/>
    </row>
    <row r="1539" spans="1:41" ht="17.100000000000001" customHeight="1" thickBot="1">
      <c r="A1539" s="2916"/>
      <c r="B1539" s="1955"/>
      <c r="C1539" s="8474" t="s">
        <v>853</v>
      </c>
      <c r="D1539" s="8475" t="s">
        <v>995</v>
      </c>
      <c r="E1539" s="8476">
        <f t="shared" si="427"/>
        <v>1791</v>
      </c>
      <c r="F1539" s="8323">
        <v>1745</v>
      </c>
      <c r="G1539" s="8324">
        <v>1744.55</v>
      </c>
      <c r="H1539" s="2247">
        <f t="shared" si="426"/>
        <v>0.99974212034383947</v>
      </c>
      <c r="I1539" s="1881">
        <f t="shared" si="411"/>
        <v>1791</v>
      </c>
      <c r="J1539" s="8477"/>
      <c r="K1539" s="8477"/>
      <c r="L1539" s="8477"/>
      <c r="M1539" s="8477"/>
      <c r="N1539" s="8477"/>
      <c r="O1539" s="8477"/>
      <c r="P1539" s="8326"/>
      <c r="Q1539" s="8478"/>
      <c r="R1539" s="8478"/>
      <c r="S1539" s="8478"/>
      <c r="T1539" s="8328"/>
      <c r="U1539" s="8478"/>
      <c r="V1539" s="8478"/>
      <c r="W1539" s="8478"/>
      <c r="X1539" s="8478"/>
      <c r="Y1539" s="8478"/>
      <c r="Z1539" s="8478"/>
      <c r="AA1539" s="8478"/>
      <c r="AB1539" s="8478"/>
      <c r="AC1539" s="8478"/>
      <c r="AD1539" s="8478">
        <v>1791</v>
      </c>
      <c r="AE1539" s="8479"/>
      <c r="AF1539" s="8479"/>
      <c r="AG1539" s="8478"/>
      <c r="AH1539" s="8478"/>
      <c r="AI1539" s="8328"/>
      <c r="AJ1539" s="8480"/>
      <c r="AK1539" s="8480"/>
      <c r="AL1539" s="8480"/>
      <c r="AM1539" s="8480"/>
      <c r="AN1539" s="8481"/>
      <c r="AO1539" s="8481"/>
    </row>
    <row r="1540" spans="1:41" ht="17.100000000000001" customHeight="1" thickBot="1">
      <c r="A1540" s="2916"/>
      <c r="B1540" s="2214" t="s">
        <v>1000</v>
      </c>
      <c r="C1540" s="2215"/>
      <c r="D1540" s="2216" t="s">
        <v>254</v>
      </c>
      <c r="E1540" s="2217">
        <f>SUM(E1541,E1561)</f>
        <v>391652</v>
      </c>
      <c r="F1540" s="2217">
        <f>SUM(F1541,F1561)</f>
        <v>1032623</v>
      </c>
      <c r="G1540" s="2218">
        <f>SUM(G1541,G1561)</f>
        <v>1003854.04</v>
      </c>
      <c r="H1540" s="1935">
        <f>G1540/F1540</f>
        <v>0.97213991940911648</v>
      </c>
      <c r="I1540" s="1881">
        <f t="shared" si="411"/>
        <v>0</v>
      </c>
      <c r="J1540" s="8477"/>
      <c r="K1540" s="8477"/>
      <c r="L1540" s="8477"/>
      <c r="M1540" s="8477"/>
      <c r="N1540" s="8477"/>
      <c r="O1540" s="8477"/>
      <c r="P1540" s="8326"/>
      <c r="Q1540" s="8478"/>
      <c r="R1540" s="8478"/>
      <c r="S1540" s="8478"/>
      <c r="T1540" s="8328"/>
      <c r="U1540" s="8478"/>
      <c r="V1540" s="8478"/>
      <c r="W1540" s="8478"/>
      <c r="X1540" s="8478"/>
      <c r="Y1540" s="8478"/>
      <c r="Z1540" s="8478"/>
      <c r="AA1540" s="8478"/>
      <c r="AB1540" s="8478"/>
      <c r="AC1540" s="8478"/>
      <c r="AD1540" s="8478"/>
      <c r="AE1540" s="8479"/>
      <c r="AF1540" s="8479"/>
      <c r="AG1540" s="8478"/>
      <c r="AH1540" s="8478"/>
      <c r="AI1540" s="8328"/>
      <c r="AJ1540" s="8480"/>
      <c r="AK1540" s="8480"/>
      <c r="AL1540" s="8480"/>
      <c r="AM1540" s="8480"/>
      <c r="AN1540" s="8481"/>
      <c r="AO1540" s="8481"/>
    </row>
    <row r="1541" spans="1:41" ht="17.100000000000001" customHeight="1">
      <c r="A1541" s="2913"/>
      <c r="B1541" s="1955"/>
      <c r="C1541" s="10865" t="s">
        <v>645</v>
      </c>
      <c r="D1541" s="10828"/>
      <c r="E1541" s="2220">
        <f>SUM(E1542,E1558)</f>
        <v>391652</v>
      </c>
      <c r="F1541" s="2220">
        <f>SUM(F1542,F1558)</f>
        <v>862623</v>
      </c>
      <c r="G1541" s="2221">
        <f>SUM(G1542,G1558)</f>
        <v>833854.04</v>
      </c>
      <c r="H1541" s="2354">
        <f>G1541/F1541</f>
        <v>0.96664944013781229</v>
      </c>
      <c r="I1541" s="1881">
        <f t="shared" si="411"/>
        <v>0</v>
      </c>
      <c r="J1541" s="8477"/>
      <c r="K1541" s="8477"/>
      <c r="L1541" s="8477"/>
      <c r="M1541" s="8477"/>
      <c r="N1541" s="8477"/>
      <c r="O1541" s="8477"/>
      <c r="P1541" s="8326"/>
      <c r="Q1541" s="8478"/>
      <c r="R1541" s="8478"/>
      <c r="S1541" s="8478"/>
      <c r="T1541" s="8328"/>
      <c r="U1541" s="8478"/>
      <c r="V1541" s="8478"/>
      <c r="W1541" s="8478"/>
      <c r="X1541" s="8478"/>
      <c r="Y1541" s="8478"/>
      <c r="Z1541" s="8478"/>
      <c r="AA1541" s="8478"/>
      <c r="AB1541" s="8478"/>
      <c r="AC1541" s="8478"/>
      <c r="AD1541" s="8478"/>
      <c r="AE1541" s="8479"/>
      <c r="AF1541" s="8479"/>
      <c r="AG1541" s="8478"/>
      <c r="AH1541" s="8478"/>
      <c r="AI1541" s="8328"/>
      <c r="AJ1541" s="8480"/>
      <c r="AK1541" s="8480"/>
      <c r="AL1541" s="8480"/>
      <c r="AM1541" s="8480"/>
      <c r="AN1541" s="8481"/>
      <c r="AO1541" s="8481"/>
    </row>
    <row r="1542" spans="1:41" ht="17.100000000000001" customHeight="1">
      <c r="A1542" s="2913"/>
      <c r="B1542" s="1955"/>
      <c r="C1542" s="11244" t="s">
        <v>646</v>
      </c>
      <c r="D1542" s="11244"/>
      <c r="E1542" s="8482">
        <f>SUM(E1543,E1548)</f>
        <v>389232</v>
      </c>
      <c r="F1542" s="8482">
        <f>SUM(F1543,F1548)</f>
        <v>859657</v>
      </c>
      <c r="G1542" s="8483">
        <f>SUM(G1543,G1548)</f>
        <v>831380</v>
      </c>
      <c r="H1542" s="2247">
        <f t="shared" ref="H1542:H1567" si="428">G1542/F1542</f>
        <v>0.9671066483492835</v>
      </c>
      <c r="I1542" s="1881">
        <f t="shared" si="411"/>
        <v>0</v>
      </c>
      <c r="J1542" s="8484"/>
      <c r="K1542" s="8484"/>
      <c r="L1542" s="8484"/>
      <c r="M1542" s="8484"/>
      <c r="N1542" s="8484"/>
      <c r="O1542" s="8484"/>
      <c r="P1542" s="8326"/>
      <c r="Q1542" s="8485"/>
      <c r="R1542" s="8485"/>
      <c r="S1542" s="8485"/>
      <c r="T1542" s="8328"/>
      <c r="U1542" s="8485"/>
      <c r="V1542" s="8485"/>
      <c r="W1542" s="8485"/>
      <c r="X1542" s="8485"/>
      <c r="Y1542" s="8485"/>
      <c r="Z1542" s="8485"/>
      <c r="AA1542" s="8485"/>
      <c r="AB1542" s="8485"/>
      <c r="AC1542" s="8485"/>
      <c r="AD1542" s="8485"/>
      <c r="AE1542" s="8486"/>
      <c r="AF1542" s="8486"/>
      <c r="AG1542" s="8485"/>
      <c r="AH1542" s="8485"/>
      <c r="AI1542" s="8328"/>
      <c r="AJ1542" s="8487"/>
      <c r="AK1542" s="8487"/>
      <c r="AL1542" s="8487"/>
      <c r="AM1542" s="8487"/>
      <c r="AN1542" s="8488"/>
      <c r="AO1542" s="8488"/>
    </row>
    <row r="1543" spans="1:41" ht="17.100000000000001" customHeight="1">
      <c r="A1543" s="2913"/>
      <c r="B1543" s="1955"/>
      <c r="C1543" s="11138" t="s">
        <v>647</v>
      </c>
      <c r="D1543" s="11138"/>
      <c r="E1543" s="8489">
        <f>SUM(E1544:E1547)</f>
        <v>77838</v>
      </c>
      <c r="F1543" s="8489">
        <f t="shared" ref="F1543:G1543" si="429">SUM(F1544:F1547)</f>
        <v>99182</v>
      </c>
      <c r="G1543" s="8490">
        <f t="shared" si="429"/>
        <v>95889.23000000001</v>
      </c>
      <c r="H1543" s="2247">
        <f t="shared" si="428"/>
        <v>0.96680072997116417</v>
      </c>
      <c r="I1543" s="1881">
        <f t="shared" si="411"/>
        <v>0</v>
      </c>
      <c r="J1543" s="8484"/>
      <c r="K1543" s="8484"/>
      <c r="L1543" s="8484"/>
      <c r="M1543" s="8484"/>
      <c r="N1543" s="8484"/>
      <c r="O1543" s="8484"/>
      <c r="P1543" s="8326"/>
      <c r="Q1543" s="8485"/>
      <c r="R1543" s="8485"/>
      <c r="S1543" s="8485"/>
      <c r="T1543" s="8328"/>
      <c r="U1543" s="8485"/>
      <c r="V1543" s="8485"/>
      <c r="W1543" s="8485"/>
      <c r="X1543" s="8485"/>
      <c r="Y1543" s="8485"/>
      <c r="Z1543" s="8485"/>
      <c r="AA1543" s="8485"/>
      <c r="AB1543" s="8485"/>
      <c r="AC1543" s="8485"/>
      <c r="AD1543" s="8485"/>
      <c r="AE1543" s="8486"/>
      <c r="AF1543" s="8486"/>
      <c r="AG1543" s="8485"/>
      <c r="AH1543" s="8485"/>
      <c r="AI1543" s="8328"/>
      <c r="AJ1543" s="8487"/>
      <c r="AK1543" s="8487"/>
      <c r="AL1543" s="8487"/>
      <c r="AM1543" s="8487"/>
      <c r="AN1543" s="8488"/>
      <c r="AO1543" s="8488"/>
    </row>
    <row r="1544" spans="1:41" ht="16.5" customHeight="1">
      <c r="A1544" s="2913"/>
      <c r="B1544" s="1955"/>
      <c r="C1544" s="8491" t="s">
        <v>407</v>
      </c>
      <c r="D1544" s="8492" t="s">
        <v>650</v>
      </c>
      <c r="E1544" s="8493">
        <f>I1544</f>
        <v>11607</v>
      </c>
      <c r="F1544" s="8323">
        <v>14488</v>
      </c>
      <c r="G1544" s="8324">
        <v>14005.97</v>
      </c>
      <c r="H1544" s="2247">
        <f t="shared" si="428"/>
        <v>0.9667290171176145</v>
      </c>
      <c r="I1544" s="1881">
        <f t="shared" si="411"/>
        <v>11607</v>
      </c>
      <c r="J1544" s="8494"/>
      <c r="K1544" s="8494"/>
      <c r="L1544" s="8494"/>
      <c r="M1544" s="8494"/>
      <c r="N1544" s="8494"/>
      <c r="O1544" s="8494"/>
      <c r="P1544" s="8326"/>
      <c r="Q1544" s="8495"/>
      <c r="R1544" s="8495"/>
      <c r="S1544" s="8495"/>
      <c r="T1544" s="8328"/>
      <c r="U1544" s="8495"/>
      <c r="V1544" s="8495"/>
      <c r="W1544" s="8495"/>
      <c r="X1544" s="8495"/>
      <c r="Y1544" s="8495"/>
      <c r="Z1544" s="8495"/>
      <c r="AA1544" s="8495"/>
      <c r="AB1544" s="8495"/>
      <c r="AC1544" s="8495"/>
      <c r="AD1544" s="8495"/>
      <c r="AE1544" s="8496">
        <v>11607</v>
      </c>
      <c r="AF1544" s="8496"/>
      <c r="AG1544" s="8495"/>
      <c r="AH1544" s="8495"/>
      <c r="AI1544" s="8328"/>
      <c r="AJ1544" s="8497"/>
      <c r="AK1544" s="8497"/>
      <c r="AL1544" s="8497"/>
      <c r="AM1544" s="8497"/>
      <c r="AN1544" s="8498"/>
      <c r="AO1544" s="8498"/>
    </row>
    <row r="1545" spans="1:41" ht="16.5" customHeight="1">
      <c r="A1545" s="2913"/>
      <c r="B1545" s="1955"/>
      <c r="C1545" s="3669" t="s">
        <v>408</v>
      </c>
      <c r="D1545" s="3670" t="s">
        <v>651</v>
      </c>
      <c r="E1545" s="8493">
        <f t="shared" ref="E1545:E1547" si="430">I1545</f>
        <v>531</v>
      </c>
      <c r="F1545" s="8323">
        <v>580</v>
      </c>
      <c r="G1545" s="8324">
        <v>559.83000000000004</v>
      </c>
      <c r="H1545" s="2247">
        <f t="shared" si="428"/>
        <v>0.96522413793103456</v>
      </c>
      <c r="I1545" s="1881">
        <f t="shared" si="411"/>
        <v>531</v>
      </c>
      <c r="J1545" s="8494"/>
      <c r="K1545" s="8494"/>
      <c r="L1545" s="8494"/>
      <c r="M1545" s="8494"/>
      <c r="N1545" s="8494"/>
      <c r="O1545" s="8494"/>
      <c r="P1545" s="8326"/>
      <c r="Q1545" s="8495"/>
      <c r="R1545" s="8495"/>
      <c r="S1545" s="8495"/>
      <c r="T1545" s="8328"/>
      <c r="U1545" s="8495"/>
      <c r="V1545" s="8495"/>
      <c r="W1545" s="8495"/>
      <c r="X1545" s="8495"/>
      <c r="Y1545" s="8495"/>
      <c r="Z1545" s="8495"/>
      <c r="AA1545" s="8495"/>
      <c r="AB1545" s="8495"/>
      <c r="AC1545" s="8495"/>
      <c r="AD1545" s="8495"/>
      <c r="AE1545" s="8496">
        <v>531</v>
      </c>
      <c r="AF1545" s="8496"/>
      <c r="AG1545" s="8495"/>
      <c r="AH1545" s="8495"/>
      <c r="AI1545" s="8328"/>
      <c r="AJ1545" s="8497"/>
      <c r="AK1545" s="8497"/>
      <c r="AL1545" s="8497"/>
      <c r="AM1545" s="8497"/>
      <c r="AN1545" s="8498"/>
      <c r="AO1545" s="8498"/>
    </row>
    <row r="1546" spans="1:41" ht="16.5" customHeight="1">
      <c r="A1546" s="2913"/>
      <c r="B1546" s="1955"/>
      <c r="C1546" s="8499" t="s">
        <v>895</v>
      </c>
      <c r="D1546" s="8500" t="s">
        <v>896</v>
      </c>
      <c r="E1546" s="8501">
        <f t="shared" si="430"/>
        <v>60410</v>
      </c>
      <c r="F1546" s="8323">
        <v>79203</v>
      </c>
      <c r="G1546" s="8324">
        <v>76412.820000000007</v>
      </c>
      <c r="H1546" s="2247">
        <f t="shared" si="428"/>
        <v>0.96477178894738846</v>
      </c>
      <c r="I1546" s="1881">
        <f t="shared" si="411"/>
        <v>60410</v>
      </c>
      <c r="J1546" s="8502"/>
      <c r="K1546" s="8502"/>
      <c r="L1546" s="8502"/>
      <c r="M1546" s="8502"/>
      <c r="N1546" s="8502"/>
      <c r="O1546" s="8502"/>
      <c r="P1546" s="8326"/>
      <c r="Q1546" s="8503"/>
      <c r="R1546" s="8503"/>
      <c r="S1546" s="8503"/>
      <c r="T1546" s="8328"/>
      <c r="U1546" s="8503"/>
      <c r="V1546" s="8503"/>
      <c r="W1546" s="8503"/>
      <c r="X1546" s="8503"/>
      <c r="Y1546" s="8503"/>
      <c r="Z1546" s="8503"/>
      <c r="AA1546" s="8503"/>
      <c r="AB1546" s="8503"/>
      <c r="AC1546" s="8503"/>
      <c r="AD1546" s="8503"/>
      <c r="AE1546" s="8504">
        <v>60410</v>
      </c>
      <c r="AF1546" s="8504"/>
      <c r="AG1546" s="8503"/>
      <c r="AH1546" s="8503"/>
      <c r="AI1546" s="8328"/>
      <c r="AJ1546" s="8505"/>
      <c r="AK1546" s="8505"/>
      <c r="AL1546" s="8505"/>
      <c r="AM1546" s="8505"/>
      <c r="AN1546" s="8506"/>
      <c r="AO1546" s="8506"/>
    </row>
    <row r="1547" spans="1:41" ht="16.5" customHeight="1" thickBot="1">
      <c r="A1547" s="3452"/>
      <c r="B1547" s="2114"/>
      <c r="C1547" s="8507" t="s">
        <v>897</v>
      </c>
      <c r="D1547" s="8508" t="s">
        <v>898</v>
      </c>
      <c r="E1547" s="8509">
        <f t="shared" si="430"/>
        <v>5290</v>
      </c>
      <c r="F1547" s="8510">
        <v>4911</v>
      </c>
      <c r="G1547" s="8511">
        <v>4910.6099999999997</v>
      </c>
      <c r="H1547" s="3240">
        <f t="shared" si="428"/>
        <v>0.99992058643860715</v>
      </c>
      <c r="I1547" s="1881">
        <f t="shared" ref="I1547:I1610" si="431">SUM(J1547:AM1547)</f>
        <v>5290</v>
      </c>
      <c r="J1547" s="8512"/>
      <c r="K1547" s="8512"/>
      <c r="L1547" s="8512"/>
      <c r="M1547" s="8512"/>
      <c r="N1547" s="8512"/>
      <c r="O1547" s="8512"/>
      <c r="P1547" s="8326"/>
      <c r="Q1547" s="8513"/>
      <c r="R1547" s="8513"/>
      <c r="S1547" s="8513"/>
      <c r="T1547" s="8328"/>
      <c r="U1547" s="8513"/>
      <c r="V1547" s="8513"/>
      <c r="W1547" s="8513"/>
      <c r="X1547" s="8513"/>
      <c r="Y1547" s="8513"/>
      <c r="Z1547" s="8513"/>
      <c r="AA1547" s="8513"/>
      <c r="AB1547" s="8513"/>
      <c r="AC1547" s="8513"/>
      <c r="AD1547" s="8513"/>
      <c r="AE1547" s="8514">
        <v>5290</v>
      </c>
      <c r="AF1547" s="8514"/>
      <c r="AG1547" s="8513"/>
      <c r="AH1547" s="8513"/>
      <c r="AI1547" s="8328"/>
      <c r="AJ1547" s="8515"/>
      <c r="AK1547" s="8515"/>
      <c r="AL1547" s="8515"/>
      <c r="AM1547" s="8515"/>
      <c r="AN1547" s="8516"/>
      <c r="AO1547" s="8516"/>
    </row>
    <row r="1548" spans="1:41" ht="17.100000000000001" customHeight="1">
      <c r="A1548" s="2913"/>
      <c r="B1548" s="1955"/>
      <c r="C1548" s="10957" t="s">
        <v>654</v>
      </c>
      <c r="D1548" s="10957"/>
      <c r="E1548" s="2401">
        <f>SUM(E1549:E1556)</f>
        <v>311394</v>
      </c>
      <c r="F1548" s="2401">
        <f>SUM(F1549:F1556)</f>
        <v>760475</v>
      </c>
      <c r="G1548" s="2402">
        <f>SUM(G1549:G1556)</f>
        <v>735490.77</v>
      </c>
      <c r="H1548" s="2247">
        <f t="shared" si="428"/>
        <v>0.96714654656629084</v>
      </c>
      <c r="I1548" s="1881">
        <f t="shared" si="431"/>
        <v>0</v>
      </c>
      <c r="J1548" s="8512"/>
      <c r="K1548" s="8512"/>
      <c r="L1548" s="8512"/>
      <c r="M1548" s="8512"/>
      <c r="N1548" s="8512"/>
      <c r="O1548" s="8512"/>
      <c r="P1548" s="8326"/>
      <c r="Q1548" s="8513"/>
      <c r="R1548" s="8513"/>
      <c r="S1548" s="8513"/>
      <c r="T1548" s="8328"/>
      <c r="U1548" s="8513"/>
      <c r="V1548" s="8513"/>
      <c r="W1548" s="8513"/>
      <c r="X1548" s="8513"/>
      <c r="Y1548" s="8513"/>
      <c r="Z1548" s="8513"/>
      <c r="AA1548" s="8513"/>
      <c r="AB1548" s="8513"/>
      <c r="AC1548" s="8513"/>
      <c r="AD1548" s="8513"/>
      <c r="AE1548" s="8514"/>
      <c r="AF1548" s="8514"/>
      <c r="AG1548" s="8513"/>
      <c r="AH1548" s="8513"/>
      <c r="AI1548" s="8328"/>
      <c r="AJ1548" s="8515"/>
      <c r="AK1548" s="8515"/>
      <c r="AL1548" s="8515"/>
      <c r="AM1548" s="8515"/>
      <c r="AN1548" s="8516"/>
      <c r="AO1548" s="8516"/>
    </row>
    <row r="1549" spans="1:41" ht="17.100000000000001" customHeight="1">
      <c r="A1549" s="2913"/>
      <c r="B1549" s="1955"/>
      <c r="C1549" s="8517" t="s">
        <v>375</v>
      </c>
      <c r="D1549" s="8518" t="s">
        <v>656</v>
      </c>
      <c r="E1549" s="8519">
        <f>I1549</f>
        <v>11000</v>
      </c>
      <c r="F1549" s="8323">
        <v>198124</v>
      </c>
      <c r="G1549" s="8324">
        <v>195726.19</v>
      </c>
      <c r="H1549" s="2247">
        <f t="shared" si="428"/>
        <v>0.98789742787345303</v>
      </c>
      <c r="I1549" s="1881">
        <f t="shared" si="431"/>
        <v>11000</v>
      </c>
      <c r="J1549" s="8520"/>
      <c r="K1549" s="8520"/>
      <c r="L1549" s="8520"/>
      <c r="M1549" s="8520"/>
      <c r="N1549" s="8520"/>
      <c r="O1549" s="8520"/>
      <c r="P1549" s="8326"/>
      <c r="Q1549" s="8521"/>
      <c r="R1549" s="8521"/>
      <c r="S1549" s="8521"/>
      <c r="T1549" s="8328"/>
      <c r="U1549" s="8521"/>
      <c r="V1549" s="8521"/>
      <c r="W1549" s="8521"/>
      <c r="X1549" s="8521"/>
      <c r="Y1549" s="8521"/>
      <c r="Z1549" s="8521"/>
      <c r="AA1549" s="8521"/>
      <c r="AB1549" s="8521"/>
      <c r="AC1549" s="8521"/>
      <c r="AD1549" s="8521"/>
      <c r="AE1549" s="8522">
        <v>11000</v>
      </c>
      <c r="AF1549" s="8522"/>
      <c r="AG1549" s="8521"/>
      <c r="AH1549" s="8521"/>
      <c r="AI1549" s="8328"/>
      <c r="AJ1549" s="8523"/>
      <c r="AK1549" s="8523"/>
      <c r="AL1549" s="8523"/>
      <c r="AM1549" s="8523"/>
      <c r="AN1549" s="8524"/>
      <c r="AO1549" s="8524"/>
    </row>
    <row r="1550" spans="1:41" ht="15.75" customHeight="1">
      <c r="A1550" s="2913"/>
      <c r="B1550" s="1955"/>
      <c r="C1550" s="8525" t="s">
        <v>597</v>
      </c>
      <c r="D1550" s="8526" t="s">
        <v>657</v>
      </c>
      <c r="E1550" s="8527">
        <v>0</v>
      </c>
      <c r="F1550" s="8323">
        <v>135000</v>
      </c>
      <c r="G1550" s="8324">
        <v>134187.96</v>
      </c>
      <c r="H1550" s="2247">
        <f t="shared" si="428"/>
        <v>0.99398488888888881</v>
      </c>
      <c r="J1550" s="8528"/>
      <c r="K1550" s="8528"/>
      <c r="L1550" s="8528"/>
      <c r="M1550" s="8528"/>
      <c r="N1550" s="8528"/>
      <c r="O1550" s="8528"/>
      <c r="P1550" s="8326"/>
      <c r="Q1550" s="8529"/>
      <c r="R1550" s="8529"/>
      <c r="S1550" s="8529"/>
      <c r="T1550" s="8328"/>
      <c r="U1550" s="8529"/>
      <c r="V1550" s="8529"/>
      <c r="W1550" s="8529"/>
      <c r="X1550" s="8529"/>
      <c r="Y1550" s="8529"/>
      <c r="Z1550" s="8529"/>
      <c r="AA1550" s="8529"/>
      <c r="AB1550" s="8529"/>
      <c r="AC1550" s="8529"/>
      <c r="AD1550" s="8529"/>
      <c r="AE1550" s="8530"/>
      <c r="AF1550" s="8530"/>
      <c r="AG1550" s="8529"/>
      <c r="AH1550" s="8529"/>
      <c r="AI1550" s="8328"/>
      <c r="AJ1550" s="8531"/>
      <c r="AK1550" s="8531"/>
      <c r="AL1550" s="8531"/>
      <c r="AM1550" s="8531"/>
      <c r="AN1550" s="8532"/>
      <c r="AO1550" s="8532"/>
    </row>
    <row r="1551" spans="1:41" ht="17.100000000000001" customHeight="1">
      <c r="A1551" s="2913"/>
      <c r="B1551" s="1955"/>
      <c r="C1551" s="8533" t="s">
        <v>604</v>
      </c>
      <c r="D1551" s="8534" t="s">
        <v>658</v>
      </c>
      <c r="E1551" s="8535">
        <f t="shared" ref="E1551:E1556" si="432">I1551</f>
        <v>275495</v>
      </c>
      <c r="F1551" s="8323">
        <v>275495</v>
      </c>
      <c r="G1551" s="8324">
        <v>255536.71</v>
      </c>
      <c r="H1551" s="2247">
        <f t="shared" si="428"/>
        <v>0.92755480135755641</v>
      </c>
      <c r="I1551" s="1881">
        <f t="shared" si="431"/>
        <v>275495</v>
      </c>
      <c r="J1551" s="8536"/>
      <c r="K1551" s="8536"/>
      <c r="L1551" s="8536"/>
      <c r="M1551" s="8536"/>
      <c r="N1551" s="8536"/>
      <c r="O1551" s="8536"/>
      <c r="P1551" s="8326"/>
      <c r="Q1551" s="8537"/>
      <c r="R1551" s="8537"/>
      <c r="S1551" s="8537"/>
      <c r="T1551" s="8328"/>
      <c r="U1551" s="8537"/>
      <c r="V1551" s="8537"/>
      <c r="W1551" s="8537"/>
      <c r="X1551" s="8537"/>
      <c r="Y1551" s="8537"/>
      <c r="Z1551" s="8537"/>
      <c r="AA1551" s="8537"/>
      <c r="AB1551" s="8537"/>
      <c r="AC1551" s="8537"/>
      <c r="AD1551" s="8537"/>
      <c r="AE1551" s="8538">
        <v>275495</v>
      </c>
      <c r="AF1551" s="8538"/>
      <c r="AG1551" s="8537"/>
      <c r="AH1551" s="8537"/>
      <c r="AI1551" s="8328"/>
      <c r="AJ1551" s="8539"/>
      <c r="AK1551" s="8539"/>
      <c r="AL1551" s="8539"/>
      <c r="AM1551" s="8539"/>
      <c r="AN1551" s="8540"/>
      <c r="AO1551" s="8540"/>
    </row>
    <row r="1552" spans="1:41" ht="17.100000000000001" customHeight="1">
      <c r="A1552" s="2913"/>
      <c r="B1552" s="1955"/>
      <c r="C1552" s="8541" t="s">
        <v>605</v>
      </c>
      <c r="D1552" s="8542" t="s">
        <v>660</v>
      </c>
      <c r="E1552" s="8543">
        <f t="shared" si="432"/>
        <v>300</v>
      </c>
      <c r="F1552" s="8323">
        <v>300</v>
      </c>
      <c r="G1552" s="8324">
        <v>142</v>
      </c>
      <c r="H1552" s="2247">
        <f t="shared" si="428"/>
        <v>0.47333333333333333</v>
      </c>
      <c r="I1552" s="1881">
        <f t="shared" si="431"/>
        <v>300</v>
      </c>
      <c r="J1552" s="8544"/>
      <c r="K1552" s="8544"/>
      <c r="L1552" s="8544"/>
      <c r="M1552" s="8544"/>
      <c r="N1552" s="8544"/>
      <c r="O1552" s="8544"/>
      <c r="P1552" s="8326"/>
      <c r="Q1552" s="8545"/>
      <c r="R1552" s="8545"/>
      <c r="S1552" s="8545"/>
      <c r="T1552" s="8328"/>
      <c r="U1552" s="8545"/>
      <c r="V1552" s="8545"/>
      <c r="W1552" s="8545"/>
      <c r="X1552" s="8545"/>
      <c r="Y1552" s="8545"/>
      <c r="Z1552" s="8545"/>
      <c r="AA1552" s="8545"/>
      <c r="AB1552" s="8545"/>
      <c r="AC1552" s="8545"/>
      <c r="AD1552" s="8545"/>
      <c r="AE1552" s="8546">
        <v>300</v>
      </c>
      <c r="AF1552" s="8546"/>
      <c r="AG1552" s="8545"/>
      <c r="AH1552" s="8545"/>
      <c r="AI1552" s="8328"/>
      <c r="AJ1552" s="8547"/>
      <c r="AK1552" s="8547"/>
      <c r="AL1552" s="8547"/>
      <c r="AM1552" s="8547"/>
      <c r="AN1552" s="8548"/>
      <c r="AO1552" s="8548"/>
    </row>
    <row r="1553" spans="1:41" ht="17.100000000000001" customHeight="1">
      <c r="A1553" s="2913"/>
      <c r="B1553" s="1955"/>
      <c r="C1553" s="8549" t="s">
        <v>376</v>
      </c>
      <c r="D1553" s="8550" t="s">
        <v>661</v>
      </c>
      <c r="E1553" s="8551">
        <f t="shared" si="432"/>
        <v>12650</v>
      </c>
      <c r="F1553" s="8323">
        <v>136705</v>
      </c>
      <c r="G1553" s="8324">
        <v>135571.62</v>
      </c>
      <c r="H1553" s="2247">
        <f t="shared" si="428"/>
        <v>0.99170930104970556</v>
      </c>
      <c r="I1553" s="1881">
        <f t="shared" si="431"/>
        <v>12650</v>
      </c>
      <c r="J1553" s="8552"/>
      <c r="K1553" s="8552"/>
      <c r="L1553" s="8552"/>
      <c r="M1553" s="8552"/>
      <c r="N1553" s="8552"/>
      <c r="O1553" s="8552"/>
      <c r="P1553" s="8326"/>
      <c r="Q1553" s="8553"/>
      <c r="R1553" s="8553"/>
      <c r="S1553" s="8553"/>
      <c r="T1553" s="8328"/>
      <c r="U1553" s="8553"/>
      <c r="V1553" s="8553"/>
      <c r="W1553" s="8553"/>
      <c r="X1553" s="8553"/>
      <c r="Y1553" s="8553"/>
      <c r="Z1553" s="8553"/>
      <c r="AA1553" s="8553"/>
      <c r="AB1553" s="8553"/>
      <c r="AC1553" s="8553"/>
      <c r="AD1553" s="8553"/>
      <c r="AE1553" s="8554">
        <v>12650</v>
      </c>
      <c r="AF1553" s="8554"/>
      <c r="AG1553" s="8553"/>
      <c r="AH1553" s="8553"/>
      <c r="AI1553" s="8328"/>
      <c r="AJ1553" s="8555"/>
      <c r="AK1553" s="8555"/>
      <c r="AL1553" s="8555"/>
      <c r="AM1553" s="8555"/>
      <c r="AN1553" s="8556"/>
      <c r="AO1553" s="8556"/>
    </row>
    <row r="1554" spans="1:41" ht="16.5" customHeight="1">
      <c r="A1554" s="2913"/>
      <c r="B1554" s="11020"/>
      <c r="C1554" s="8557" t="s">
        <v>607</v>
      </c>
      <c r="D1554" s="8558" t="s">
        <v>669</v>
      </c>
      <c r="E1554" s="8559">
        <f t="shared" si="432"/>
        <v>0</v>
      </c>
      <c r="F1554" s="8323">
        <v>1100</v>
      </c>
      <c r="G1554" s="8324">
        <v>918</v>
      </c>
      <c r="H1554" s="2247">
        <f t="shared" si="428"/>
        <v>0.83454545454545459</v>
      </c>
      <c r="I1554" s="1881">
        <f t="shared" si="431"/>
        <v>0</v>
      </c>
      <c r="J1554" s="8560"/>
      <c r="K1554" s="8560"/>
      <c r="L1554" s="8560"/>
      <c r="M1554" s="8560"/>
      <c r="N1554" s="8560"/>
      <c r="O1554" s="8560"/>
      <c r="P1554" s="8326"/>
      <c r="Q1554" s="8561"/>
      <c r="R1554" s="8561"/>
      <c r="S1554" s="8561"/>
      <c r="T1554" s="8328"/>
      <c r="U1554" s="8561"/>
      <c r="V1554" s="8561"/>
      <c r="W1554" s="8561"/>
      <c r="X1554" s="8561"/>
      <c r="Y1554" s="8561"/>
      <c r="Z1554" s="8561"/>
      <c r="AA1554" s="8561"/>
      <c r="AB1554" s="8561"/>
      <c r="AC1554" s="8561"/>
      <c r="AD1554" s="8561"/>
      <c r="AE1554" s="8562"/>
      <c r="AF1554" s="8562"/>
      <c r="AG1554" s="8561"/>
      <c r="AH1554" s="8561"/>
      <c r="AI1554" s="8328"/>
      <c r="AJ1554" s="8563"/>
      <c r="AK1554" s="8563"/>
      <c r="AL1554" s="8563"/>
      <c r="AM1554" s="8563"/>
      <c r="AN1554" s="8564"/>
      <c r="AO1554" s="8564"/>
    </row>
    <row r="1555" spans="1:41" ht="17.100000000000001" customHeight="1">
      <c r="A1555" s="2913"/>
      <c r="B1555" s="11020"/>
      <c r="C1555" s="8565" t="s">
        <v>608</v>
      </c>
      <c r="D1555" s="8566" t="s">
        <v>670</v>
      </c>
      <c r="E1555" s="8567">
        <f t="shared" si="432"/>
        <v>3892</v>
      </c>
      <c r="F1555" s="8323">
        <v>5694</v>
      </c>
      <c r="G1555" s="8324">
        <v>5523</v>
      </c>
      <c r="H1555" s="2247">
        <f t="shared" si="428"/>
        <v>0.96996838777660699</v>
      </c>
      <c r="I1555" s="1881">
        <f t="shared" si="431"/>
        <v>3892</v>
      </c>
      <c r="J1555" s="8568"/>
      <c r="K1555" s="8568"/>
      <c r="L1555" s="8568"/>
      <c r="M1555" s="8568"/>
      <c r="N1555" s="8568"/>
      <c r="O1555" s="8568"/>
      <c r="P1555" s="8326"/>
      <c r="Q1555" s="8569"/>
      <c r="R1555" s="8569"/>
      <c r="S1555" s="8569"/>
      <c r="T1555" s="8328"/>
      <c r="U1555" s="8569"/>
      <c r="V1555" s="8569"/>
      <c r="W1555" s="8569"/>
      <c r="X1555" s="8569"/>
      <c r="Y1555" s="8569"/>
      <c r="Z1555" s="8569"/>
      <c r="AA1555" s="8569"/>
      <c r="AB1555" s="8569"/>
      <c r="AC1555" s="8569"/>
      <c r="AD1555" s="8569"/>
      <c r="AE1555" s="8570">
        <v>3892</v>
      </c>
      <c r="AF1555" s="8570"/>
      <c r="AG1555" s="8569"/>
      <c r="AH1555" s="8569"/>
      <c r="AI1555" s="8328"/>
      <c r="AJ1555" s="8571"/>
      <c r="AK1555" s="8571"/>
      <c r="AL1555" s="8571"/>
      <c r="AM1555" s="8571"/>
      <c r="AN1555" s="8572"/>
      <c r="AO1555" s="8572"/>
    </row>
    <row r="1556" spans="1:41" ht="17.100000000000001" customHeight="1">
      <c r="A1556" s="2913"/>
      <c r="B1556" s="11020"/>
      <c r="C1556" s="8573" t="s">
        <v>610</v>
      </c>
      <c r="D1556" s="8574" t="s">
        <v>1001</v>
      </c>
      <c r="E1556" s="8567">
        <f t="shared" si="432"/>
        <v>8057</v>
      </c>
      <c r="F1556" s="8323">
        <v>8057</v>
      </c>
      <c r="G1556" s="8324">
        <v>7885.29</v>
      </c>
      <c r="H1556" s="2247">
        <f t="shared" si="428"/>
        <v>0.97868809730668982</v>
      </c>
      <c r="I1556" s="1881">
        <f t="shared" si="431"/>
        <v>8057</v>
      </c>
      <c r="J1556" s="8568"/>
      <c r="K1556" s="8568"/>
      <c r="L1556" s="8568"/>
      <c r="M1556" s="8568"/>
      <c r="N1556" s="8568"/>
      <c r="O1556" s="8568"/>
      <c r="P1556" s="8326"/>
      <c r="Q1556" s="8569"/>
      <c r="R1556" s="8569"/>
      <c r="S1556" s="8569"/>
      <c r="T1556" s="8328"/>
      <c r="U1556" s="8569"/>
      <c r="V1556" s="8569"/>
      <c r="W1556" s="8569"/>
      <c r="X1556" s="8569"/>
      <c r="Y1556" s="8569"/>
      <c r="Z1556" s="8569"/>
      <c r="AA1556" s="8569"/>
      <c r="AB1556" s="8569"/>
      <c r="AC1556" s="8569"/>
      <c r="AD1556" s="8569"/>
      <c r="AE1556" s="8570">
        <v>8057</v>
      </c>
      <c r="AF1556" s="8570"/>
      <c r="AG1556" s="8569"/>
      <c r="AH1556" s="8569"/>
      <c r="AI1556" s="8328"/>
      <c r="AJ1556" s="8571"/>
      <c r="AK1556" s="8571"/>
      <c r="AL1556" s="8571"/>
      <c r="AM1556" s="8571"/>
      <c r="AN1556" s="8572"/>
      <c r="AO1556" s="8572"/>
    </row>
    <row r="1557" spans="1:41" ht="17.100000000000001" customHeight="1">
      <c r="A1557" s="2913"/>
      <c r="B1557" s="11020"/>
      <c r="C1557" s="8575"/>
      <c r="D1557" s="8576"/>
      <c r="E1557" s="8567"/>
      <c r="F1557" s="8323"/>
      <c r="G1557" s="8324"/>
      <c r="H1557" s="2247"/>
      <c r="I1557" s="1881">
        <f t="shared" si="431"/>
        <v>0</v>
      </c>
      <c r="J1557" s="8568"/>
      <c r="K1557" s="8568"/>
      <c r="L1557" s="8568"/>
      <c r="M1557" s="8568"/>
      <c r="N1557" s="8568"/>
      <c r="O1557" s="8568"/>
      <c r="P1557" s="8326"/>
      <c r="Q1557" s="8569"/>
      <c r="R1557" s="8569"/>
      <c r="S1557" s="8569"/>
      <c r="T1557" s="8328"/>
      <c r="U1557" s="8569"/>
      <c r="V1557" s="8569"/>
      <c r="W1557" s="8569"/>
      <c r="X1557" s="8569"/>
      <c r="Y1557" s="8569"/>
      <c r="Z1557" s="8569"/>
      <c r="AA1557" s="8569"/>
      <c r="AB1557" s="8569"/>
      <c r="AC1557" s="8569"/>
      <c r="AD1557" s="8569"/>
      <c r="AE1557" s="8570"/>
      <c r="AF1557" s="8570"/>
      <c r="AG1557" s="8569"/>
      <c r="AH1557" s="8569"/>
      <c r="AI1557" s="8328"/>
      <c r="AJ1557" s="8571"/>
      <c r="AK1557" s="8571"/>
      <c r="AL1557" s="8571"/>
      <c r="AM1557" s="8571"/>
      <c r="AN1557" s="8572"/>
      <c r="AO1557" s="8572"/>
    </row>
    <row r="1558" spans="1:41" ht="17.100000000000001" customHeight="1">
      <c r="A1558" s="2913"/>
      <c r="B1558" s="11020"/>
      <c r="C1558" s="11240" t="s">
        <v>677</v>
      </c>
      <c r="D1558" s="11241"/>
      <c r="E1558" s="8567">
        <f t="shared" ref="E1558:G1558" si="433">SUM(E1559)</f>
        <v>2420</v>
      </c>
      <c r="F1558" s="8567">
        <f t="shared" si="433"/>
        <v>2966</v>
      </c>
      <c r="G1558" s="8577">
        <f t="shared" si="433"/>
        <v>2474.04</v>
      </c>
      <c r="H1558" s="2247">
        <f t="shared" si="428"/>
        <v>0.83413351314902229</v>
      </c>
      <c r="I1558" s="1881">
        <f t="shared" si="431"/>
        <v>0</v>
      </c>
      <c r="J1558" s="8568"/>
      <c r="K1558" s="8568"/>
      <c r="L1558" s="8568"/>
      <c r="M1558" s="8568"/>
      <c r="N1558" s="8568"/>
      <c r="O1558" s="8568"/>
      <c r="P1558" s="8326"/>
      <c r="Q1558" s="8569"/>
      <c r="R1558" s="8569"/>
      <c r="S1558" s="8569"/>
      <c r="T1558" s="8328"/>
      <c r="U1558" s="8569"/>
      <c r="V1558" s="8569"/>
      <c r="W1558" s="8569"/>
      <c r="X1558" s="8569"/>
      <c r="Y1558" s="8569"/>
      <c r="Z1558" s="8569"/>
      <c r="AA1558" s="8569"/>
      <c r="AB1558" s="8569"/>
      <c r="AC1558" s="8569"/>
      <c r="AD1558" s="8569"/>
      <c r="AE1558" s="8570"/>
      <c r="AF1558" s="8570"/>
      <c r="AG1558" s="8569"/>
      <c r="AH1558" s="8569"/>
      <c r="AI1558" s="8328"/>
      <c r="AJ1558" s="8571"/>
      <c r="AK1558" s="8571"/>
      <c r="AL1558" s="8571"/>
      <c r="AM1558" s="8571"/>
      <c r="AN1558" s="8572"/>
      <c r="AO1558" s="8572"/>
    </row>
    <row r="1559" spans="1:41" ht="17.100000000000001" customHeight="1">
      <c r="A1559" s="2913"/>
      <c r="B1559" s="11020"/>
      <c r="C1559" s="8578" t="s">
        <v>591</v>
      </c>
      <c r="D1559" s="8579" t="s">
        <v>678</v>
      </c>
      <c r="E1559" s="8580">
        <f>I1559</f>
        <v>2420</v>
      </c>
      <c r="F1559" s="8323">
        <v>2966</v>
      </c>
      <c r="G1559" s="8324">
        <v>2474.04</v>
      </c>
      <c r="H1559" s="2247">
        <f t="shared" si="428"/>
        <v>0.83413351314902229</v>
      </c>
      <c r="I1559" s="1881">
        <f t="shared" si="431"/>
        <v>2420</v>
      </c>
      <c r="J1559" s="8581"/>
      <c r="K1559" s="8581"/>
      <c r="L1559" s="8581"/>
      <c r="M1559" s="8581"/>
      <c r="N1559" s="8581"/>
      <c r="O1559" s="8581"/>
      <c r="P1559" s="8326"/>
      <c r="Q1559" s="8582"/>
      <c r="R1559" s="8582"/>
      <c r="S1559" s="8582"/>
      <c r="T1559" s="8328"/>
      <c r="U1559" s="8582"/>
      <c r="V1559" s="8582"/>
      <c r="W1559" s="8582"/>
      <c r="X1559" s="8582"/>
      <c r="Y1559" s="8582"/>
      <c r="Z1559" s="8582"/>
      <c r="AA1559" s="8582"/>
      <c r="AB1559" s="8582"/>
      <c r="AC1559" s="8582"/>
      <c r="AD1559" s="8582"/>
      <c r="AE1559" s="8583">
        <v>2420</v>
      </c>
      <c r="AF1559" s="8583"/>
      <c r="AG1559" s="8582"/>
      <c r="AH1559" s="8582"/>
      <c r="AI1559" s="8328"/>
      <c r="AJ1559" s="8584"/>
      <c r="AK1559" s="8584"/>
      <c r="AL1559" s="8584"/>
      <c r="AM1559" s="8584"/>
      <c r="AN1559" s="8585"/>
      <c r="AO1559" s="8585"/>
    </row>
    <row r="1560" spans="1:41" ht="17.100000000000001" customHeight="1">
      <c r="A1560" s="2916"/>
      <c r="B1560" s="2916"/>
      <c r="C1560" s="11200"/>
      <c r="D1560" s="11201"/>
      <c r="E1560" s="8580"/>
      <c r="F1560" s="8323"/>
      <c r="G1560" s="8324"/>
      <c r="H1560" s="2247"/>
      <c r="I1560" s="1881">
        <f t="shared" si="431"/>
        <v>0</v>
      </c>
      <c r="J1560" s="8581"/>
      <c r="K1560" s="8581"/>
      <c r="L1560" s="8581"/>
      <c r="M1560" s="8581"/>
      <c r="N1560" s="8581"/>
      <c r="O1560" s="8581"/>
      <c r="P1560" s="8326"/>
      <c r="Q1560" s="8582"/>
      <c r="R1560" s="8582"/>
      <c r="S1560" s="8582"/>
      <c r="T1560" s="8328"/>
      <c r="U1560" s="8582"/>
      <c r="V1560" s="8582"/>
      <c r="W1560" s="8582"/>
      <c r="X1560" s="8582"/>
      <c r="Y1560" s="8582"/>
      <c r="Z1560" s="8582"/>
      <c r="AA1560" s="8582"/>
      <c r="AB1560" s="8582"/>
      <c r="AC1560" s="8582"/>
      <c r="AD1560" s="8582"/>
      <c r="AE1560" s="8583"/>
      <c r="AF1560" s="8583"/>
      <c r="AG1560" s="8582"/>
      <c r="AH1560" s="8582"/>
      <c r="AI1560" s="8328"/>
      <c r="AJ1560" s="8584"/>
      <c r="AK1560" s="8584"/>
      <c r="AL1560" s="8584"/>
      <c r="AM1560" s="8584"/>
      <c r="AN1560" s="8585"/>
      <c r="AO1560" s="8585"/>
    </row>
    <row r="1561" spans="1:41" ht="17.100000000000001" customHeight="1">
      <c r="A1561" s="2913"/>
      <c r="B1561" s="2916"/>
      <c r="C1561" s="11242" t="s">
        <v>679</v>
      </c>
      <c r="D1561" s="11242"/>
      <c r="E1561" s="8586">
        <f t="shared" ref="E1561:G1562" si="434">SUM(E1562)</f>
        <v>0</v>
      </c>
      <c r="F1561" s="8586">
        <f t="shared" si="434"/>
        <v>170000</v>
      </c>
      <c r="G1561" s="8587">
        <f t="shared" si="434"/>
        <v>170000</v>
      </c>
      <c r="H1561" s="2354">
        <f t="shared" si="428"/>
        <v>1</v>
      </c>
      <c r="I1561" s="1881">
        <f t="shared" si="431"/>
        <v>0</v>
      </c>
      <c r="J1561" s="8588"/>
      <c r="K1561" s="8588"/>
      <c r="L1561" s="8588"/>
      <c r="M1561" s="8588"/>
      <c r="N1561" s="8588"/>
      <c r="O1561" s="8588"/>
      <c r="P1561" s="8326"/>
      <c r="Q1561" s="8589"/>
      <c r="R1561" s="8589"/>
      <c r="S1561" s="8589"/>
      <c r="T1561" s="8328"/>
      <c r="U1561" s="8589"/>
      <c r="V1561" s="8589"/>
      <c r="W1561" s="8589"/>
      <c r="X1561" s="8589"/>
      <c r="Y1561" s="8589"/>
      <c r="Z1561" s="8589"/>
      <c r="AA1561" s="8589"/>
      <c r="AB1561" s="8589"/>
      <c r="AC1561" s="8589"/>
      <c r="AD1561" s="8589"/>
      <c r="AE1561" s="8590"/>
      <c r="AF1561" s="8590"/>
      <c r="AG1561" s="8589"/>
      <c r="AH1561" s="8589"/>
      <c r="AI1561" s="8328"/>
      <c r="AJ1561" s="8591"/>
      <c r="AK1561" s="8591"/>
      <c r="AL1561" s="8591"/>
      <c r="AM1561" s="8591"/>
      <c r="AN1561" s="8592"/>
      <c r="AO1561" s="8592"/>
    </row>
    <row r="1562" spans="1:41" ht="17.100000000000001" customHeight="1">
      <c r="A1562" s="2913"/>
      <c r="B1562" s="2916"/>
      <c r="C1562" s="11249" t="s">
        <v>680</v>
      </c>
      <c r="D1562" s="11249"/>
      <c r="E1562" s="8593">
        <f t="shared" si="434"/>
        <v>0</v>
      </c>
      <c r="F1562" s="8593">
        <f t="shared" si="434"/>
        <v>170000</v>
      </c>
      <c r="G1562" s="8594">
        <f t="shared" si="434"/>
        <v>170000</v>
      </c>
      <c r="H1562" s="2247">
        <f t="shared" si="428"/>
        <v>1</v>
      </c>
      <c r="I1562" s="1881">
        <f t="shared" si="431"/>
        <v>0</v>
      </c>
      <c r="J1562" s="8595"/>
      <c r="K1562" s="8595"/>
      <c r="L1562" s="8595"/>
      <c r="M1562" s="8595"/>
      <c r="N1562" s="8595"/>
      <c r="O1562" s="8595"/>
      <c r="P1562" s="8326"/>
      <c r="Q1562" s="8596"/>
      <c r="R1562" s="8596"/>
      <c r="S1562" s="8596"/>
      <c r="T1562" s="8328"/>
      <c r="U1562" s="8596"/>
      <c r="V1562" s="8596"/>
      <c r="W1562" s="8596"/>
      <c r="X1562" s="8596"/>
      <c r="Y1562" s="8596"/>
      <c r="Z1562" s="8596"/>
      <c r="AA1562" s="8596"/>
      <c r="AB1562" s="8596"/>
      <c r="AC1562" s="8596"/>
      <c r="AD1562" s="8596"/>
      <c r="AE1562" s="8597"/>
      <c r="AF1562" s="8597"/>
      <c r="AG1562" s="8596"/>
      <c r="AH1562" s="8596"/>
      <c r="AI1562" s="8328"/>
      <c r="AJ1562" s="8598"/>
      <c r="AK1562" s="8598"/>
      <c r="AL1562" s="8598"/>
      <c r="AM1562" s="8598"/>
      <c r="AN1562" s="8599"/>
      <c r="AO1562" s="8599"/>
    </row>
    <row r="1563" spans="1:41" ht="17.100000000000001" customHeight="1" thickBot="1">
      <c r="A1563" s="2913"/>
      <c r="B1563" s="2916"/>
      <c r="C1563" s="5606" t="s">
        <v>245</v>
      </c>
      <c r="D1563" s="8600" t="s">
        <v>761</v>
      </c>
      <c r="E1563" s="8601">
        <v>0</v>
      </c>
      <c r="F1563" s="8323">
        <v>170000</v>
      </c>
      <c r="G1563" s="8324">
        <v>170000</v>
      </c>
      <c r="H1563" s="2923">
        <f t="shared" si="428"/>
        <v>1</v>
      </c>
      <c r="I1563" s="1881">
        <f t="shared" si="431"/>
        <v>0</v>
      </c>
      <c r="J1563" s="8602"/>
      <c r="K1563" s="8602"/>
      <c r="L1563" s="8602"/>
      <c r="M1563" s="8602"/>
      <c r="N1563" s="8602"/>
      <c r="O1563" s="8602"/>
      <c r="P1563" s="8326"/>
      <c r="Q1563" s="8603"/>
      <c r="R1563" s="8603"/>
      <c r="S1563" s="8603"/>
      <c r="T1563" s="8328"/>
      <c r="U1563" s="8603"/>
      <c r="V1563" s="8603"/>
      <c r="W1563" s="8603"/>
      <c r="X1563" s="8603"/>
      <c r="Y1563" s="8603"/>
      <c r="Z1563" s="8603"/>
      <c r="AA1563" s="8603"/>
      <c r="AB1563" s="8603"/>
      <c r="AC1563" s="8603"/>
      <c r="AD1563" s="8603"/>
      <c r="AE1563" s="8604"/>
      <c r="AF1563" s="8604"/>
      <c r="AG1563" s="8603"/>
      <c r="AH1563" s="8603"/>
      <c r="AI1563" s="8328"/>
      <c r="AJ1563" s="8605"/>
      <c r="AK1563" s="8605"/>
      <c r="AL1563" s="8605"/>
      <c r="AM1563" s="8605"/>
      <c r="AN1563" s="8606"/>
      <c r="AO1563" s="8606"/>
    </row>
    <row r="1564" spans="1:41" ht="17.100000000000001" customHeight="1" thickBot="1">
      <c r="A1564" s="2913"/>
      <c r="B1564" s="2214" t="s">
        <v>445</v>
      </c>
      <c r="C1564" s="2215"/>
      <c r="D1564" s="2216" t="s">
        <v>446</v>
      </c>
      <c r="E1564" s="3492">
        <f>SUM(E1565,)</f>
        <v>0</v>
      </c>
      <c r="F1564" s="3492">
        <f t="shared" ref="F1564:G1564" si="435">SUM(F1565,)</f>
        <v>185000</v>
      </c>
      <c r="G1564" s="3493">
        <f t="shared" si="435"/>
        <v>185000</v>
      </c>
      <c r="H1564" s="2926">
        <f t="shared" si="428"/>
        <v>1</v>
      </c>
      <c r="I1564" s="1881">
        <f t="shared" si="431"/>
        <v>0</v>
      </c>
      <c r="J1564" s="8602"/>
      <c r="K1564" s="8602"/>
      <c r="L1564" s="8602"/>
      <c r="M1564" s="8602"/>
      <c r="N1564" s="8602"/>
      <c r="O1564" s="8602"/>
      <c r="P1564" s="8326"/>
      <c r="Q1564" s="8603"/>
      <c r="R1564" s="8603"/>
      <c r="S1564" s="8603"/>
      <c r="T1564" s="8328"/>
      <c r="U1564" s="8603"/>
      <c r="V1564" s="8603"/>
      <c r="W1564" s="8603"/>
      <c r="X1564" s="8603"/>
      <c r="Y1564" s="8603"/>
      <c r="Z1564" s="8603"/>
      <c r="AA1564" s="8603"/>
      <c r="AB1564" s="8603"/>
      <c r="AC1564" s="8603"/>
      <c r="AD1564" s="8603"/>
      <c r="AE1564" s="8604"/>
      <c r="AF1564" s="8604"/>
      <c r="AG1564" s="8603"/>
      <c r="AH1564" s="8603"/>
      <c r="AI1564" s="8328"/>
      <c r="AJ1564" s="8605"/>
      <c r="AK1564" s="8605"/>
      <c r="AL1564" s="8605"/>
      <c r="AM1564" s="8605"/>
      <c r="AN1564" s="8606"/>
      <c r="AO1564" s="8606"/>
    </row>
    <row r="1565" spans="1:41" ht="17.100000000000001" customHeight="1">
      <c r="A1565" s="2913"/>
      <c r="B1565" s="3443"/>
      <c r="C1565" s="11250" t="s">
        <v>645</v>
      </c>
      <c r="D1565" s="11251"/>
      <c r="E1565" s="3465">
        <f t="shared" ref="E1565:G1566" si="436">SUM(E1566)</f>
        <v>0</v>
      </c>
      <c r="F1565" s="3465">
        <f t="shared" si="436"/>
        <v>185000</v>
      </c>
      <c r="G1565" s="3466">
        <f t="shared" si="436"/>
        <v>185000</v>
      </c>
      <c r="H1565" s="2354">
        <f t="shared" si="428"/>
        <v>1</v>
      </c>
      <c r="I1565" s="1881">
        <f t="shared" si="431"/>
        <v>0</v>
      </c>
      <c r="J1565" s="8602"/>
      <c r="K1565" s="8602"/>
      <c r="L1565" s="8602"/>
      <c r="M1565" s="8602"/>
      <c r="N1565" s="8602"/>
      <c r="O1565" s="8602"/>
      <c r="P1565" s="8326"/>
      <c r="Q1565" s="8603"/>
      <c r="R1565" s="8603"/>
      <c r="S1565" s="8603"/>
      <c r="T1565" s="8328"/>
      <c r="U1565" s="8603"/>
      <c r="V1565" s="8603"/>
      <c r="W1565" s="8603"/>
      <c r="X1565" s="8603"/>
      <c r="Y1565" s="8603"/>
      <c r="Z1565" s="8603"/>
      <c r="AA1565" s="8603"/>
      <c r="AB1565" s="8603"/>
      <c r="AC1565" s="8603"/>
      <c r="AD1565" s="8603"/>
      <c r="AE1565" s="8604"/>
      <c r="AF1565" s="8604"/>
      <c r="AG1565" s="8603"/>
      <c r="AH1565" s="8603"/>
      <c r="AI1565" s="8328"/>
      <c r="AJ1565" s="8605"/>
      <c r="AK1565" s="8605"/>
      <c r="AL1565" s="8605"/>
      <c r="AM1565" s="8605"/>
      <c r="AN1565" s="8606"/>
      <c r="AO1565" s="8606"/>
    </row>
    <row r="1566" spans="1:41" ht="17.100000000000001" customHeight="1">
      <c r="A1566" s="2913"/>
      <c r="B1566" s="3443"/>
      <c r="C1566" s="11252" t="s">
        <v>1002</v>
      </c>
      <c r="D1566" s="11253"/>
      <c r="E1566" s="8607">
        <f t="shared" si="436"/>
        <v>0</v>
      </c>
      <c r="F1566" s="8607">
        <f t="shared" si="436"/>
        <v>185000</v>
      </c>
      <c r="G1566" s="8608">
        <f t="shared" si="436"/>
        <v>185000</v>
      </c>
      <c r="H1566" s="2247">
        <f t="shared" si="428"/>
        <v>1</v>
      </c>
      <c r="I1566" s="1881">
        <f t="shared" si="431"/>
        <v>0</v>
      </c>
      <c r="J1566" s="8595"/>
      <c r="K1566" s="8595"/>
      <c r="L1566" s="8595"/>
      <c r="M1566" s="8595"/>
      <c r="N1566" s="8595"/>
      <c r="O1566" s="8595"/>
      <c r="P1566" s="8326"/>
      <c r="Q1566" s="8596"/>
      <c r="R1566" s="8596"/>
      <c r="S1566" s="8596"/>
      <c r="T1566" s="8328"/>
      <c r="U1566" s="8596"/>
      <c r="V1566" s="8596"/>
      <c r="W1566" s="8596"/>
      <c r="X1566" s="8596"/>
      <c r="Y1566" s="8596"/>
      <c r="Z1566" s="8596"/>
      <c r="AA1566" s="8596"/>
      <c r="AB1566" s="8596"/>
      <c r="AC1566" s="8596"/>
      <c r="AD1566" s="8596"/>
      <c r="AE1566" s="8597"/>
      <c r="AF1566" s="8597"/>
      <c r="AG1566" s="8596"/>
      <c r="AH1566" s="8596"/>
      <c r="AI1566" s="8328"/>
      <c r="AJ1566" s="8598"/>
      <c r="AK1566" s="8598"/>
      <c r="AL1566" s="8598"/>
      <c r="AM1566" s="8598"/>
      <c r="AN1566" s="8599"/>
      <c r="AO1566" s="8599"/>
    </row>
    <row r="1567" spans="1:41" ht="43.5" customHeight="1" thickBot="1">
      <c r="A1567" s="2913"/>
      <c r="B1567" s="3443"/>
      <c r="C1567" s="8609" t="s">
        <v>71</v>
      </c>
      <c r="D1567" s="8610" t="s">
        <v>791</v>
      </c>
      <c r="E1567" s="8593">
        <f>I1567</f>
        <v>0</v>
      </c>
      <c r="F1567" s="8323">
        <v>185000</v>
      </c>
      <c r="G1567" s="8324">
        <v>185000</v>
      </c>
      <c r="H1567" s="2247">
        <f t="shared" si="428"/>
        <v>1</v>
      </c>
      <c r="I1567" s="1881">
        <f t="shared" si="431"/>
        <v>0</v>
      </c>
      <c r="J1567" s="8595"/>
      <c r="K1567" s="8595"/>
      <c r="L1567" s="8595"/>
      <c r="M1567" s="8595"/>
      <c r="N1567" s="8595"/>
      <c r="O1567" s="8595"/>
      <c r="P1567" s="8326"/>
      <c r="Q1567" s="8596"/>
      <c r="R1567" s="8596"/>
      <c r="S1567" s="8596"/>
      <c r="T1567" s="8328"/>
      <c r="U1567" s="8596"/>
      <c r="V1567" s="8596"/>
      <c r="W1567" s="8596"/>
      <c r="X1567" s="8596"/>
      <c r="Y1567" s="8596"/>
      <c r="Z1567" s="8596"/>
      <c r="AA1567" s="8596"/>
      <c r="AB1567" s="8596"/>
      <c r="AC1567" s="8596"/>
      <c r="AD1567" s="8596"/>
      <c r="AE1567" s="8597"/>
      <c r="AF1567" s="8597"/>
      <c r="AG1567" s="8596"/>
      <c r="AH1567" s="8596"/>
      <c r="AI1567" s="8328"/>
      <c r="AJ1567" s="8598"/>
      <c r="AK1567" s="8598"/>
      <c r="AL1567" s="8598"/>
      <c r="AM1567" s="8598"/>
      <c r="AN1567" s="8599"/>
      <c r="AO1567" s="8599"/>
    </row>
    <row r="1568" spans="1:41" ht="18" customHeight="1" thickBot="1">
      <c r="A1568" s="1920" t="s">
        <v>253</v>
      </c>
      <c r="B1568" s="2469"/>
      <c r="C1568" s="2470"/>
      <c r="D1568" s="2471" t="s">
        <v>1003</v>
      </c>
      <c r="E1568" s="2472">
        <f>SUM(E1569,E1575,E1579,E1610)</f>
        <v>9611747</v>
      </c>
      <c r="F1568" s="2472">
        <f>SUM(F1569,F1575,F1579,F1610)</f>
        <v>9997745</v>
      </c>
      <c r="G1568" s="2473">
        <f>SUM(G1569,G1575,G1579,G1610)</f>
        <v>9902662.6499999985</v>
      </c>
      <c r="H1568" s="2474">
        <f>G1568/F1568</f>
        <v>0.99048962040940214</v>
      </c>
      <c r="I1568" s="1881">
        <f t="shared" si="431"/>
        <v>0</v>
      </c>
      <c r="J1568" s="8595"/>
      <c r="K1568" s="8595"/>
      <c r="L1568" s="8595"/>
      <c r="M1568" s="8595"/>
      <c r="N1568" s="8595"/>
      <c r="O1568" s="8595"/>
      <c r="P1568" s="8326"/>
      <c r="Q1568" s="8596"/>
      <c r="R1568" s="8596"/>
      <c r="S1568" s="8596"/>
      <c r="T1568" s="8328"/>
      <c r="U1568" s="8596"/>
      <c r="V1568" s="8596"/>
      <c r="W1568" s="8596"/>
      <c r="X1568" s="8596"/>
      <c r="Y1568" s="8596"/>
      <c r="Z1568" s="8596"/>
      <c r="AA1568" s="8596"/>
      <c r="AB1568" s="8596"/>
      <c r="AC1568" s="8596"/>
      <c r="AD1568" s="8596"/>
      <c r="AE1568" s="8597"/>
      <c r="AF1568" s="8597"/>
      <c r="AG1568" s="8596"/>
      <c r="AH1568" s="8596"/>
      <c r="AI1568" s="8328"/>
      <c r="AJ1568" s="8598"/>
      <c r="AK1568" s="8598"/>
      <c r="AL1568" s="8598"/>
      <c r="AM1568" s="8598"/>
      <c r="AN1568" s="8599"/>
      <c r="AO1568" s="8599"/>
    </row>
    <row r="1569" spans="1:41" s="2624" customFormat="1" ht="18" customHeight="1" thickBot="1">
      <c r="A1569" s="2625"/>
      <c r="B1569" s="2626" t="s">
        <v>1004</v>
      </c>
      <c r="C1569" s="2627"/>
      <c r="D1569" s="2628" t="s">
        <v>1005</v>
      </c>
      <c r="E1569" s="2217">
        <f t="shared" ref="E1569:G1571" si="437">SUM(E1570)</f>
        <v>4743</v>
      </c>
      <c r="F1569" s="2217">
        <f t="shared" si="437"/>
        <v>4743</v>
      </c>
      <c r="G1569" s="2218">
        <f t="shared" si="437"/>
        <v>4743</v>
      </c>
      <c r="H1569" s="1935">
        <f>G1569/F1569</f>
        <v>1</v>
      </c>
      <c r="I1569" s="1881">
        <f t="shared" si="431"/>
        <v>0</v>
      </c>
      <c r="J1569" s="8595"/>
      <c r="K1569" s="8595"/>
      <c r="L1569" s="8595"/>
      <c r="M1569" s="8595"/>
      <c r="N1569" s="8595"/>
      <c r="O1569" s="8595"/>
      <c r="P1569" s="8326"/>
      <c r="Q1569" s="8596"/>
      <c r="R1569" s="8596"/>
      <c r="S1569" s="8596"/>
      <c r="T1569" s="8328"/>
      <c r="U1569" s="8596"/>
      <c r="V1569" s="8596"/>
      <c r="W1569" s="8596"/>
      <c r="X1569" s="8596"/>
      <c r="Y1569" s="8596"/>
      <c r="Z1569" s="8596"/>
      <c r="AA1569" s="8596"/>
      <c r="AB1569" s="8596"/>
      <c r="AC1569" s="8596"/>
      <c r="AD1569" s="8596"/>
      <c r="AE1569" s="8597"/>
      <c r="AF1569" s="8597"/>
      <c r="AG1569" s="8596"/>
      <c r="AH1569" s="8596"/>
      <c r="AI1569" s="8328"/>
      <c r="AJ1569" s="8598"/>
      <c r="AK1569" s="8598"/>
      <c r="AL1569" s="8598"/>
      <c r="AM1569" s="8598"/>
      <c r="AN1569" s="8611"/>
      <c r="AO1569" s="8611"/>
    </row>
    <row r="1570" spans="1:41" s="2624" customFormat="1" ht="15.75" customHeight="1">
      <c r="A1570" s="2629"/>
      <c r="B1570" s="3219"/>
      <c r="C1570" s="10876" t="s">
        <v>645</v>
      </c>
      <c r="D1570" s="10876"/>
      <c r="E1570" s="2220">
        <f t="shared" si="437"/>
        <v>4743</v>
      </c>
      <c r="F1570" s="2220">
        <f t="shared" si="437"/>
        <v>4743</v>
      </c>
      <c r="G1570" s="2221">
        <f t="shared" si="437"/>
        <v>4743</v>
      </c>
      <c r="H1570" s="2354">
        <f>G1570/F1570</f>
        <v>1</v>
      </c>
      <c r="I1570" s="1881">
        <f t="shared" si="431"/>
        <v>0</v>
      </c>
      <c r="J1570" s="8595"/>
      <c r="K1570" s="8595"/>
      <c r="L1570" s="8595"/>
      <c r="M1570" s="8595"/>
      <c r="N1570" s="8595"/>
      <c r="O1570" s="8595"/>
      <c r="P1570" s="8326"/>
      <c r="Q1570" s="8596"/>
      <c r="R1570" s="8596"/>
      <c r="S1570" s="8596"/>
      <c r="T1570" s="8328"/>
      <c r="U1570" s="8596"/>
      <c r="V1570" s="8596"/>
      <c r="W1570" s="8596"/>
      <c r="X1570" s="8596"/>
      <c r="Y1570" s="8596"/>
      <c r="Z1570" s="8596"/>
      <c r="AA1570" s="8596"/>
      <c r="AB1570" s="8596"/>
      <c r="AC1570" s="8596"/>
      <c r="AD1570" s="8596"/>
      <c r="AE1570" s="8597"/>
      <c r="AF1570" s="8597"/>
      <c r="AG1570" s="8596"/>
      <c r="AH1570" s="8596"/>
      <c r="AI1570" s="8328"/>
      <c r="AJ1570" s="8598"/>
      <c r="AK1570" s="8598"/>
      <c r="AL1570" s="8598"/>
      <c r="AM1570" s="8598"/>
      <c r="AN1570" s="8611"/>
      <c r="AO1570" s="8611"/>
    </row>
    <row r="1571" spans="1:41" s="2624" customFormat="1" ht="15.75" customHeight="1">
      <c r="A1571" s="2629"/>
      <c r="B1571" s="3219"/>
      <c r="C1571" s="11254" t="s">
        <v>646</v>
      </c>
      <c r="D1571" s="11254"/>
      <c r="E1571" s="8612">
        <f t="shared" si="437"/>
        <v>4743</v>
      </c>
      <c r="F1571" s="8612">
        <f t="shared" si="437"/>
        <v>4743</v>
      </c>
      <c r="G1571" s="8613">
        <f t="shared" si="437"/>
        <v>4743</v>
      </c>
      <c r="H1571" s="2247">
        <f t="shared" ref="H1571:H1574" si="438">G1571/F1571</f>
        <v>1</v>
      </c>
      <c r="I1571" s="1881">
        <f t="shared" si="431"/>
        <v>0</v>
      </c>
      <c r="J1571" s="8614"/>
      <c r="K1571" s="8614"/>
      <c r="L1571" s="8614"/>
      <c r="M1571" s="8614"/>
      <c r="N1571" s="8614"/>
      <c r="O1571" s="8614"/>
      <c r="P1571" s="8326"/>
      <c r="Q1571" s="8615"/>
      <c r="R1571" s="8615"/>
      <c r="S1571" s="8615"/>
      <c r="T1571" s="8328"/>
      <c r="U1571" s="8615"/>
      <c r="V1571" s="8615"/>
      <c r="W1571" s="8615"/>
      <c r="X1571" s="8615"/>
      <c r="Y1571" s="8615"/>
      <c r="Z1571" s="8615"/>
      <c r="AA1571" s="8615"/>
      <c r="AB1571" s="8615"/>
      <c r="AC1571" s="8615"/>
      <c r="AD1571" s="8615"/>
      <c r="AE1571" s="8616"/>
      <c r="AF1571" s="8616"/>
      <c r="AG1571" s="8615"/>
      <c r="AH1571" s="8615"/>
      <c r="AI1571" s="8328"/>
      <c r="AJ1571" s="8617"/>
      <c r="AK1571" s="8617"/>
      <c r="AL1571" s="8617"/>
      <c r="AM1571" s="8617"/>
      <c r="AN1571" s="8618"/>
      <c r="AO1571" s="8618"/>
    </row>
    <row r="1572" spans="1:41" s="2624" customFormat="1" ht="15.75" customHeight="1">
      <c r="A1572" s="2629"/>
      <c r="B1572" s="3219"/>
      <c r="C1572" s="11255" t="s">
        <v>654</v>
      </c>
      <c r="D1572" s="11255"/>
      <c r="E1572" s="8619">
        <f t="shared" ref="E1572:G1572" si="439">SUM(E1573:E1574)</f>
        <v>4743</v>
      </c>
      <c r="F1572" s="8619">
        <f t="shared" si="439"/>
        <v>4743</v>
      </c>
      <c r="G1572" s="8620">
        <f t="shared" si="439"/>
        <v>4743</v>
      </c>
      <c r="H1572" s="2247">
        <f t="shared" si="438"/>
        <v>1</v>
      </c>
      <c r="I1572" s="1881">
        <f t="shared" si="431"/>
        <v>0</v>
      </c>
      <c r="J1572" s="8621"/>
      <c r="K1572" s="8621"/>
      <c r="L1572" s="8621"/>
      <c r="M1572" s="8621"/>
      <c r="N1572" s="8621"/>
      <c r="O1572" s="8621"/>
      <c r="P1572" s="8326"/>
      <c r="Q1572" s="8622"/>
      <c r="R1572" s="8622"/>
      <c r="S1572" s="8622"/>
      <c r="T1572" s="8328"/>
      <c r="U1572" s="8622"/>
      <c r="V1572" s="8622"/>
      <c r="W1572" s="8622"/>
      <c r="X1572" s="8622"/>
      <c r="Y1572" s="8622"/>
      <c r="Z1572" s="8622"/>
      <c r="AA1572" s="8622"/>
      <c r="AB1572" s="8622"/>
      <c r="AC1572" s="8622"/>
      <c r="AD1572" s="8622"/>
      <c r="AE1572" s="8623"/>
      <c r="AF1572" s="8623"/>
      <c r="AG1572" s="8622"/>
      <c r="AH1572" s="8622"/>
      <c r="AI1572" s="8328"/>
      <c r="AJ1572" s="8624"/>
      <c r="AK1572" s="8624"/>
      <c r="AL1572" s="8624"/>
      <c r="AM1572" s="8624"/>
      <c r="AN1572" s="8625"/>
      <c r="AO1572" s="8625"/>
    </row>
    <row r="1573" spans="1:41" s="2624" customFormat="1" ht="15.75" customHeight="1">
      <c r="A1573" s="2629"/>
      <c r="B1573" s="3219"/>
      <c r="C1573" s="8626" t="s">
        <v>375</v>
      </c>
      <c r="D1573" s="8627" t="s">
        <v>656</v>
      </c>
      <c r="E1573" s="8628">
        <f>I1573</f>
        <v>1743</v>
      </c>
      <c r="F1573" s="8323">
        <v>1743</v>
      </c>
      <c r="G1573" s="8324">
        <v>1743</v>
      </c>
      <c r="H1573" s="2247">
        <f t="shared" si="438"/>
        <v>1</v>
      </c>
      <c r="I1573" s="1881">
        <f t="shared" si="431"/>
        <v>1743</v>
      </c>
      <c r="J1573" s="8629"/>
      <c r="K1573" s="8629"/>
      <c r="L1573" s="8629"/>
      <c r="M1573" s="8629"/>
      <c r="N1573" s="8629"/>
      <c r="O1573" s="8629"/>
      <c r="P1573" s="8326"/>
      <c r="Q1573" s="8630"/>
      <c r="R1573" s="8630"/>
      <c r="S1573" s="8630"/>
      <c r="T1573" s="8328">
        <v>1743</v>
      </c>
      <c r="U1573" s="8630"/>
      <c r="V1573" s="8630"/>
      <c r="W1573" s="8630"/>
      <c r="X1573" s="8630"/>
      <c r="Y1573" s="8630"/>
      <c r="Z1573" s="8630"/>
      <c r="AA1573" s="8630"/>
      <c r="AB1573" s="8630"/>
      <c r="AC1573" s="8630"/>
      <c r="AD1573" s="8630"/>
      <c r="AE1573" s="8631"/>
      <c r="AF1573" s="8631"/>
      <c r="AG1573" s="8630"/>
      <c r="AH1573" s="8630"/>
      <c r="AI1573" s="8328"/>
      <c r="AJ1573" s="8632"/>
      <c r="AK1573" s="8632"/>
      <c r="AL1573" s="8632"/>
      <c r="AM1573" s="8632"/>
      <c r="AN1573" s="8633"/>
      <c r="AO1573" s="8633"/>
    </row>
    <row r="1574" spans="1:41" s="2624" customFormat="1" ht="15.75" customHeight="1" thickBot="1">
      <c r="A1574" s="2906"/>
      <c r="B1574" s="2906"/>
      <c r="C1574" s="8634" t="s">
        <v>376</v>
      </c>
      <c r="D1574" s="8635" t="s">
        <v>661</v>
      </c>
      <c r="E1574" s="8636">
        <f>I1574</f>
        <v>3000</v>
      </c>
      <c r="F1574" s="8637">
        <v>3000</v>
      </c>
      <c r="G1574" s="8638">
        <v>3000</v>
      </c>
      <c r="H1574" s="3240">
        <f t="shared" si="438"/>
        <v>1</v>
      </c>
      <c r="I1574" s="1881">
        <f t="shared" si="431"/>
        <v>3000</v>
      </c>
      <c r="J1574" s="8639"/>
      <c r="K1574" s="8639"/>
      <c r="L1574" s="8639"/>
      <c r="M1574" s="8639"/>
      <c r="N1574" s="8639"/>
      <c r="O1574" s="8639"/>
      <c r="P1574" s="8326"/>
      <c r="Q1574" s="8640"/>
      <c r="R1574" s="8640"/>
      <c r="S1574" s="8640"/>
      <c r="T1574" s="8328">
        <v>3000</v>
      </c>
      <c r="U1574" s="8640"/>
      <c r="V1574" s="8640"/>
      <c r="W1574" s="8640"/>
      <c r="X1574" s="8640"/>
      <c r="Y1574" s="8640"/>
      <c r="Z1574" s="8640"/>
      <c r="AA1574" s="8640"/>
      <c r="AB1574" s="8640"/>
      <c r="AC1574" s="8640"/>
      <c r="AD1574" s="8640"/>
      <c r="AE1574" s="8641"/>
      <c r="AF1574" s="8641"/>
      <c r="AG1574" s="8640"/>
      <c r="AH1574" s="8640"/>
      <c r="AI1574" s="8328"/>
      <c r="AJ1574" s="8642"/>
      <c r="AK1574" s="8642"/>
      <c r="AL1574" s="8642"/>
      <c r="AM1574" s="8642"/>
      <c r="AN1574" s="8643"/>
      <c r="AO1574" s="8643"/>
    </row>
    <row r="1575" spans="1:41" s="2624" customFormat="1" ht="15" customHeight="1" thickBot="1">
      <c r="A1575" s="2629"/>
      <c r="B1575" s="4168" t="s">
        <v>1006</v>
      </c>
      <c r="C1575" s="5441"/>
      <c r="D1575" s="4170" t="s">
        <v>194</v>
      </c>
      <c r="E1575" s="2606">
        <f t="shared" ref="E1575:G1577" si="440">SUM(E1576)</f>
        <v>302500</v>
      </c>
      <c r="F1575" s="2606">
        <f t="shared" si="440"/>
        <v>302500</v>
      </c>
      <c r="G1575" s="2607">
        <f t="shared" si="440"/>
        <v>267840</v>
      </c>
      <c r="H1575" s="2608">
        <f>G1575/F1575</f>
        <v>0.88542148760330575</v>
      </c>
      <c r="I1575" s="1881">
        <f t="shared" si="431"/>
        <v>0</v>
      </c>
      <c r="J1575" s="8639"/>
      <c r="K1575" s="8639"/>
      <c r="L1575" s="8639"/>
      <c r="M1575" s="8639"/>
      <c r="N1575" s="8639"/>
      <c r="O1575" s="8639"/>
      <c r="P1575" s="8326"/>
      <c r="Q1575" s="8640"/>
      <c r="R1575" s="8640"/>
      <c r="S1575" s="8640"/>
      <c r="T1575" s="8328"/>
      <c r="U1575" s="8640"/>
      <c r="V1575" s="8640"/>
      <c r="W1575" s="8640"/>
      <c r="X1575" s="8640"/>
      <c r="Y1575" s="8640"/>
      <c r="Z1575" s="8640"/>
      <c r="AA1575" s="8640"/>
      <c r="AB1575" s="8640"/>
      <c r="AC1575" s="8640"/>
      <c r="AD1575" s="8640"/>
      <c r="AE1575" s="8641"/>
      <c r="AF1575" s="8641"/>
      <c r="AG1575" s="8640"/>
      <c r="AH1575" s="8640"/>
      <c r="AI1575" s="8328"/>
      <c r="AJ1575" s="8642"/>
      <c r="AK1575" s="8642"/>
      <c r="AL1575" s="8642"/>
      <c r="AM1575" s="8642"/>
      <c r="AN1575" s="8643"/>
      <c r="AO1575" s="8643"/>
    </row>
    <row r="1576" spans="1:41" s="2624" customFormat="1" ht="12.75" customHeight="1">
      <c r="A1576" s="2629"/>
      <c r="B1576" s="3219"/>
      <c r="C1576" s="10876" t="s">
        <v>645</v>
      </c>
      <c r="D1576" s="10876"/>
      <c r="E1576" s="2220">
        <f t="shared" si="440"/>
        <v>302500</v>
      </c>
      <c r="F1576" s="2220">
        <f t="shared" si="440"/>
        <v>302500</v>
      </c>
      <c r="G1576" s="2221">
        <f t="shared" si="440"/>
        <v>267840</v>
      </c>
      <c r="H1576" s="2354">
        <f>G1576/F1576</f>
        <v>0.88542148760330575</v>
      </c>
      <c r="I1576" s="1881">
        <f t="shared" si="431"/>
        <v>0</v>
      </c>
      <c r="J1576" s="8639"/>
      <c r="K1576" s="8639"/>
      <c r="L1576" s="8639"/>
      <c r="M1576" s="8639"/>
      <c r="N1576" s="8639"/>
      <c r="O1576" s="8639"/>
      <c r="P1576" s="8326"/>
      <c r="Q1576" s="8640"/>
      <c r="R1576" s="8640"/>
      <c r="S1576" s="8640"/>
      <c r="T1576" s="8328"/>
      <c r="U1576" s="8640"/>
      <c r="V1576" s="8640"/>
      <c r="W1576" s="8640"/>
      <c r="X1576" s="8640"/>
      <c r="Y1576" s="8640"/>
      <c r="Z1576" s="8640"/>
      <c r="AA1576" s="8640"/>
      <c r="AB1576" s="8640"/>
      <c r="AC1576" s="8640"/>
      <c r="AD1576" s="8640"/>
      <c r="AE1576" s="8641"/>
      <c r="AF1576" s="8641"/>
      <c r="AG1576" s="8640"/>
      <c r="AH1576" s="8640"/>
      <c r="AI1576" s="8328"/>
      <c r="AJ1576" s="8642"/>
      <c r="AK1576" s="8642"/>
      <c r="AL1576" s="8642"/>
      <c r="AM1576" s="8642"/>
      <c r="AN1576" s="8643"/>
      <c r="AO1576" s="8643"/>
    </row>
    <row r="1577" spans="1:41" s="2624" customFormat="1" ht="16.5" customHeight="1">
      <c r="A1577" s="2629"/>
      <c r="B1577" s="3219"/>
      <c r="C1577" s="11245" t="s">
        <v>1002</v>
      </c>
      <c r="D1577" s="11246"/>
      <c r="E1577" s="8644">
        <f t="shared" si="440"/>
        <v>302500</v>
      </c>
      <c r="F1577" s="8644">
        <f t="shared" si="440"/>
        <v>302500</v>
      </c>
      <c r="G1577" s="8645">
        <f t="shared" si="440"/>
        <v>267840</v>
      </c>
      <c r="H1577" s="2247">
        <f t="shared" ref="H1577:H1578" si="441">G1577/F1577</f>
        <v>0.88542148760330575</v>
      </c>
      <c r="I1577" s="1881">
        <f t="shared" si="431"/>
        <v>0</v>
      </c>
      <c r="J1577" s="8646"/>
      <c r="K1577" s="8646"/>
      <c r="L1577" s="8646"/>
      <c r="M1577" s="8646"/>
      <c r="N1577" s="8646"/>
      <c r="O1577" s="8646"/>
      <c r="P1577" s="8326"/>
      <c r="Q1577" s="8647"/>
      <c r="R1577" s="8647"/>
      <c r="S1577" s="8647"/>
      <c r="T1577" s="8328"/>
      <c r="U1577" s="8647"/>
      <c r="V1577" s="8647"/>
      <c r="W1577" s="8647"/>
      <c r="X1577" s="8647"/>
      <c r="Y1577" s="8647"/>
      <c r="Z1577" s="8647"/>
      <c r="AA1577" s="8647"/>
      <c r="AB1577" s="8647"/>
      <c r="AC1577" s="8647"/>
      <c r="AD1577" s="8647"/>
      <c r="AE1577" s="8648"/>
      <c r="AF1577" s="8648"/>
      <c r="AG1577" s="8647"/>
      <c r="AH1577" s="8647"/>
      <c r="AI1577" s="8328"/>
      <c r="AJ1577" s="8649"/>
      <c r="AK1577" s="8649"/>
      <c r="AL1577" s="8649"/>
      <c r="AM1577" s="8649"/>
      <c r="AN1577" s="8650"/>
      <c r="AO1577" s="8650"/>
    </row>
    <row r="1578" spans="1:41" s="2624" customFormat="1" ht="55.5" customHeight="1" thickBot="1">
      <c r="A1578" s="2629"/>
      <c r="B1578" s="3219"/>
      <c r="C1578" s="8651" t="s">
        <v>82</v>
      </c>
      <c r="D1578" s="8652" t="s">
        <v>720</v>
      </c>
      <c r="E1578" s="8653">
        <f>I1578</f>
        <v>302500</v>
      </c>
      <c r="F1578" s="8323">
        <v>302500</v>
      </c>
      <c r="G1578" s="8324">
        <v>267840</v>
      </c>
      <c r="H1578" s="2247">
        <f t="shared" si="441"/>
        <v>0.88542148760330575</v>
      </c>
      <c r="I1578" s="1881">
        <f t="shared" si="431"/>
        <v>302500</v>
      </c>
      <c r="J1578" s="8654"/>
      <c r="K1578" s="8654"/>
      <c r="L1578" s="8654"/>
      <c r="M1578" s="8654"/>
      <c r="N1578" s="8654"/>
      <c r="O1578" s="8654"/>
      <c r="P1578" s="8326"/>
      <c r="Q1578" s="8655"/>
      <c r="R1578" s="8655"/>
      <c r="S1578" s="8655"/>
      <c r="T1578" s="8328">
        <v>302500</v>
      </c>
      <c r="U1578" s="8655"/>
      <c r="V1578" s="8655"/>
      <c r="W1578" s="8655"/>
      <c r="X1578" s="8655"/>
      <c r="Y1578" s="8655"/>
      <c r="Z1578" s="8655"/>
      <c r="AA1578" s="8655"/>
      <c r="AB1578" s="8655"/>
      <c r="AC1578" s="8655"/>
      <c r="AD1578" s="8655"/>
      <c r="AE1578" s="8656"/>
      <c r="AF1578" s="8656"/>
      <c r="AG1578" s="8655"/>
      <c r="AH1578" s="8655"/>
      <c r="AI1578" s="8328"/>
      <c r="AJ1578" s="8657"/>
      <c r="AK1578" s="8657"/>
      <c r="AL1578" s="8657"/>
      <c r="AM1578" s="8657"/>
      <c r="AN1578" s="8658"/>
      <c r="AO1578" s="8658"/>
    </row>
    <row r="1579" spans="1:41" s="2624" customFormat="1" ht="15.75" customHeight="1" thickBot="1">
      <c r="A1579" s="2629"/>
      <c r="B1579" s="2626" t="s">
        <v>568</v>
      </c>
      <c r="C1579" s="2627"/>
      <c r="D1579" s="2628" t="s">
        <v>195</v>
      </c>
      <c r="E1579" s="2217">
        <f t="shared" ref="E1579:G1579" si="442">SUM(E1580)</f>
        <v>1876000</v>
      </c>
      <c r="F1579" s="2217">
        <f t="shared" si="442"/>
        <v>2905712</v>
      </c>
      <c r="G1579" s="2218">
        <f t="shared" si="442"/>
        <v>2893115.92</v>
      </c>
      <c r="H1579" s="1935">
        <f>G1579/F1579</f>
        <v>0.99566506247005893</v>
      </c>
      <c r="I1579" s="1881">
        <f t="shared" si="431"/>
        <v>0</v>
      </c>
      <c r="J1579" s="8654"/>
      <c r="K1579" s="8654"/>
      <c r="L1579" s="8654"/>
      <c r="M1579" s="8654"/>
      <c r="N1579" s="8654"/>
      <c r="O1579" s="8654"/>
      <c r="P1579" s="8326"/>
      <c r="Q1579" s="8655"/>
      <c r="R1579" s="8655"/>
      <c r="S1579" s="8655"/>
      <c r="T1579" s="8328"/>
      <c r="U1579" s="8655"/>
      <c r="V1579" s="8655"/>
      <c r="W1579" s="8655"/>
      <c r="X1579" s="8655"/>
      <c r="Y1579" s="8655"/>
      <c r="Z1579" s="8655"/>
      <c r="AA1579" s="8655"/>
      <c r="AB1579" s="8655"/>
      <c r="AC1579" s="8655"/>
      <c r="AD1579" s="8655"/>
      <c r="AE1579" s="8656"/>
      <c r="AF1579" s="8656"/>
      <c r="AG1579" s="8655"/>
      <c r="AH1579" s="8655"/>
      <c r="AI1579" s="8328"/>
      <c r="AJ1579" s="8657"/>
      <c r="AK1579" s="8657"/>
      <c r="AL1579" s="8657"/>
      <c r="AM1579" s="8657"/>
      <c r="AN1579" s="8658"/>
      <c r="AO1579" s="8658"/>
    </row>
    <row r="1580" spans="1:41" s="2624" customFormat="1" ht="15.75" customHeight="1">
      <c r="A1580" s="2629"/>
      <c r="B1580" s="3219"/>
      <c r="C1580" s="10876" t="s">
        <v>645</v>
      </c>
      <c r="D1580" s="10876"/>
      <c r="E1580" s="2220">
        <f t="shared" ref="E1580:G1580" si="443">SUM(E1581,E1608)</f>
        <v>1876000</v>
      </c>
      <c r="F1580" s="2220">
        <f t="shared" si="443"/>
        <v>2905712</v>
      </c>
      <c r="G1580" s="2221">
        <f t="shared" si="443"/>
        <v>2893115.92</v>
      </c>
      <c r="H1580" s="2354">
        <f>G1580/F1580</f>
        <v>0.99566506247005893</v>
      </c>
      <c r="I1580" s="1881">
        <f t="shared" si="431"/>
        <v>0</v>
      </c>
      <c r="J1580" s="8654"/>
      <c r="K1580" s="8654"/>
      <c r="L1580" s="8654"/>
      <c r="M1580" s="8654"/>
      <c r="N1580" s="8654"/>
      <c r="O1580" s="8654"/>
      <c r="P1580" s="8326"/>
      <c r="Q1580" s="8655"/>
      <c r="R1580" s="8655"/>
      <c r="S1580" s="8655"/>
      <c r="T1580" s="8328"/>
      <c r="U1580" s="8655"/>
      <c r="V1580" s="8655"/>
      <c r="W1580" s="8655"/>
      <c r="X1580" s="8655"/>
      <c r="Y1580" s="8655"/>
      <c r="Z1580" s="8655"/>
      <c r="AA1580" s="8655"/>
      <c r="AB1580" s="8655"/>
      <c r="AC1580" s="8655"/>
      <c r="AD1580" s="8655"/>
      <c r="AE1580" s="8656"/>
      <c r="AF1580" s="8656"/>
      <c r="AG1580" s="8655"/>
      <c r="AH1580" s="8655"/>
      <c r="AI1580" s="8328"/>
      <c r="AJ1580" s="8657"/>
      <c r="AK1580" s="8657"/>
      <c r="AL1580" s="8657"/>
      <c r="AM1580" s="8657"/>
      <c r="AN1580" s="8658"/>
      <c r="AO1580" s="8658"/>
    </row>
    <row r="1581" spans="1:41" s="2624" customFormat="1" ht="15.75" customHeight="1">
      <c r="A1581" s="2629"/>
      <c r="B1581" s="3219"/>
      <c r="C1581" s="11247" t="s">
        <v>646</v>
      </c>
      <c r="D1581" s="11247"/>
      <c r="E1581" s="8659">
        <f t="shared" ref="E1581:G1581" si="444">SUM(E1582,E1590)</f>
        <v>1856655</v>
      </c>
      <c r="F1581" s="8659">
        <f t="shared" si="444"/>
        <v>2895312</v>
      </c>
      <c r="G1581" s="8660">
        <f t="shared" si="444"/>
        <v>2882715.92</v>
      </c>
      <c r="H1581" s="2247">
        <f t="shared" ref="H1581:H1609" si="445">G1581/F1581</f>
        <v>0.99564949131561642</v>
      </c>
      <c r="I1581" s="1881">
        <f t="shared" si="431"/>
        <v>0</v>
      </c>
      <c r="J1581" s="8661"/>
      <c r="K1581" s="8661"/>
      <c r="L1581" s="8661"/>
      <c r="M1581" s="8661"/>
      <c r="N1581" s="8661"/>
      <c r="O1581" s="8661"/>
      <c r="P1581" s="8326"/>
      <c r="Q1581" s="8662"/>
      <c r="R1581" s="8662"/>
      <c r="S1581" s="8662"/>
      <c r="T1581" s="8328"/>
      <c r="U1581" s="8662"/>
      <c r="V1581" s="8662"/>
      <c r="W1581" s="8662"/>
      <c r="X1581" s="8662"/>
      <c r="Y1581" s="8662"/>
      <c r="Z1581" s="8662"/>
      <c r="AA1581" s="8662"/>
      <c r="AB1581" s="8662"/>
      <c r="AC1581" s="8662"/>
      <c r="AD1581" s="8662"/>
      <c r="AE1581" s="8663"/>
      <c r="AF1581" s="8663"/>
      <c r="AG1581" s="8662"/>
      <c r="AH1581" s="8662"/>
      <c r="AI1581" s="8328"/>
      <c r="AJ1581" s="8664"/>
      <c r="AK1581" s="8664"/>
      <c r="AL1581" s="8664"/>
      <c r="AM1581" s="8664"/>
      <c r="AN1581" s="8665"/>
      <c r="AO1581" s="8665"/>
    </row>
    <row r="1582" spans="1:41" s="2624" customFormat="1" ht="15.75" customHeight="1">
      <c r="A1582" s="3219"/>
      <c r="B1582" s="3219"/>
      <c r="C1582" s="11138" t="s">
        <v>647</v>
      </c>
      <c r="D1582" s="11138"/>
      <c r="E1582" s="8666">
        <f t="shared" ref="E1582:G1582" si="446">SUM(E1583:E1588)</f>
        <v>1527128</v>
      </c>
      <c r="F1582" s="8666">
        <f t="shared" si="446"/>
        <v>2598456</v>
      </c>
      <c r="G1582" s="8667">
        <f t="shared" si="446"/>
        <v>2585904.38</v>
      </c>
      <c r="H1582" s="2247">
        <f t="shared" si="445"/>
        <v>0.99516958532297639</v>
      </c>
      <c r="I1582" s="1881">
        <f t="shared" si="431"/>
        <v>0</v>
      </c>
      <c r="J1582" s="8661"/>
      <c r="K1582" s="8661"/>
      <c r="L1582" s="8661"/>
      <c r="M1582" s="8661"/>
      <c r="N1582" s="8661"/>
      <c r="O1582" s="8661"/>
      <c r="P1582" s="8326"/>
      <c r="Q1582" s="8662"/>
      <c r="R1582" s="8662"/>
      <c r="S1582" s="8662"/>
      <c r="T1582" s="8328"/>
      <c r="U1582" s="8662"/>
      <c r="V1582" s="8662"/>
      <c r="W1582" s="8662"/>
      <c r="X1582" s="8662"/>
      <c r="Y1582" s="8662"/>
      <c r="Z1582" s="8662"/>
      <c r="AA1582" s="8662"/>
      <c r="AB1582" s="8662"/>
      <c r="AC1582" s="8662"/>
      <c r="AD1582" s="8662"/>
      <c r="AE1582" s="8663"/>
      <c r="AF1582" s="8663"/>
      <c r="AG1582" s="8662"/>
      <c r="AH1582" s="8662"/>
      <c r="AI1582" s="8328"/>
      <c r="AJ1582" s="8664"/>
      <c r="AK1582" s="8664"/>
      <c r="AL1582" s="8664"/>
      <c r="AM1582" s="8664"/>
      <c r="AN1582" s="8665"/>
      <c r="AO1582" s="8665"/>
    </row>
    <row r="1583" spans="1:41" s="2624" customFormat="1" ht="15.75" customHeight="1">
      <c r="A1583" s="2629"/>
      <c r="B1583" s="3219"/>
      <c r="C1583" s="3246" t="s">
        <v>406</v>
      </c>
      <c r="D1583" s="3247" t="s">
        <v>648</v>
      </c>
      <c r="E1583" s="2233">
        <f>I1583</f>
        <v>1144230</v>
      </c>
      <c r="F1583" s="2245">
        <v>2052232</v>
      </c>
      <c r="G1583" s="2246">
        <v>2042430.67</v>
      </c>
      <c r="H1583" s="2247">
        <f t="shared" si="445"/>
        <v>0.99522406336125735</v>
      </c>
      <c r="I1583" s="1881">
        <f t="shared" si="431"/>
        <v>1144230</v>
      </c>
      <c r="J1583" s="8661"/>
      <c r="K1583" s="8661"/>
      <c r="L1583" s="8661"/>
      <c r="M1583" s="8661"/>
      <c r="N1583" s="8661"/>
      <c r="O1583" s="8661"/>
      <c r="P1583" s="8326"/>
      <c r="Q1583" s="8662"/>
      <c r="R1583" s="8662"/>
      <c r="S1583" s="8662"/>
      <c r="T1583" s="8328">
        <v>1144230</v>
      </c>
      <c r="U1583" s="8662"/>
      <c r="V1583" s="8662"/>
      <c r="W1583" s="8662"/>
      <c r="X1583" s="8662"/>
      <c r="Y1583" s="8662"/>
      <c r="Z1583" s="8662"/>
      <c r="AA1583" s="8662"/>
      <c r="AB1583" s="8662"/>
      <c r="AC1583" s="8662"/>
      <c r="AD1583" s="8662"/>
      <c r="AE1583" s="8663"/>
      <c r="AF1583" s="8663"/>
      <c r="AG1583" s="8662"/>
      <c r="AH1583" s="8662"/>
      <c r="AI1583" s="8328"/>
      <c r="AJ1583" s="8664"/>
      <c r="AK1583" s="8664"/>
      <c r="AL1583" s="8664"/>
      <c r="AM1583" s="8664"/>
      <c r="AN1583" s="8665"/>
      <c r="AO1583" s="8665"/>
    </row>
    <row r="1584" spans="1:41" s="2624" customFormat="1" ht="15.75" customHeight="1">
      <c r="A1584" s="2629"/>
      <c r="B1584" s="3219"/>
      <c r="C1584" s="8668" t="s">
        <v>602</v>
      </c>
      <c r="D1584" s="8669" t="s">
        <v>649</v>
      </c>
      <c r="E1584" s="8670">
        <f t="shared" ref="E1584:E1588" si="447">I1584</f>
        <v>123102</v>
      </c>
      <c r="F1584" s="8323">
        <v>119862</v>
      </c>
      <c r="G1584" s="8324">
        <v>119861.17</v>
      </c>
      <c r="H1584" s="2247">
        <f t="shared" si="445"/>
        <v>0.99999307537000881</v>
      </c>
      <c r="I1584" s="1881">
        <f t="shared" si="431"/>
        <v>123102</v>
      </c>
      <c r="J1584" s="8671"/>
      <c r="K1584" s="8671"/>
      <c r="L1584" s="8671"/>
      <c r="M1584" s="8671"/>
      <c r="N1584" s="8671"/>
      <c r="O1584" s="8671"/>
      <c r="P1584" s="8326"/>
      <c r="Q1584" s="8672"/>
      <c r="R1584" s="8672"/>
      <c r="S1584" s="8672"/>
      <c r="T1584" s="8328">
        <v>123102</v>
      </c>
      <c r="U1584" s="8672"/>
      <c r="V1584" s="8672"/>
      <c r="W1584" s="8672"/>
      <c r="X1584" s="8672"/>
      <c r="Y1584" s="8672"/>
      <c r="Z1584" s="8672"/>
      <c r="AA1584" s="8672"/>
      <c r="AB1584" s="8672"/>
      <c r="AC1584" s="8672"/>
      <c r="AD1584" s="8672"/>
      <c r="AE1584" s="8673"/>
      <c r="AF1584" s="8673"/>
      <c r="AG1584" s="8672"/>
      <c r="AH1584" s="8672"/>
      <c r="AI1584" s="8328"/>
      <c r="AJ1584" s="8674"/>
      <c r="AK1584" s="8674"/>
      <c r="AL1584" s="8674"/>
      <c r="AM1584" s="8674"/>
      <c r="AN1584" s="8675"/>
      <c r="AO1584" s="8675"/>
    </row>
    <row r="1585" spans="1:41" s="2624" customFormat="1" ht="15.75" customHeight="1">
      <c r="A1585" s="2629"/>
      <c r="B1585" s="3219"/>
      <c r="C1585" s="8676" t="s">
        <v>407</v>
      </c>
      <c r="D1585" s="8677" t="s">
        <v>650</v>
      </c>
      <c r="E1585" s="8678">
        <f t="shared" si="447"/>
        <v>214969</v>
      </c>
      <c r="F1585" s="8323">
        <v>365912</v>
      </c>
      <c r="G1585" s="8324">
        <v>364218.46</v>
      </c>
      <c r="H1585" s="2247">
        <f t="shared" si="445"/>
        <v>0.99537172872165991</v>
      </c>
      <c r="I1585" s="1881">
        <f t="shared" si="431"/>
        <v>214969</v>
      </c>
      <c r="J1585" s="8679"/>
      <c r="K1585" s="8679"/>
      <c r="L1585" s="8679"/>
      <c r="M1585" s="8679"/>
      <c r="N1585" s="8679"/>
      <c r="O1585" s="8679"/>
      <c r="P1585" s="8326"/>
      <c r="Q1585" s="8680"/>
      <c r="R1585" s="8680"/>
      <c r="S1585" s="8680"/>
      <c r="T1585" s="8328">
        <v>214969</v>
      </c>
      <c r="U1585" s="8680"/>
      <c r="V1585" s="8680"/>
      <c r="W1585" s="8680"/>
      <c r="X1585" s="8680"/>
      <c r="Y1585" s="8680"/>
      <c r="Z1585" s="8680"/>
      <c r="AA1585" s="8680"/>
      <c r="AB1585" s="8680"/>
      <c r="AC1585" s="8680"/>
      <c r="AD1585" s="8680"/>
      <c r="AE1585" s="8681"/>
      <c r="AF1585" s="8681"/>
      <c r="AG1585" s="8680"/>
      <c r="AH1585" s="8680"/>
      <c r="AI1585" s="8328"/>
      <c r="AJ1585" s="8682"/>
      <c r="AK1585" s="8682"/>
      <c r="AL1585" s="8682"/>
      <c r="AM1585" s="8682"/>
      <c r="AN1585" s="8683"/>
      <c r="AO1585" s="8683"/>
    </row>
    <row r="1586" spans="1:41" s="2624" customFormat="1" ht="16.5" customHeight="1">
      <c r="A1586" s="2629"/>
      <c r="B1586" s="3219"/>
      <c r="C1586" s="8684" t="s">
        <v>408</v>
      </c>
      <c r="D1586" s="8685" t="s">
        <v>651</v>
      </c>
      <c r="E1586" s="8686">
        <f t="shared" si="447"/>
        <v>30497</v>
      </c>
      <c r="F1586" s="8323">
        <v>40957</v>
      </c>
      <c r="G1586" s="8324">
        <v>39901.68</v>
      </c>
      <c r="H1586" s="2247">
        <f t="shared" si="445"/>
        <v>0.97423346436506586</v>
      </c>
      <c r="I1586" s="1881">
        <f t="shared" si="431"/>
        <v>30497</v>
      </c>
      <c r="J1586" s="8687"/>
      <c r="K1586" s="8687"/>
      <c r="L1586" s="8687"/>
      <c r="M1586" s="8687"/>
      <c r="N1586" s="8687"/>
      <c r="O1586" s="8687"/>
      <c r="P1586" s="8326"/>
      <c r="Q1586" s="8688"/>
      <c r="R1586" s="8688"/>
      <c r="S1586" s="8688"/>
      <c r="T1586" s="8328">
        <v>30497</v>
      </c>
      <c r="U1586" s="8688"/>
      <c r="V1586" s="8688"/>
      <c r="W1586" s="8688"/>
      <c r="X1586" s="8688"/>
      <c r="Y1586" s="8688"/>
      <c r="Z1586" s="8688"/>
      <c r="AA1586" s="8688"/>
      <c r="AB1586" s="8688"/>
      <c r="AC1586" s="8688"/>
      <c r="AD1586" s="8688"/>
      <c r="AE1586" s="8689"/>
      <c r="AF1586" s="8689"/>
      <c r="AG1586" s="8688"/>
      <c r="AH1586" s="8688"/>
      <c r="AI1586" s="8328"/>
      <c r="AJ1586" s="8690"/>
      <c r="AK1586" s="8690"/>
      <c r="AL1586" s="8690"/>
      <c r="AM1586" s="8690"/>
      <c r="AN1586" s="8691"/>
      <c r="AO1586" s="8691"/>
    </row>
    <row r="1587" spans="1:41" ht="15.75" customHeight="1">
      <c r="A1587" s="2913"/>
      <c r="B1587" s="2916"/>
      <c r="C1587" s="8692" t="s">
        <v>595</v>
      </c>
      <c r="D1587" s="8693" t="s">
        <v>652</v>
      </c>
      <c r="E1587" s="8694">
        <f>I1587</f>
        <v>5894</v>
      </c>
      <c r="F1587" s="8323">
        <v>5444</v>
      </c>
      <c r="G1587" s="8324">
        <v>5444</v>
      </c>
      <c r="H1587" s="2247">
        <f t="shared" si="445"/>
        <v>1</v>
      </c>
      <c r="I1587" s="1881">
        <f t="shared" si="431"/>
        <v>5894</v>
      </c>
      <c r="J1587" s="8695"/>
      <c r="K1587" s="8695"/>
      <c r="L1587" s="8695"/>
      <c r="M1587" s="8695"/>
      <c r="N1587" s="8695"/>
      <c r="O1587" s="8695"/>
      <c r="P1587" s="8326"/>
      <c r="Q1587" s="8696"/>
      <c r="R1587" s="8696"/>
      <c r="S1587" s="8696"/>
      <c r="T1587" s="8328">
        <v>5894</v>
      </c>
      <c r="U1587" s="8696"/>
      <c r="V1587" s="8696"/>
      <c r="W1587" s="8696"/>
      <c r="X1587" s="8696"/>
      <c r="Y1587" s="8696"/>
      <c r="Z1587" s="8696"/>
      <c r="AA1587" s="8696"/>
      <c r="AB1587" s="8696"/>
      <c r="AC1587" s="8696"/>
      <c r="AD1587" s="8696"/>
      <c r="AE1587" s="8697"/>
      <c r="AF1587" s="8697"/>
      <c r="AG1587" s="8696"/>
      <c r="AH1587" s="8696"/>
      <c r="AI1587" s="8328"/>
      <c r="AJ1587" s="8698"/>
      <c r="AK1587" s="8698"/>
      <c r="AL1587" s="8698"/>
      <c r="AM1587" s="8698"/>
      <c r="AN1587" s="8699"/>
      <c r="AO1587" s="8699"/>
    </row>
    <row r="1588" spans="1:41" s="2624" customFormat="1" ht="15.75" customHeight="1">
      <c r="A1588" s="2629"/>
      <c r="B1588" s="3219"/>
      <c r="C1588" s="8700" t="s">
        <v>593</v>
      </c>
      <c r="D1588" s="8701" t="s">
        <v>653</v>
      </c>
      <c r="E1588" s="8694">
        <f t="shared" si="447"/>
        <v>8436</v>
      </c>
      <c r="F1588" s="8323">
        <v>14049</v>
      </c>
      <c r="G1588" s="8324">
        <v>14048.4</v>
      </c>
      <c r="H1588" s="2247">
        <f t="shared" si="445"/>
        <v>0.9999572923339739</v>
      </c>
      <c r="I1588" s="1881">
        <f t="shared" si="431"/>
        <v>8436</v>
      </c>
      <c r="J1588" s="8695"/>
      <c r="K1588" s="8695"/>
      <c r="L1588" s="8695"/>
      <c r="M1588" s="8695"/>
      <c r="N1588" s="8695"/>
      <c r="O1588" s="8695"/>
      <c r="P1588" s="8326"/>
      <c r="Q1588" s="8696"/>
      <c r="R1588" s="8696"/>
      <c r="S1588" s="8696"/>
      <c r="T1588" s="8328">
        <v>8436</v>
      </c>
      <c r="U1588" s="8696"/>
      <c r="V1588" s="8696"/>
      <c r="W1588" s="8696"/>
      <c r="X1588" s="8696"/>
      <c r="Y1588" s="8696"/>
      <c r="Z1588" s="8696"/>
      <c r="AA1588" s="8696"/>
      <c r="AB1588" s="8696"/>
      <c r="AC1588" s="8696"/>
      <c r="AD1588" s="8696"/>
      <c r="AE1588" s="8697"/>
      <c r="AF1588" s="8697"/>
      <c r="AG1588" s="8696"/>
      <c r="AH1588" s="8696"/>
      <c r="AI1588" s="8328"/>
      <c r="AJ1588" s="8698"/>
      <c r="AK1588" s="8698"/>
      <c r="AL1588" s="8698"/>
      <c r="AM1588" s="8698"/>
      <c r="AN1588" s="8702"/>
      <c r="AO1588" s="8702"/>
    </row>
    <row r="1589" spans="1:41" ht="15.75" customHeight="1">
      <c r="A1589" s="2913"/>
      <c r="B1589" s="2916"/>
      <c r="C1589" s="4425"/>
      <c r="D1589" s="4425"/>
      <c r="E1589" s="8694"/>
      <c r="F1589" s="8323"/>
      <c r="G1589" s="8324"/>
      <c r="H1589" s="2247"/>
      <c r="I1589" s="1881">
        <f t="shared" si="431"/>
        <v>0</v>
      </c>
      <c r="J1589" s="8695"/>
      <c r="K1589" s="8695"/>
      <c r="L1589" s="8695"/>
      <c r="M1589" s="8695"/>
      <c r="N1589" s="8695"/>
      <c r="O1589" s="8695"/>
      <c r="P1589" s="8326"/>
      <c r="Q1589" s="8696"/>
      <c r="R1589" s="8696"/>
      <c r="S1589" s="8696"/>
      <c r="T1589" s="8328"/>
      <c r="U1589" s="8696"/>
      <c r="V1589" s="8696"/>
      <c r="W1589" s="8696"/>
      <c r="X1589" s="8696"/>
      <c r="Y1589" s="8696"/>
      <c r="Z1589" s="8696"/>
      <c r="AA1589" s="8696"/>
      <c r="AB1589" s="8696"/>
      <c r="AC1589" s="8696"/>
      <c r="AD1589" s="8696"/>
      <c r="AE1589" s="8697"/>
      <c r="AF1589" s="8697"/>
      <c r="AG1589" s="8696"/>
      <c r="AH1589" s="8696"/>
      <c r="AI1589" s="8328"/>
      <c r="AJ1589" s="8698"/>
      <c r="AK1589" s="8698"/>
      <c r="AL1589" s="8698"/>
      <c r="AM1589" s="8698"/>
      <c r="AN1589" s="8699"/>
      <c r="AO1589" s="8699"/>
    </row>
    <row r="1590" spans="1:41" s="2624" customFormat="1" ht="15.75" customHeight="1">
      <c r="A1590" s="2629"/>
      <c r="B1590" s="3219"/>
      <c r="C1590" s="11248" t="s">
        <v>654</v>
      </c>
      <c r="D1590" s="11248"/>
      <c r="E1590" s="8703">
        <f t="shared" ref="E1590:G1590" si="448">SUM(E1591:E1606)</f>
        <v>329527</v>
      </c>
      <c r="F1590" s="8703">
        <f t="shared" si="448"/>
        <v>296856</v>
      </c>
      <c r="G1590" s="8704">
        <f t="shared" si="448"/>
        <v>296811.53999999998</v>
      </c>
      <c r="H1590" s="2247">
        <f t="shared" si="445"/>
        <v>0.99985023041474652</v>
      </c>
      <c r="I1590" s="1881">
        <f t="shared" si="431"/>
        <v>0</v>
      </c>
      <c r="J1590" s="8705"/>
      <c r="K1590" s="8705"/>
      <c r="L1590" s="8705"/>
      <c r="M1590" s="8705"/>
      <c r="N1590" s="8705"/>
      <c r="O1590" s="8705"/>
      <c r="P1590" s="8326"/>
      <c r="Q1590" s="8706"/>
      <c r="R1590" s="8706"/>
      <c r="S1590" s="8706"/>
      <c r="T1590" s="8328"/>
      <c r="U1590" s="8706"/>
      <c r="V1590" s="8706"/>
      <c r="W1590" s="8706"/>
      <c r="X1590" s="8706"/>
      <c r="Y1590" s="8706"/>
      <c r="Z1590" s="8706"/>
      <c r="AA1590" s="8706"/>
      <c r="AB1590" s="8706"/>
      <c r="AC1590" s="8706"/>
      <c r="AD1590" s="8706"/>
      <c r="AE1590" s="8707"/>
      <c r="AF1590" s="8707"/>
      <c r="AG1590" s="8706"/>
      <c r="AH1590" s="8706"/>
      <c r="AI1590" s="8328"/>
      <c r="AJ1590" s="8708"/>
      <c r="AK1590" s="8708"/>
      <c r="AL1590" s="8708"/>
      <c r="AM1590" s="8708"/>
      <c r="AN1590" s="8709"/>
      <c r="AO1590" s="8709"/>
    </row>
    <row r="1591" spans="1:41" s="2624" customFormat="1" ht="15.75" customHeight="1">
      <c r="A1591" s="2629"/>
      <c r="B1591" s="3219"/>
      <c r="C1591" s="8710" t="s">
        <v>603</v>
      </c>
      <c r="D1591" s="8711" t="s">
        <v>655</v>
      </c>
      <c r="E1591" s="8712">
        <f>I1591</f>
        <v>10243</v>
      </c>
      <c r="F1591" s="8323">
        <v>2243</v>
      </c>
      <c r="G1591" s="8324">
        <v>2243</v>
      </c>
      <c r="H1591" s="2247">
        <f t="shared" si="445"/>
        <v>1</v>
      </c>
      <c r="I1591" s="1881">
        <f t="shared" si="431"/>
        <v>10243</v>
      </c>
      <c r="J1591" s="8713"/>
      <c r="K1591" s="8713"/>
      <c r="L1591" s="8713"/>
      <c r="M1591" s="8713"/>
      <c r="N1591" s="8713"/>
      <c r="O1591" s="8713"/>
      <c r="P1591" s="8326"/>
      <c r="Q1591" s="8714"/>
      <c r="R1591" s="8714"/>
      <c r="S1591" s="8714"/>
      <c r="T1591" s="8328">
        <v>10243</v>
      </c>
      <c r="U1591" s="8714"/>
      <c r="V1591" s="8714"/>
      <c r="W1591" s="8714"/>
      <c r="X1591" s="8714"/>
      <c r="Y1591" s="8714"/>
      <c r="Z1591" s="8714"/>
      <c r="AA1591" s="8714"/>
      <c r="AB1591" s="8714"/>
      <c r="AC1591" s="8714"/>
      <c r="AD1591" s="8714"/>
      <c r="AE1591" s="8715"/>
      <c r="AF1591" s="8715"/>
      <c r="AG1591" s="8714"/>
      <c r="AH1591" s="8714"/>
      <c r="AI1591" s="8328"/>
      <c r="AJ1591" s="8716"/>
      <c r="AK1591" s="8716"/>
      <c r="AL1591" s="8716"/>
      <c r="AM1591" s="8716"/>
      <c r="AN1591" s="8717"/>
      <c r="AO1591" s="8717"/>
    </row>
    <row r="1592" spans="1:41" s="2624" customFormat="1" ht="15.75" customHeight="1">
      <c r="A1592" s="2629"/>
      <c r="B1592" s="3219"/>
      <c r="C1592" s="8718" t="s">
        <v>375</v>
      </c>
      <c r="D1592" s="8719" t="s">
        <v>656</v>
      </c>
      <c r="E1592" s="8720">
        <f t="shared" ref="E1592:E1606" si="449">I1592</f>
        <v>57047</v>
      </c>
      <c r="F1592" s="8323">
        <v>53915</v>
      </c>
      <c r="G1592" s="8324">
        <v>53915</v>
      </c>
      <c r="H1592" s="2247">
        <f t="shared" si="445"/>
        <v>1</v>
      </c>
      <c r="I1592" s="1881">
        <f t="shared" si="431"/>
        <v>57047</v>
      </c>
      <c r="J1592" s="8721"/>
      <c r="K1592" s="8721"/>
      <c r="L1592" s="8721"/>
      <c r="M1592" s="8721"/>
      <c r="N1592" s="8721"/>
      <c r="O1592" s="8721"/>
      <c r="P1592" s="8326"/>
      <c r="Q1592" s="8722"/>
      <c r="R1592" s="8722"/>
      <c r="S1592" s="8722"/>
      <c r="T1592" s="8328">
        <v>57047</v>
      </c>
      <c r="U1592" s="8722"/>
      <c r="V1592" s="8722"/>
      <c r="W1592" s="8722"/>
      <c r="X1592" s="8722"/>
      <c r="Y1592" s="8722"/>
      <c r="Z1592" s="8722"/>
      <c r="AA1592" s="8722"/>
      <c r="AB1592" s="8722"/>
      <c r="AC1592" s="8722"/>
      <c r="AD1592" s="8722"/>
      <c r="AE1592" s="8723"/>
      <c r="AF1592" s="8723"/>
      <c r="AG1592" s="8722"/>
      <c r="AH1592" s="8722"/>
      <c r="AI1592" s="8328"/>
      <c r="AJ1592" s="8724"/>
      <c r="AK1592" s="8724"/>
      <c r="AL1592" s="8724"/>
      <c r="AM1592" s="8724"/>
      <c r="AN1592" s="8725"/>
      <c r="AO1592" s="8725"/>
    </row>
    <row r="1593" spans="1:41" s="2624" customFormat="1" ht="15.75" customHeight="1">
      <c r="A1593" s="2629"/>
      <c r="B1593" s="3219"/>
      <c r="C1593" s="8726" t="s">
        <v>597</v>
      </c>
      <c r="D1593" s="8727" t="s">
        <v>657</v>
      </c>
      <c r="E1593" s="8728">
        <f t="shared" si="449"/>
        <v>4505</v>
      </c>
      <c r="F1593" s="8323">
        <v>2916</v>
      </c>
      <c r="G1593" s="8324">
        <v>2916</v>
      </c>
      <c r="H1593" s="2247">
        <f t="shared" si="445"/>
        <v>1</v>
      </c>
      <c r="I1593" s="1881">
        <f t="shared" si="431"/>
        <v>4505</v>
      </c>
      <c r="J1593" s="8729"/>
      <c r="K1593" s="8729"/>
      <c r="L1593" s="8729"/>
      <c r="M1593" s="8729"/>
      <c r="N1593" s="8729"/>
      <c r="O1593" s="8729"/>
      <c r="P1593" s="8326"/>
      <c r="Q1593" s="8730"/>
      <c r="R1593" s="8730"/>
      <c r="S1593" s="8730"/>
      <c r="T1593" s="8328">
        <v>4505</v>
      </c>
      <c r="U1593" s="8730"/>
      <c r="V1593" s="8730"/>
      <c r="W1593" s="8730"/>
      <c r="X1593" s="8730"/>
      <c r="Y1593" s="8730"/>
      <c r="Z1593" s="8730"/>
      <c r="AA1593" s="8730"/>
      <c r="AB1593" s="8730"/>
      <c r="AC1593" s="8730"/>
      <c r="AD1593" s="8730"/>
      <c r="AE1593" s="8731"/>
      <c r="AF1593" s="8731"/>
      <c r="AG1593" s="8730"/>
      <c r="AH1593" s="8730"/>
      <c r="AI1593" s="8328"/>
      <c r="AJ1593" s="8732"/>
      <c r="AK1593" s="8732"/>
      <c r="AL1593" s="8732"/>
      <c r="AM1593" s="8732"/>
      <c r="AN1593" s="8733"/>
      <c r="AO1593" s="8733"/>
    </row>
    <row r="1594" spans="1:41" s="2624" customFormat="1" ht="15.75" customHeight="1">
      <c r="A1594" s="2629"/>
      <c r="B1594" s="3219"/>
      <c r="C1594" s="8734" t="s">
        <v>600</v>
      </c>
      <c r="D1594" s="8735" t="s">
        <v>899</v>
      </c>
      <c r="E1594" s="8736">
        <f t="shared" si="449"/>
        <v>2000</v>
      </c>
      <c r="F1594" s="8323">
        <v>7417</v>
      </c>
      <c r="G1594" s="8324">
        <v>7416.94</v>
      </c>
      <c r="H1594" s="2247">
        <f t="shared" si="445"/>
        <v>0.99999191047593361</v>
      </c>
      <c r="I1594" s="1881">
        <f t="shared" si="431"/>
        <v>2000</v>
      </c>
      <c r="J1594" s="8737"/>
      <c r="K1594" s="8737"/>
      <c r="L1594" s="8737"/>
      <c r="M1594" s="8737"/>
      <c r="N1594" s="8737"/>
      <c r="O1594" s="8737"/>
      <c r="P1594" s="8326"/>
      <c r="Q1594" s="8738"/>
      <c r="R1594" s="8738"/>
      <c r="S1594" s="8738"/>
      <c r="T1594" s="8328">
        <v>2000</v>
      </c>
      <c r="U1594" s="8738"/>
      <c r="V1594" s="8738"/>
      <c r="W1594" s="8738"/>
      <c r="X1594" s="8738"/>
      <c r="Y1594" s="8738"/>
      <c r="Z1594" s="8738"/>
      <c r="AA1594" s="8738"/>
      <c r="AB1594" s="8738"/>
      <c r="AC1594" s="8738"/>
      <c r="AD1594" s="8738"/>
      <c r="AE1594" s="8739"/>
      <c r="AF1594" s="8739"/>
      <c r="AG1594" s="8738"/>
      <c r="AH1594" s="8738"/>
      <c r="AI1594" s="8328"/>
      <c r="AJ1594" s="8740"/>
      <c r="AK1594" s="8740"/>
      <c r="AL1594" s="8740"/>
      <c r="AM1594" s="8740"/>
      <c r="AN1594" s="8741"/>
      <c r="AO1594" s="8741"/>
    </row>
    <row r="1595" spans="1:41" s="2624" customFormat="1" ht="15.75" customHeight="1">
      <c r="A1595" s="2629"/>
      <c r="B1595" s="3219"/>
      <c r="C1595" s="8742" t="s">
        <v>604</v>
      </c>
      <c r="D1595" s="8743" t="s">
        <v>658</v>
      </c>
      <c r="E1595" s="8744">
        <f t="shared" si="449"/>
        <v>37652</v>
      </c>
      <c r="F1595" s="8323">
        <v>39380</v>
      </c>
      <c r="G1595" s="8324">
        <v>39380</v>
      </c>
      <c r="H1595" s="2247">
        <f t="shared" si="445"/>
        <v>1</v>
      </c>
      <c r="I1595" s="1881">
        <f t="shared" si="431"/>
        <v>37652</v>
      </c>
      <c r="J1595" s="8745"/>
      <c r="K1595" s="8745"/>
      <c r="L1595" s="8745"/>
      <c r="M1595" s="8745"/>
      <c r="N1595" s="8745"/>
      <c r="O1595" s="8745"/>
      <c r="P1595" s="8326"/>
      <c r="Q1595" s="8746"/>
      <c r="R1595" s="8746"/>
      <c r="S1595" s="8746"/>
      <c r="T1595" s="8328">
        <v>37652</v>
      </c>
      <c r="U1595" s="8746"/>
      <c r="V1595" s="8746"/>
      <c r="W1595" s="8746"/>
      <c r="X1595" s="8746"/>
      <c r="Y1595" s="8746"/>
      <c r="Z1595" s="8746"/>
      <c r="AA1595" s="8746"/>
      <c r="AB1595" s="8746"/>
      <c r="AC1595" s="8746"/>
      <c r="AD1595" s="8746"/>
      <c r="AE1595" s="8747"/>
      <c r="AF1595" s="8747"/>
      <c r="AG1595" s="8746"/>
      <c r="AH1595" s="8746"/>
      <c r="AI1595" s="8328"/>
      <c r="AJ1595" s="8748"/>
      <c r="AK1595" s="8748"/>
      <c r="AL1595" s="8748"/>
      <c r="AM1595" s="8748"/>
      <c r="AN1595" s="8749"/>
      <c r="AO1595" s="8749"/>
    </row>
    <row r="1596" spans="1:41" s="2624" customFormat="1" ht="15.75" customHeight="1">
      <c r="A1596" s="2629"/>
      <c r="B1596" s="3219"/>
      <c r="C1596" s="3246" t="s">
        <v>244</v>
      </c>
      <c r="D1596" s="3247" t="s">
        <v>659</v>
      </c>
      <c r="E1596" s="2233">
        <f t="shared" si="449"/>
        <v>13320</v>
      </c>
      <c r="F1596" s="2245">
        <v>8712</v>
      </c>
      <c r="G1596" s="2246">
        <v>8712</v>
      </c>
      <c r="H1596" s="2247">
        <f t="shared" si="445"/>
        <v>1</v>
      </c>
      <c r="I1596" s="1881">
        <f t="shared" si="431"/>
        <v>13320</v>
      </c>
      <c r="J1596" s="8745"/>
      <c r="K1596" s="8745"/>
      <c r="L1596" s="8745"/>
      <c r="M1596" s="8745"/>
      <c r="N1596" s="8745"/>
      <c r="O1596" s="8745"/>
      <c r="P1596" s="8326"/>
      <c r="Q1596" s="8746"/>
      <c r="R1596" s="8746"/>
      <c r="S1596" s="8746"/>
      <c r="T1596" s="8328">
        <v>13320</v>
      </c>
      <c r="U1596" s="8746"/>
      <c r="V1596" s="8746"/>
      <c r="W1596" s="8746"/>
      <c r="X1596" s="8746"/>
      <c r="Y1596" s="8746"/>
      <c r="Z1596" s="8746"/>
      <c r="AA1596" s="8746"/>
      <c r="AB1596" s="8746"/>
      <c r="AC1596" s="8746"/>
      <c r="AD1596" s="8746"/>
      <c r="AE1596" s="8747"/>
      <c r="AF1596" s="8747"/>
      <c r="AG1596" s="8746"/>
      <c r="AH1596" s="8746"/>
      <c r="AI1596" s="8328"/>
      <c r="AJ1596" s="8748"/>
      <c r="AK1596" s="8748"/>
      <c r="AL1596" s="8748"/>
      <c r="AM1596" s="8748"/>
      <c r="AN1596" s="8749"/>
      <c r="AO1596" s="8749"/>
    </row>
    <row r="1597" spans="1:41" s="2624" customFormat="1" ht="15.75" customHeight="1">
      <c r="A1597" s="2629"/>
      <c r="B1597" s="3219"/>
      <c r="C1597" s="8750" t="s">
        <v>605</v>
      </c>
      <c r="D1597" s="8751" t="s">
        <v>660</v>
      </c>
      <c r="E1597" s="8752">
        <f t="shared" si="449"/>
        <v>900</v>
      </c>
      <c r="F1597" s="8323">
        <v>163</v>
      </c>
      <c r="G1597" s="8324">
        <v>163</v>
      </c>
      <c r="H1597" s="2247">
        <f t="shared" si="445"/>
        <v>1</v>
      </c>
      <c r="I1597" s="1881">
        <f t="shared" si="431"/>
        <v>900</v>
      </c>
      <c r="J1597" s="8753"/>
      <c r="K1597" s="8753"/>
      <c r="L1597" s="8753"/>
      <c r="M1597" s="8753"/>
      <c r="N1597" s="8753"/>
      <c r="O1597" s="8753"/>
      <c r="P1597" s="8326"/>
      <c r="Q1597" s="8754"/>
      <c r="R1597" s="8754"/>
      <c r="S1597" s="8754"/>
      <c r="T1597" s="8328">
        <v>900</v>
      </c>
      <c r="U1597" s="8754"/>
      <c r="V1597" s="8754"/>
      <c r="W1597" s="8754"/>
      <c r="X1597" s="8754"/>
      <c r="Y1597" s="8754"/>
      <c r="Z1597" s="8754"/>
      <c r="AA1597" s="8754"/>
      <c r="AB1597" s="8754"/>
      <c r="AC1597" s="8754"/>
      <c r="AD1597" s="8754"/>
      <c r="AE1597" s="8755"/>
      <c r="AF1597" s="8755"/>
      <c r="AG1597" s="8754"/>
      <c r="AH1597" s="8754"/>
      <c r="AI1597" s="8328"/>
      <c r="AJ1597" s="8756"/>
      <c r="AK1597" s="8756"/>
      <c r="AL1597" s="8756"/>
      <c r="AM1597" s="8756"/>
      <c r="AN1597" s="8757"/>
      <c r="AO1597" s="8757"/>
    </row>
    <row r="1598" spans="1:41" s="2624" customFormat="1" ht="15.75" customHeight="1">
      <c r="A1598" s="2629"/>
      <c r="B1598" s="3219"/>
      <c r="C1598" s="8758" t="s">
        <v>376</v>
      </c>
      <c r="D1598" s="8759" t="s">
        <v>661</v>
      </c>
      <c r="E1598" s="8760">
        <f t="shared" si="449"/>
        <v>107249</v>
      </c>
      <c r="F1598" s="8323">
        <v>85498</v>
      </c>
      <c r="G1598" s="8324">
        <v>85498</v>
      </c>
      <c r="H1598" s="2247">
        <f t="shared" si="445"/>
        <v>1</v>
      </c>
      <c r="I1598" s="1881">
        <f t="shared" si="431"/>
        <v>107249</v>
      </c>
      <c r="J1598" s="8761"/>
      <c r="K1598" s="8761"/>
      <c r="L1598" s="8761"/>
      <c r="M1598" s="8761"/>
      <c r="N1598" s="8761"/>
      <c r="O1598" s="8761"/>
      <c r="P1598" s="8326"/>
      <c r="Q1598" s="8762"/>
      <c r="R1598" s="8762"/>
      <c r="S1598" s="8762"/>
      <c r="T1598" s="8328">
        <v>107249</v>
      </c>
      <c r="U1598" s="8762"/>
      <c r="V1598" s="8762"/>
      <c r="W1598" s="8762"/>
      <c r="X1598" s="8762"/>
      <c r="Y1598" s="8762"/>
      <c r="Z1598" s="8762"/>
      <c r="AA1598" s="8762"/>
      <c r="AB1598" s="8762"/>
      <c r="AC1598" s="8762"/>
      <c r="AD1598" s="8762"/>
      <c r="AE1598" s="8763"/>
      <c r="AF1598" s="8763"/>
      <c r="AG1598" s="8762"/>
      <c r="AH1598" s="8762"/>
      <c r="AI1598" s="8328"/>
      <c r="AJ1598" s="8764"/>
      <c r="AK1598" s="8764"/>
      <c r="AL1598" s="8764"/>
      <c r="AM1598" s="8764"/>
      <c r="AN1598" s="8765"/>
      <c r="AO1598" s="8765"/>
    </row>
    <row r="1599" spans="1:41" s="2624" customFormat="1" ht="15.75" customHeight="1">
      <c r="A1599" s="3219"/>
      <c r="B1599" s="7304"/>
      <c r="C1599" s="4334" t="s">
        <v>606</v>
      </c>
      <c r="D1599" s="4335" t="s">
        <v>995</v>
      </c>
      <c r="E1599" s="2233">
        <f t="shared" si="449"/>
        <v>4992</v>
      </c>
      <c r="F1599" s="2245">
        <v>3072</v>
      </c>
      <c r="G1599" s="2246">
        <v>3029.53</v>
      </c>
      <c r="H1599" s="2247">
        <f t="shared" si="445"/>
        <v>0.98617513020833336</v>
      </c>
      <c r="I1599" s="1881">
        <f t="shared" si="431"/>
        <v>4992</v>
      </c>
      <c r="J1599" s="8761"/>
      <c r="K1599" s="8761"/>
      <c r="L1599" s="8761"/>
      <c r="M1599" s="8761"/>
      <c r="N1599" s="8761"/>
      <c r="O1599" s="8761"/>
      <c r="P1599" s="8326"/>
      <c r="Q1599" s="8762"/>
      <c r="R1599" s="8762"/>
      <c r="S1599" s="8762"/>
      <c r="T1599" s="8328">
        <v>4992</v>
      </c>
      <c r="U1599" s="8762"/>
      <c r="V1599" s="8762"/>
      <c r="W1599" s="8762"/>
      <c r="X1599" s="8762"/>
      <c r="Y1599" s="8762"/>
      <c r="Z1599" s="8762"/>
      <c r="AA1599" s="8762"/>
      <c r="AB1599" s="8762"/>
      <c r="AC1599" s="8762"/>
      <c r="AD1599" s="8762"/>
      <c r="AE1599" s="8763"/>
      <c r="AF1599" s="8763"/>
      <c r="AG1599" s="8762"/>
      <c r="AH1599" s="8762"/>
      <c r="AI1599" s="8328"/>
      <c r="AJ1599" s="8764"/>
      <c r="AK1599" s="8764"/>
      <c r="AL1599" s="8764"/>
      <c r="AM1599" s="8764"/>
      <c r="AN1599" s="8765"/>
      <c r="AO1599" s="8765"/>
    </row>
    <row r="1600" spans="1:41" s="2624" customFormat="1" ht="15.75" customHeight="1">
      <c r="A1600" s="2629"/>
      <c r="B1600" s="7304"/>
      <c r="C1600" s="2642" t="s">
        <v>599</v>
      </c>
      <c r="D1600" s="2643" t="s">
        <v>666</v>
      </c>
      <c r="E1600" s="8760">
        <f t="shared" si="449"/>
        <v>9656</v>
      </c>
      <c r="F1600" s="8323">
        <v>5206</v>
      </c>
      <c r="G1600" s="8324">
        <v>5206</v>
      </c>
      <c r="H1600" s="2247">
        <f t="shared" si="445"/>
        <v>1</v>
      </c>
      <c r="I1600" s="1881">
        <f t="shared" si="431"/>
        <v>9656</v>
      </c>
      <c r="J1600" s="8761"/>
      <c r="K1600" s="8761"/>
      <c r="L1600" s="8761"/>
      <c r="M1600" s="8761"/>
      <c r="N1600" s="8761"/>
      <c r="O1600" s="8761"/>
      <c r="P1600" s="8326"/>
      <c r="Q1600" s="8762"/>
      <c r="R1600" s="8762"/>
      <c r="S1600" s="8762"/>
      <c r="T1600" s="8328">
        <v>9656</v>
      </c>
      <c r="U1600" s="8762"/>
      <c r="V1600" s="8762"/>
      <c r="W1600" s="8762"/>
      <c r="X1600" s="8762"/>
      <c r="Y1600" s="8762"/>
      <c r="Z1600" s="8762"/>
      <c r="AA1600" s="8762"/>
      <c r="AB1600" s="8762"/>
      <c r="AC1600" s="8762"/>
      <c r="AD1600" s="8762"/>
      <c r="AE1600" s="8763"/>
      <c r="AF1600" s="8763"/>
      <c r="AG1600" s="8762"/>
      <c r="AH1600" s="8762"/>
      <c r="AI1600" s="8328"/>
      <c r="AJ1600" s="8764"/>
      <c r="AK1600" s="8764"/>
      <c r="AL1600" s="8764"/>
      <c r="AM1600" s="8764"/>
      <c r="AN1600" s="8765"/>
      <c r="AO1600" s="8765"/>
    </row>
    <row r="1601" spans="1:41" s="2624" customFormat="1" ht="15.75" customHeight="1">
      <c r="A1601" s="2629"/>
      <c r="B1601" s="7304"/>
      <c r="C1601" s="8766" t="s">
        <v>607</v>
      </c>
      <c r="D1601" s="8767" t="s">
        <v>669</v>
      </c>
      <c r="E1601" s="8760">
        <f t="shared" si="449"/>
        <v>4934</v>
      </c>
      <c r="F1601" s="8323">
        <v>4521</v>
      </c>
      <c r="G1601" s="8324">
        <v>4521</v>
      </c>
      <c r="H1601" s="2247">
        <f t="shared" si="445"/>
        <v>1</v>
      </c>
      <c r="I1601" s="1881">
        <f t="shared" si="431"/>
        <v>4934</v>
      </c>
      <c r="J1601" s="8761"/>
      <c r="K1601" s="8761"/>
      <c r="L1601" s="8761"/>
      <c r="M1601" s="8761"/>
      <c r="N1601" s="8761"/>
      <c r="O1601" s="8761"/>
      <c r="P1601" s="8326"/>
      <c r="Q1601" s="8762"/>
      <c r="R1601" s="8762"/>
      <c r="S1601" s="8762"/>
      <c r="T1601" s="8328">
        <v>4934</v>
      </c>
      <c r="U1601" s="8762"/>
      <c r="V1601" s="8762"/>
      <c r="W1601" s="8762"/>
      <c r="X1601" s="8762"/>
      <c r="Y1601" s="8762"/>
      <c r="Z1601" s="8762"/>
      <c r="AA1601" s="8762"/>
      <c r="AB1601" s="8762"/>
      <c r="AC1601" s="8762"/>
      <c r="AD1601" s="8762"/>
      <c r="AE1601" s="8763"/>
      <c r="AF1601" s="8763"/>
      <c r="AG1601" s="8762"/>
      <c r="AH1601" s="8762"/>
      <c r="AI1601" s="8328"/>
      <c r="AJ1601" s="8764"/>
      <c r="AK1601" s="8764"/>
      <c r="AL1601" s="8764"/>
      <c r="AM1601" s="8764"/>
      <c r="AN1601" s="8765"/>
      <c r="AO1601" s="8765"/>
    </row>
    <row r="1602" spans="1:41" s="2624" customFormat="1" ht="15.75" customHeight="1">
      <c r="A1602" s="2629"/>
      <c r="B1602" s="7304"/>
      <c r="C1602" s="8768" t="s">
        <v>608</v>
      </c>
      <c r="D1602" s="8701" t="s">
        <v>670</v>
      </c>
      <c r="E1602" s="8760">
        <f t="shared" si="449"/>
        <v>34650</v>
      </c>
      <c r="F1602" s="8323">
        <v>42703</v>
      </c>
      <c r="G1602" s="8324">
        <v>42702.81</v>
      </c>
      <c r="H1602" s="2247">
        <f t="shared" si="445"/>
        <v>0.99999555066388768</v>
      </c>
      <c r="I1602" s="1881">
        <f t="shared" si="431"/>
        <v>34650</v>
      </c>
      <c r="J1602" s="8761"/>
      <c r="K1602" s="8761"/>
      <c r="L1602" s="8761"/>
      <c r="M1602" s="8761"/>
      <c r="N1602" s="8761"/>
      <c r="O1602" s="8761"/>
      <c r="P1602" s="8326"/>
      <c r="Q1602" s="8762"/>
      <c r="R1602" s="8762"/>
      <c r="S1602" s="8762"/>
      <c r="T1602" s="8328">
        <v>34650</v>
      </c>
      <c r="U1602" s="8762"/>
      <c r="V1602" s="8762"/>
      <c r="W1602" s="8762"/>
      <c r="X1602" s="8762"/>
      <c r="Y1602" s="8762"/>
      <c r="Z1602" s="8762"/>
      <c r="AA1602" s="8762"/>
      <c r="AB1602" s="8762"/>
      <c r="AC1602" s="8762"/>
      <c r="AD1602" s="8762"/>
      <c r="AE1602" s="8763"/>
      <c r="AF1602" s="8763"/>
      <c r="AG1602" s="8762"/>
      <c r="AH1602" s="8762"/>
      <c r="AI1602" s="8328"/>
      <c r="AJ1602" s="8764"/>
      <c r="AK1602" s="8764"/>
      <c r="AL1602" s="8764"/>
      <c r="AM1602" s="8764"/>
      <c r="AN1602" s="8765"/>
      <c r="AO1602" s="8765"/>
    </row>
    <row r="1603" spans="1:41" s="2624" customFormat="1" ht="15.75" customHeight="1">
      <c r="A1603" s="2629"/>
      <c r="B1603" s="7304"/>
      <c r="C1603" s="8768" t="s">
        <v>609</v>
      </c>
      <c r="D1603" s="8701" t="s">
        <v>671</v>
      </c>
      <c r="E1603" s="8760">
        <f t="shared" si="449"/>
        <v>5570</v>
      </c>
      <c r="F1603" s="8323">
        <v>6197</v>
      </c>
      <c r="G1603" s="8324">
        <v>6196.6</v>
      </c>
      <c r="H1603" s="2247">
        <f t="shared" si="445"/>
        <v>0.99993545263837347</v>
      </c>
      <c r="I1603" s="1881">
        <f t="shared" si="431"/>
        <v>5570</v>
      </c>
      <c r="J1603" s="8761"/>
      <c r="K1603" s="8761"/>
      <c r="L1603" s="8761"/>
      <c r="M1603" s="8761"/>
      <c r="N1603" s="8761"/>
      <c r="O1603" s="8761"/>
      <c r="P1603" s="8326"/>
      <c r="Q1603" s="8762"/>
      <c r="R1603" s="8762"/>
      <c r="S1603" s="8762"/>
      <c r="T1603" s="8328">
        <v>5570</v>
      </c>
      <c r="U1603" s="8762"/>
      <c r="V1603" s="8762"/>
      <c r="W1603" s="8762"/>
      <c r="X1603" s="8762"/>
      <c r="Y1603" s="8762"/>
      <c r="Z1603" s="8762"/>
      <c r="AA1603" s="8762"/>
      <c r="AB1603" s="8762"/>
      <c r="AC1603" s="8762"/>
      <c r="AD1603" s="8762"/>
      <c r="AE1603" s="8763"/>
      <c r="AF1603" s="8763"/>
      <c r="AG1603" s="8762"/>
      <c r="AH1603" s="8762"/>
      <c r="AI1603" s="8328"/>
      <c r="AJ1603" s="8764"/>
      <c r="AK1603" s="8764"/>
      <c r="AL1603" s="8764"/>
      <c r="AM1603" s="8764"/>
      <c r="AN1603" s="8765"/>
      <c r="AO1603" s="8765"/>
    </row>
    <row r="1604" spans="1:41" s="2624" customFormat="1" ht="15.75" customHeight="1">
      <c r="A1604" s="2629"/>
      <c r="B1604" s="7304"/>
      <c r="C1604" s="8769" t="s">
        <v>610</v>
      </c>
      <c r="D1604" s="8701" t="s">
        <v>1001</v>
      </c>
      <c r="E1604" s="8760">
        <f t="shared" si="449"/>
        <v>5178</v>
      </c>
      <c r="F1604" s="8323">
        <v>4737</v>
      </c>
      <c r="G1604" s="8324">
        <v>4736.1099999999997</v>
      </c>
      <c r="H1604" s="2247">
        <f t="shared" si="445"/>
        <v>0.99981211737386522</v>
      </c>
      <c r="I1604" s="1881">
        <f t="shared" si="431"/>
        <v>5178</v>
      </c>
      <c r="J1604" s="8761"/>
      <c r="K1604" s="8761"/>
      <c r="L1604" s="8761"/>
      <c r="M1604" s="8761"/>
      <c r="N1604" s="8761"/>
      <c r="O1604" s="8761"/>
      <c r="P1604" s="8326"/>
      <c r="Q1604" s="8762"/>
      <c r="R1604" s="8762"/>
      <c r="S1604" s="8762"/>
      <c r="T1604" s="8328">
        <v>5178</v>
      </c>
      <c r="U1604" s="8762"/>
      <c r="V1604" s="8762"/>
      <c r="W1604" s="8762"/>
      <c r="X1604" s="8762"/>
      <c r="Y1604" s="8762"/>
      <c r="Z1604" s="8762"/>
      <c r="AA1604" s="8762"/>
      <c r="AB1604" s="8762"/>
      <c r="AC1604" s="8762"/>
      <c r="AD1604" s="8762"/>
      <c r="AE1604" s="8763"/>
      <c r="AF1604" s="8763"/>
      <c r="AG1604" s="8762"/>
      <c r="AH1604" s="8762"/>
      <c r="AI1604" s="8328"/>
      <c r="AJ1604" s="8764"/>
      <c r="AK1604" s="8764"/>
      <c r="AL1604" s="8764"/>
      <c r="AM1604" s="8764"/>
      <c r="AN1604" s="8765"/>
      <c r="AO1604" s="8765"/>
    </row>
    <row r="1605" spans="1:41" s="2624" customFormat="1" ht="15.75" customHeight="1" thickBot="1">
      <c r="A1605" s="2732"/>
      <c r="B1605" s="8770"/>
      <c r="C1605" s="8771" t="s">
        <v>611</v>
      </c>
      <c r="D1605" s="8772" t="s">
        <v>675</v>
      </c>
      <c r="E1605" s="8773">
        <f t="shared" si="449"/>
        <v>1000</v>
      </c>
      <c r="F1605" s="8773">
        <v>0</v>
      </c>
      <c r="G1605" s="8774">
        <v>0</v>
      </c>
      <c r="H1605" s="3240"/>
      <c r="I1605" s="1881">
        <f t="shared" si="431"/>
        <v>1000</v>
      </c>
      <c r="J1605" s="8761"/>
      <c r="K1605" s="8761"/>
      <c r="L1605" s="8761"/>
      <c r="M1605" s="8761"/>
      <c r="N1605" s="8761"/>
      <c r="O1605" s="8761"/>
      <c r="P1605" s="8326"/>
      <c r="Q1605" s="8762"/>
      <c r="R1605" s="8762"/>
      <c r="S1605" s="8762"/>
      <c r="T1605" s="8328">
        <v>1000</v>
      </c>
      <c r="U1605" s="8762"/>
      <c r="V1605" s="8762"/>
      <c r="W1605" s="8762"/>
      <c r="X1605" s="8762"/>
      <c r="Y1605" s="8762"/>
      <c r="Z1605" s="8762"/>
      <c r="AA1605" s="8762"/>
      <c r="AB1605" s="8762"/>
      <c r="AC1605" s="8762"/>
      <c r="AD1605" s="8762"/>
      <c r="AE1605" s="8763"/>
      <c r="AF1605" s="8763"/>
      <c r="AG1605" s="8762"/>
      <c r="AH1605" s="8762"/>
      <c r="AI1605" s="8328"/>
      <c r="AJ1605" s="8764"/>
      <c r="AK1605" s="8764"/>
      <c r="AL1605" s="8764"/>
      <c r="AM1605" s="8764"/>
      <c r="AN1605" s="8765"/>
      <c r="AO1605" s="8765"/>
    </row>
    <row r="1606" spans="1:41" s="2624" customFormat="1" ht="15.75" customHeight="1">
      <c r="A1606" s="2629"/>
      <c r="B1606" s="7304"/>
      <c r="C1606" s="8068" t="s">
        <v>409</v>
      </c>
      <c r="D1606" s="4492" t="s">
        <v>846</v>
      </c>
      <c r="E1606" s="2233">
        <f t="shared" si="449"/>
        <v>30631</v>
      </c>
      <c r="F1606" s="2245">
        <v>30176</v>
      </c>
      <c r="G1606" s="2246">
        <v>30175.55</v>
      </c>
      <c r="H1606" s="2247">
        <f t="shared" si="445"/>
        <v>0.99998508748674442</v>
      </c>
      <c r="I1606" s="1881">
        <f t="shared" si="431"/>
        <v>30631</v>
      </c>
      <c r="J1606" s="8761"/>
      <c r="K1606" s="8761"/>
      <c r="L1606" s="8761"/>
      <c r="M1606" s="8761"/>
      <c r="N1606" s="8761"/>
      <c r="O1606" s="8761"/>
      <c r="P1606" s="8326"/>
      <c r="Q1606" s="8762"/>
      <c r="R1606" s="8762"/>
      <c r="S1606" s="8762"/>
      <c r="T1606" s="8328">
        <v>30631</v>
      </c>
      <c r="U1606" s="8762"/>
      <c r="V1606" s="8762"/>
      <c r="W1606" s="8762"/>
      <c r="X1606" s="8762"/>
      <c r="Y1606" s="8762"/>
      <c r="Z1606" s="8762"/>
      <c r="AA1606" s="8762"/>
      <c r="AB1606" s="8762"/>
      <c r="AC1606" s="8762"/>
      <c r="AD1606" s="8762"/>
      <c r="AE1606" s="8763"/>
      <c r="AF1606" s="8763"/>
      <c r="AG1606" s="8762"/>
      <c r="AH1606" s="8762"/>
      <c r="AI1606" s="8328"/>
      <c r="AJ1606" s="8764"/>
      <c r="AK1606" s="8764"/>
      <c r="AL1606" s="8764"/>
      <c r="AM1606" s="8764"/>
      <c r="AN1606" s="8765"/>
      <c r="AO1606" s="8765"/>
    </row>
    <row r="1607" spans="1:41" ht="15.75" customHeight="1">
      <c r="A1607" s="2913"/>
      <c r="B1607" s="7304"/>
      <c r="C1607" s="4425"/>
      <c r="D1607" s="4425"/>
      <c r="E1607" s="8760"/>
      <c r="F1607" s="8323"/>
      <c r="G1607" s="8324"/>
      <c r="H1607" s="2247"/>
      <c r="I1607" s="1881">
        <f t="shared" si="431"/>
        <v>0</v>
      </c>
      <c r="J1607" s="8761"/>
      <c r="K1607" s="8761"/>
      <c r="L1607" s="8761"/>
      <c r="M1607" s="8761"/>
      <c r="N1607" s="8761"/>
      <c r="O1607" s="8761"/>
      <c r="P1607" s="8326"/>
      <c r="Q1607" s="8762"/>
      <c r="R1607" s="8762"/>
      <c r="S1607" s="8762"/>
      <c r="T1607" s="8328"/>
      <c r="U1607" s="8762"/>
      <c r="V1607" s="8762"/>
      <c r="W1607" s="8762"/>
      <c r="X1607" s="8762"/>
      <c r="Y1607" s="8762"/>
      <c r="Z1607" s="8762"/>
      <c r="AA1607" s="8762"/>
      <c r="AB1607" s="8762"/>
      <c r="AC1607" s="8762"/>
      <c r="AD1607" s="8762"/>
      <c r="AE1607" s="8763"/>
      <c r="AF1607" s="8763"/>
      <c r="AG1607" s="8762"/>
      <c r="AH1607" s="8762"/>
      <c r="AI1607" s="8328"/>
      <c r="AJ1607" s="8764"/>
      <c r="AK1607" s="8764"/>
      <c r="AL1607" s="8764"/>
      <c r="AM1607" s="8764"/>
      <c r="AN1607" s="8775"/>
      <c r="AO1607" s="8775"/>
    </row>
    <row r="1608" spans="1:41" s="2624" customFormat="1" ht="15.75" customHeight="1">
      <c r="A1608" s="2629"/>
      <c r="B1608" s="7304"/>
      <c r="C1608" s="11264" t="s">
        <v>677</v>
      </c>
      <c r="D1608" s="11264"/>
      <c r="E1608" s="8776">
        <f t="shared" ref="E1608:G1608" si="450">SUM(E1609)</f>
        <v>19345</v>
      </c>
      <c r="F1608" s="8776">
        <f t="shared" si="450"/>
        <v>10400</v>
      </c>
      <c r="G1608" s="8777">
        <f t="shared" si="450"/>
        <v>10400</v>
      </c>
      <c r="H1608" s="2247">
        <f t="shared" si="445"/>
        <v>1</v>
      </c>
      <c r="I1608" s="1881">
        <f t="shared" si="431"/>
        <v>0</v>
      </c>
      <c r="J1608" s="8778"/>
      <c r="K1608" s="8778"/>
      <c r="L1608" s="8778"/>
      <c r="M1608" s="8778"/>
      <c r="N1608" s="8778"/>
      <c r="O1608" s="8778"/>
      <c r="P1608" s="8326"/>
      <c r="Q1608" s="8779"/>
      <c r="R1608" s="8779"/>
      <c r="S1608" s="8779"/>
      <c r="T1608" s="8328"/>
      <c r="U1608" s="8779"/>
      <c r="V1608" s="8779"/>
      <c r="W1608" s="8779"/>
      <c r="X1608" s="8779"/>
      <c r="Y1608" s="8779"/>
      <c r="Z1608" s="8779"/>
      <c r="AA1608" s="8779"/>
      <c r="AB1608" s="8779"/>
      <c r="AC1608" s="8779"/>
      <c r="AD1608" s="8779"/>
      <c r="AE1608" s="8780"/>
      <c r="AF1608" s="8780"/>
      <c r="AG1608" s="8779"/>
      <c r="AH1608" s="8779"/>
      <c r="AI1608" s="8328"/>
      <c r="AJ1608" s="8781"/>
      <c r="AK1608" s="8781"/>
      <c r="AL1608" s="8781"/>
      <c r="AM1608" s="8781"/>
      <c r="AN1608" s="8782"/>
      <c r="AO1608" s="8782"/>
    </row>
    <row r="1609" spans="1:41" s="2624" customFormat="1" ht="15.75" customHeight="1" thickBot="1">
      <c r="A1609" s="2629"/>
      <c r="B1609" s="8770"/>
      <c r="C1609" s="8783" t="s">
        <v>591</v>
      </c>
      <c r="D1609" s="8784" t="s">
        <v>678</v>
      </c>
      <c r="E1609" s="8773">
        <f>I1609</f>
        <v>19345</v>
      </c>
      <c r="F1609" s="8785">
        <v>10400</v>
      </c>
      <c r="G1609" s="8786">
        <v>10400</v>
      </c>
      <c r="H1609" s="2247">
        <f t="shared" si="445"/>
        <v>1</v>
      </c>
      <c r="I1609" s="1881">
        <f t="shared" si="431"/>
        <v>19345</v>
      </c>
      <c r="J1609" s="8778"/>
      <c r="K1609" s="8778"/>
      <c r="L1609" s="8778"/>
      <c r="M1609" s="8778"/>
      <c r="N1609" s="8778"/>
      <c r="O1609" s="8778"/>
      <c r="P1609" s="8787"/>
      <c r="Q1609" s="8779"/>
      <c r="R1609" s="8779"/>
      <c r="S1609" s="8779"/>
      <c r="T1609" s="8788">
        <v>19345</v>
      </c>
      <c r="U1609" s="8779"/>
      <c r="V1609" s="8779"/>
      <c r="W1609" s="8779"/>
      <c r="X1609" s="8779"/>
      <c r="Y1609" s="8779"/>
      <c r="Z1609" s="8779"/>
      <c r="AA1609" s="8779"/>
      <c r="AB1609" s="8779"/>
      <c r="AC1609" s="8779"/>
      <c r="AD1609" s="8779"/>
      <c r="AE1609" s="8780"/>
      <c r="AF1609" s="8780"/>
      <c r="AG1609" s="8779"/>
      <c r="AH1609" s="8779"/>
      <c r="AI1609" s="8788"/>
      <c r="AJ1609" s="8781"/>
      <c r="AK1609" s="8781"/>
      <c r="AL1609" s="8781"/>
      <c r="AM1609" s="8781"/>
      <c r="AN1609" s="8782"/>
      <c r="AO1609" s="8782"/>
    </row>
    <row r="1610" spans="1:41" s="2624" customFormat="1" ht="15.75" customHeight="1" thickBot="1">
      <c r="A1610" s="3219"/>
      <c r="B1610" s="2626" t="s">
        <v>252</v>
      </c>
      <c r="C1610" s="2627"/>
      <c r="D1610" s="2628" t="s">
        <v>251</v>
      </c>
      <c r="E1610" s="2217">
        <f t="shared" ref="E1610:G1610" si="451">SUM(E1611)</f>
        <v>7428504</v>
      </c>
      <c r="F1610" s="2217">
        <f t="shared" si="451"/>
        <v>6784790</v>
      </c>
      <c r="G1610" s="2218">
        <f t="shared" si="451"/>
        <v>6736963.7299999995</v>
      </c>
      <c r="H1610" s="1935">
        <f>G1610/F1610</f>
        <v>0.99295095795153565</v>
      </c>
      <c r="I1610" s="1881">
        <f t="shared" si="431"/>
        <v>0</v>
      </c>
      <c r="J1610" s="8778"/>
      <c r="K1610" s="8778"/>
      <c r="L1610" s="8778"/>
      <c r="M1610" s="8778"/>
      <c r="N1610" s="8778"/>
      <c r="O1610" s="8778"/>
      <c r="P1610" s="8787"/>
      <c r="Q1610" s="8779"/>
      <c r="R1610" s="8779"/>
      <c r="S1610" s="8779"/>
      <c r="T1610" s="8788"/>
      <c r="U1610" s="8779"/>
      <c r="V1610" s="8779"/>
      <c r="W1610" s="8779"/>
      <c r="X1610" s="8779"/>
      <c r="Y1610" s="8779"/>
      <c r="Z1610" s="8779"/>
      <c r="AA1610" s="8779"/>
      <c r="AB1610" s="8779"/>
      <c r="AC1610" s="8779"/>
      <c r="AD1610" s="8779"/>
      <c r="AE1610" s="8780"/>
      <c r="AF1610" s="8780"/>
      <c r="AG1610" s="8779"/>
      <c r="AH1610" s="8779"/>
      <c r="AI1610" s="8788"/>
      <c r="AJ1610" s="8781"/>
      <c r="AK1610" s="8781"/>
      <c r="AL1610" s="8781"/>
      <c r="AM1610" s="8781"/>
      <c r="AN1610" s="8782"/>
      <c r="AO1610" s="8782"/>
    </row>
    <row r="1611" spans="1:41" s="2624" customFormat="1" ht="15.75" customHeight="1">
      <c r="A1611" s="2629"/>
      <c r="B1611" s="4610"/>
      <c r="C1611" s="10876" t="s">
        <v>645</v>
      </c>
      <c r="D1611" s="10876"/>
      <c r="E1611" s="2220">
        <f>SUM(E1612,E1622)</f>
        <v>7428504</v>
      </c>
      <c r="F1611" s="2220">
        <f>SUM(F1612,F1622,)</f>
        <v>6784790</v>
      </c>
      <c r="G1611" s="2221">
        <f>SUM(G1612,G1622,)</f>
        <v>6736963.7299999995</v>
      </c>
      <c r="H1611" s="2354">
        <f>G1611/F1611</f>
        <v>0.99295095795153565</v>
      </c>
      <c r="I1611" s="1881">
        <f t="shared" ref="I1611:I1625" si="452">SUM(J1611:AM1611)</f>
        <v>0</v>
      </c>
      <c r="J1611" s="8778"/>
      <c r="K1611" s="8778"/>
      <c r="L1611" s="8778"/>
      <c r="M1611" s="8778"/>
      <c r="N1611" s="8778"/>
      <c r="O1611" s="8778"/>
      <c r="P1611" s="8787"/>
      <c r="Q1611" s="8779"/>
      <c r="R1611" s="8779"/>
      <c r="S1611" s="8779"/>
      <c r="T1611" s="8788"/>
      <c r="U1611" s="8779"/>
      <c r="V1611" s="8779"/>
      <c r="W1611" s="8779"/>
      <c r="X1611" s="8779"/>
      <c r="Y1611" s="8779"/>
      <c r="Z1611" s="8779"/>
      <c r="AA1611" s="8779"/>
      <c r="AB1611" s="8779"/>
      <c r="AC1611" s="8779"/>
      <c r="AD1611" s="8779"/>
      <c r="AE1611" s="8780"/>
      <c r="AF1611" s="8780"/>
      <c r="AG1611" s="8779"/>
      <c r="AH1611" s="8779"/>
      <c r="AI1611" s="8788"/>
      <c r="AJ1611" s="8781"/>
      <c r="AK1611" s="8781"/>
      <c r="AL1611" s="8781"/>
      <c r="AM1611" s="8781"/>
      <c r="AN1611" s="8782"/>
      <c r="AO1611" s="8782"/>
    </row>
    <row r="1612" spans="1:41" s="2624" customFormat="1" ht="15.75" customHeight="1">
      <c r="A1612" s="2629"/>
      <c r="B1612" s="4610"/>
      <c r="C1612" s="11265" t="s">
        <v>646</v>
      </c>
      <c r="D1612" s="11265"/>
      <c r="E1612" s="8789">
        <f>E1613+E1618</f>
        <v>1355</v>
      </c>
      <c r="F1612" s="8789">
        <f>F1613+F1618</f>
        <v>29982</v>
      </c>
      <c r="G1612" s="8790">
        <f>G1613+G1618</f>
        <v>26276.26</v>
      </c>
      <c r="H1612" s="2247">
        <f t="shared" ref="H1612:H1623" si="453">G1612/F1612</f>
        <v>0.87640117403775597</v>
      </c>
      <c r="I1612" s="1881">
        <f t="shared" si="452"/>
        <v>0</v>
      </c>
      <c r="J1612" s="8791"/>
      <c r="K1612" s="8791"/>
      <c r="L1612" s="8791"/>
      <c r="M1612" s="8791"/>
      <c r="N1612" s="8791"/>
      <c r="O1612" s="8791"/>
      <c r="P1612" s="8787"/>
      <c r="Q1612" s="8792"/>
      <c r="R1612" s="8792"/>
      <c r="S1612" s="8792"/>
      <c r="T1612" s="8788"/>
      <c r="U1612" s="8792"/>
      <c r="V1612" s="8792"/>
      <c r="W1612" s="8792"/>
      <c r="X1612" s="8792"/>
      <c r="Y1612" s="8792"/>
      <c r="Z1612" s="8792"/>
      <c r="AA1612" s="8792"/>
      <c r="AB1612" s="8792"/>
      <c r="AC1612" s="8792"/>
      <c r="AD1612" s="8792"/>
      <c r="AE1612" s="8793"/>
      <c r="AF1612" s="8793"/>
      <c r="AG1612" s="8792"/>
      <c r="AH1612" s="8792"/>
      <c r="AI1612" s="8788"/>
      <c r="AJ1612" s="8794"/>
      <c r="AK1612" s="8794"/>
      <c r="AL1612" s="8794"/>
      <c r="AM1612" s="8794"/>
      <c r="AN1612" s="8795"/>
      <c r="AO1612" s="8795"/>
    </row>
    <row r="1613" spans="1:41" ht="15.75" customHeight="1">
      <c r="A1613" s="2916"/>
      <c r="B1613" s="2916"/>
      <c r="C1613" s="11138" t="s">
        <v>647</v>
      </c>
      <c r="D1613" s="11138"/>
      <c r="E1613" s="8796">
        <f>SUM(E1614:E1616)</f>
        <v>0</v>
      </c>
      <c r="F1613" s="8796">
        <f>SUM(F1614:F1616)</f>
        <v>21550</v>
      </c>
      <c r="G1613" s="8797">
        <f>SUM(G1614:G1616)</f>
        <v>17846.469999999998</v>
      </c>
      <c r="H1613" s="2247">
        <f t="shared" si="453"/>
        <v>0.82814245939675157</v>
      </c>
      <c r="I1613" s="8798"/>
      <c r="J1613" s="8799"/>
      <c r="K1613" s="8799"/>
      <c r="L1613" s="8799"/>
      <c r="M1613" s="8799"/>
      <c r="N1613" s="8799"/>
      <c r="O1613" s="8799"/>
      <c r="P1613" s="8800"/>
      <c r="Q1613" s="8801"/>
      <c r="R1613" s="8801"/>
      <c r="S1613" s="8801"/>
      <c r="T1613" s="8802"/>
      <c r="U1613" s="8801"/>
      <c r="V1613" s="8801"/>
      <c r="W1613" s="8801"/>
      <c r="X1613" s="8801"/>
      <c r="Y1613" s="8801"/>
      <c r="Z1613" s="8801"/>
      <c r="AA1613" s="8801"/>
      <c r="AB1613" s="8801"/>
      <c r="AC1613" s="8801"/>
      <c r="AD1613" s="8801"/>
      <c r="AE1613" s="8803"/>
      <c r="AF1613" s="8803"/>
      <c r="AG1613" s="8801"/>
      <c r="AH1613" s="8801"/>
      <c r="AI1613" s="8802"/>
      <c r="AJ1613" s="8804"/>
      <c r="AK1613" s="8804"/>
      <c r="AL1613" s="8804"/>
      <c r="AM1613" s="8804"/>
      <c r="AN1613" s="8804"/>
      <c r="AO1613" s="8804"/>
    </row>
    <row r="1614" spans="1:41" ht="15.75" customHeight="1">
      <c r="A1614" s="2913"/>
      <c r="B1614" s="2916"/>
      <c r="C1614" s="3669" t="s">
        <v>406</v>
      </c>
      <c r="D1614" s="3670" t="s">
        <v>648</v>
      </c>
      <c r="E1614" s="2233">
        <v>0</v>
      </c>
      <c r="F1614" s="2245">
        <v>18000</v>
      </c>
      <c r="G1614" s="2246">
        <v>14939.99</v>
      </c>
      <c r="H1614" s="2247">
        <f t="shared" si="453"/>
        <v>0.8299994444444444</v>
      </c>
      <c r="I1614" s="8798"/>
      <c r="J1614" s="8799"/>
      <c r="K1614" s="8799"/>
      <c r="L1614" s="8799"/>
      <c r="M1614" s="8799"/>
      <c r="N1614" s="8799"/>
      <c r="O1614" s="8799"/>
      <c r="P1614" s="8800"/>
      <c r="Q1614" s="8801"/>
      <c r="R1614" s="8801"/>
      <c r="S1614" s="8801"/>
      <c r="T1614" s="8802">
        <v>1144230</v>
      </c>
      <c r="U1614" s="8801"/>
      <c r="V1614" s="8801"/>
      <c r="W1614" s="8801"/>
      <c r="X1614" s="8801"/>
      <c r="Y1614" s="8801"/>
      <c r="Z1614" s="8801"/>
      <c r="AA1614" s="8801"/>
      <c r="AB1614" s="8801"/>
      <c r="AC1614" s="8801"/>
      <c r="AD1614" s="8801"/>
      <c r="AE1614" s="8803"/>
      <c r="AF1614" s="8803"/>
      <c r="AG1614" s="8801"/>
      <c r="AH1614" s="8801"/>
      <c r="AI1614" s="8802"/>
      <c r="AJ1614" s="8804"/>
      <c r="AK1614" s="8804"/>
      <c r="AL1614" s="8804"/>
      <c r="AM1614" s="8804"/>
      <c r="AN1614" s="8804"/>
      <c r="AO1614" s="8804"/>
    </row>
    <row r="1615" spans="1:41" ht="15.75" customHeight="1">
      <c r="A1615" s="2913"/>
      <c r="B1615" s="2916"/>
      <c r="C1615" s="8805" t="s">
        <v>407</v>
      </c>
      <c r="D1615" s="8806" t="s">
        <v>650</v>
      </c>
      <c r="E1615" s="2233">
        <v>0</v>
      </c>
      <c r="F1615" s="8323">
        <v>3109</v>
      </c>
      <c r="G1615" s="8324">
        <v>2580.13</v>
      </c>
      <c r="H1615" s="2247">
        <f t="shared" si="453"/>
        <v>0.82989064007719526</v>
      </c>
      <c r="I1615" s="8798"/>
      <c r="J1615" s="8799"/>
      <c r="K1615" s="8799"/>
      <c r="L1615" s="8799"/>
      <c r="M1615" s="8799"/>
      <c r="N1615" s="8799"/>
      <c r="O1615" s="8799"/>
      <c r="P1615" s="8807"/>
      <c r="Q1615" s="8801"/>
      <c r="R1615" s="8801"/>
      <c r="S1615" s="8801"/>
      <c r="T1615" s="8808">
        <v>214969</v>
      </c>
      <c r="U1615" s="8801"/>
      <c r="V1615" s="8801"/>
      <c r="W1615" s="8801"/>
      <c r="X1615" s="8801"/>
      <c r="Y1615" s="8801"/>
      <c r="Z1615" s="8801"/>
      <c r="AA1615" s="8801"/>
      <c r="AB1615" s="8801"/>
      <c r="AC1615" s="8801"/>
      <c r="AD1615" s="8801"/>
      <c r="AE1615" s="8803"/>
      <c r="AF1615" s="8803"/>
      <c r="AG1615" s="8801"/>
      <c r="AH1615" s="8801"/>
      <c r="AI1615" s="8808"/>
      <c r="AJ1615" s="8804"/>
      <c r="AK1615" s="8804"/>
      <c r="AL1615" s="8804"/>
      <c r="AM1615" s="8804"/>
      <c r="AN1615" s="8804"/>
      <c r="AO1615" s="8804"/>
    </row>
    <row r="1616" spans="1:41" ht="16.5" customHeight="1">
      <c r="A1616" s="2913"/>
      <c r="B1616" s="2916"/>
      <c r="C1616" s="8805" t="s">
        <v>408</v>
      </c>
      <c r="D1616" s="8806" t="s">
        <v>651</v>
      </c>
      <c r="E1616" s="2233">
        <v>0</v>
      </c>
      <c r="F1616" s="8323">
        <v>441</v>
      </c>
      <c r="G1616" s="8324">
        <v>326.35000000000002</v>
      </c>
      <c r="H1616" s="2247">
        <f t="shared" si="453"/>
        <v>0.74002267573696145</v>
      </c>
      <c r="I1616" s="8798"/>
      <c r="J1616" s="8799"/>
      <c r="K1616" s="8799"/>
      <c r="L1616" s="8799"/>
      <c r="M1616" s="8799"/>
      <c r="N1616" s="8799"/>
      <c r="O1616" s="8799"/>
      <c r="P1616" s="8807"/>
      <c r="Q1616" s="8801"/>
      <c r="R1616" s="8801"/>
      <c r="S1616" s="8801"/>
      <c r="T1616" s="8808">
        <v>30497</v>
      </c>
      <c r="U1616" s="8801"/>
      <c r="V1616" s="8801"/>
      <c r="W1616" s="8801"/>
      <c r="X1616" s="8801"/>
      <c r="Y1616" s="8801"/>
      <c r="Z1616" s="8801"/>
      <c r="AA1616" s="8801"/>
      <c r="AB1616" s="8801"/>
      <c r="AC1616" s="8801"/>
      <c r="AD1616" s="8801"/>
      <c r="AE1616" s="8803"/>
      <c r="AF1616" s="8803"/>
      <c r="AG1616" s="8801"/>
      <c r="AH1616" s="8801"/>
      <c r="AI1616" s="8808"/>
      <c r="AJ1616" s="8804"/>
      <c r="AK1616" s="8804"/>
      <c r="AL1616" s="8804"/>
      <c r="AM1616" s="8804"/>
      <c r="AN1616" s="8804"/>
      <c r="AO1616" s="8804"/>
    </row>
    <row r="1617" spans="1:41" ht="15.75" customHeight="1">
      <c r="A1617" s="2913"/>
      <c r="B1617" s="2916"/>
      <c r="C1617" s="4425"/>
      <c r="D1617" s="4425"/>
      <c r="E1617" s="8809"/>
      <c r="F1617" s="8810"/>
      <c r="G1617" s="8811"/>
      <c r="H1617" s="2247"/>
      <c r="I1617" s="8798"/>
      <c r="J1617" s="8799"/>
      <c r="K1617" s="8799"/>
      <c r="L1617" s="8799"/>
      <c r="M1617" s="8799"/>
      <c r="N1617" s="8799"/>
      <c r="O1617" s="8799"/>
      <c r="P1617" s="8807"/>
      <c r="Q1617" s="8801"/>
      <c r="R1617" s="8801"/>
      <c r="S1617" s="8801"/>
      <c r="T1617" s="8808"/>
      <c r="U1617" s="8801"/>
      <c r="V1617" s="8801"/>
      <c r="W1617" s="8801"/>
      <c r="X1617" s="8801"/>
      <c r="Y1617" s="8801"/>
      <c r="Z1617" s="8801"/>
      <c r="AA1617" s="8801"/>
      <c r="AB1617" s="8801"/>
      <c r="AC1617" s="8801"/>
      <c r="AD1617" s="8801"/>
      <c r="AE1617" s="8803"/>
      <c r="AF1617" s="8803"/>
      <c r="AG1617" s="8801"/>
      <c r="AH1617" s="8801"/>
      <c r="AI1617" s="8808"/>
      <c r="AJ1617" s="8804"/>
      <c r="AK1617" s="8804"/>
      <c r="AL1617" s="8804"/>
      <c r="AM1617" s="8804"/>
      <c r="AN1617" s="8804"/>
      <c r="AO1617" s="8804"/>
    </row>
    <row r="1618" spans="1:41" s="2624" customFormat="1" ht="15.75" customHeight="1">
      <c r="A1618" s="2629"/>
      <c r="B1618" s="4610"/>
      <c r="C1618" s="11266" t="s">
        <v>654</v>
      </c>
      <c r="D1618" s="11266"/>
      <c r="E1618" s="8812">
        <f>SUM(E1619:E1620)</f>
        <v>1355</v>
      </c>
      <c r="F1618" s="8812">
        <f>SUM(F1619:F1620)</f>
        <v>8432</v>
      </c>
      <c r="G1618" s="8813">
        <f>SUM(G1619:G1620)</f>
        <v>8429.7900000000009</v>
      </c>
      <c r="H1618" s="2247">
        <f t="shared" si="453"/>
        <v>0.99973790322580658</v>
      </c>
      <c r="I1618" s="1881">
        <f t="shared" si="452"/>
        <v>0</v>
      </c>
      <c r="J1618" s="8814"/>
      <c r="K1618" s="8814"/>
      <c r="L1618" s="8814"/>
      <c r="M1618" s="8814"/>
      <c r="N1618" s="8814"/>
      <c r="O1618" s="8814"/>
      <c r="P1618" s="8326"/>
      <c r="Q1618" s="8815"/>
      <c r="R1618" s="8815"/>
      <c r="S1618" s="8815"/>
      <c r="T1618" s="8328"/>
      <c r="U1618" s="8815"/>
      <c r="V1618" s="8815"/>
      <c r="W1618" s="8815"/>
      <c r="X1618" s="8815"/>
      <c r="Y1618" s="8815"/>
      <c r="Z1618" s="8815"/>
      <c r="AA1618" s="8815"/>
      <c r="AB1618" s="8815"/>
      <c r="AC1618" s="8815"/>
      <c r="AD1618" s="8815"/>
      <c r="AE1618" s="8816"/>
      <c r="AF1618" s="8816"/>
      <c r="AG1618" s="8815"/>
      <c r="AH1618" s="8815"/>
      <c r="AI1618" s="8328"/>
      <c r="AJ1618" s="8817"/>
      <c r="AK1618" s="8817"/>
      <c r="AL1618" s="8817"/>
      <c r="AM1618" s="8817"/>
      <c r="AN1618" s="8818"/>
      <c r="AO1618" s="8818"/>
    </row>
    <row r="1619" spans="1:41" s="2624" customFormat="1" ht="51" customHeight="1">
      <c r="A1619" s="2629"/>
      <c r="B1619" s="4610"/>
      <c r="C1619" s="8819" t="s">
        <v>42</v>
      </c>
      <c r="D1619" s="8820" t="s">
        <v>763</v>
      </c>
      <c r="E1619" s="8821">
        <v>0</v>
      </c>
      <c r="F1619" s="8323">
        <v>7077</v>
      </c>
      <c r="G1619" s="8324">
        <v>7074.79</v>
      </c>
      <c r="H1619" s="2247">
        <f t="shared" si="453"/>
        <v>0.99968772078564361</v>
      </c>
      <c r="I1619" s="1881">
        <f t="shared" si="452"/>
        <v>1355</v>
      </c>
      <c r="J1619" s="8822"/>
      <c r="K1619" s="8822"/>
      <c r="L1619" s="8822"/>
      <c r="M1619" s="8822"/>
      <c r="N1619" s="8822"/>
      <c r="O1619" s="8822"/>
      <c r="P1619" s="8326"/>
      <c r="Q1619" s="8823"/>
      <c r="R1619" s="8823"/>
      <c r="S1619" s="8823"/>
      <c r="T1619" s="8328">
        <v>1355</v>
      </c>
      <c r="U1619" s="8823"/>
      <c r="V1619" s="8823"/>
      <c r="W1619" s="8823"/>
      <c r="X1619" s="8823"/>
      <c r="Y1619" s="8823"/>
      <c r="Z1619" s="8823"/>
      <c r="AA1619" s="8823"/>
      <c r="AB1619" s="8823"/>
      <c r="AC1619" s="8823"/>
      <c r="AD1619" s="8823"/>
      <c r="AE1619" s="8824"/>
      <c r="AF1619" s="8824"/>
      <c r="AG1619" s="8823"/>
      <c r="AH1619" s="8823"/>
      <c r="AI1619" s="8328"/>
      <c r="AJ1619" s="8825"/>
      <c r="AK1619" s="8825"/>
      <c r="AL1619" s="8825"/>
      <c r="AM1619" s="8825"/>
      <c r="AN1619" s="8826"/>
      <c r="AO1619" s="8826"/>
    </row>
    <row r="1620" spans="1:41" s="2624" customFormat="1" ht="15.75" customHeight="1">
      <c r="A1620" s="2629"/>
      <c r="B1620" s="4610"/>
      <c r="C1620" s="8827" t="s">
        <v>375</v>
      </c>
      <c r="D1620" s="8828" t="s">
        <v>656</v>
      </c>
      <c r="E1620" s="8829">
        <v>1355</v>
      </c>
      <c r="F1620" s="8323">
        <v>1355</v>
      </c>
      <c r="G1620" s="8324">
        <v>1355</v>
      </c>
      <c r="H1620" s="3250"/>
      <c r="I1620" s="1881"/>
      <c r="J1620" s="8830"/>
      <c r="K1620" s="8830"/>
      <c r="L1620" s="8830"/>
      <c r="M1620" s="8830"/>
      <c r="N1620" s="8830"/>
      <c r="O1620" s="8830"/>
      <c r="P1620" s="8326"/>
      <c r="Q1620" s="8831"/>
      <c r="R1620" s="8831"/>
      <c r="S1620" s="8831"/>
      <c r="T1620" s="8328"/>
      <c r="U1620" s="8831"/>
      <c r="V1620" s="8831"/>
      <c r="W1620" s="8831"/>
      <c r="X1620" s="8831"/>
      <c r="Y1620" s="8831"/>
      <c r="Z1620" s="8831"/>
      <c r="AA1620" s="8831"/>
      <c r="AB1620" s="8831"/>
      <c r="AC1620" s="8831"/>
      <c r="AD1620" s="8831"/>
      <c r="AE1620" s="8832"/>
      <c r="AF1620" s="8832"/>
      <c r="AG1620" s="8831"/>
      <c r="AH1620" s="8831"/>
      <c r="AI1620" s="8328"/>
      <c r="AJ1620" s="8833"/>
      <c r="AK1620" s="8833"/>
      <c r="AL1620" s="8833"/>
      <c r="AM1620" s="8833"/>
      <c r="AN1620" s="8834"/>
      <c r="AO1620" s="8834"/>
    </row>
    <row r="1621" spans="1:41" s="2624" customFormat="1">
      <c r="A1621" s="2629"/>
      <c r="B1621" s="4610"/>
      <c r="C1621" s="11267"/>
      <c r="D1621" s="11268"/>
      <c r="E1621" s="8835"/>
      <c r="F1621" s="8323"/>
      <c r="G1621" s="8324"/>
      <c r="H1621" s="3250"/>
      <c r="I1621" s="1881">
        <f t="shared" si="452"/>
        <v>0</v>
      </c>
      <c r="J1621" s="8836"/>
      <c r="K1621" s="8836"/>
      <c r="L1621" s="8836"/>
      <c r="M1621" s="8836"/>
      <c r="N1621" s="8836"/>
      <c r="O1621" s="8836"/>
      <c r="P1621" s="8326"/>
      <c r="Q1621" s="8837"/>
      <c r="R1621" s="8837"/>
      <c r="S1621" s="8837"/>
      <c r="T1621" s="8328"/>
      <c r="U1621" s="8837"/>
      <c r="V1621" s="8837"/>
      <c r="W1621" s="8837"/>
      <c r="X1621" s="8837"/>
      <c r="Y1621" s="8837"/>
      <c r="Z1621" s="8837"/>
      <c r="AA1621" s="8837"/>
      <c r="AB1621" s="8837"/>
      <c r="AC1621" s="8837"/>
      <c r="AD1621" s="8837"/>
      <c r="AE1621" s="8838"/>
      <c r="AF1621" s="8838"/>
      <c r="AG1621" s="8837"/>
      <c r="AH1621" s="8837"/>
      <c r="AI1621" s="8328"/>
      <c r="AJ1621" s="8839"/>
      <c r="AK1621" s="8839"/>
      <c r="AL1621" s="8839"/>
      <c r="AM1621" s="8839"/>
      <c r="AN1621" s="8840"/>
      <c r="AO1621" s="8840"/>
    </row>
    <row r="1622" spans="1:41" s="2624" customFormat="1" ht="16.5" customHeight="1">
      <c r="A1622" s="3219"/>
      <c r="B1622" s="4610"/>
      <c r="C1622" s="11256" t="s">
        <v>713</v>
      </c>
      <c r="D1622" s="11257"/>
      <c r="E1622" s="2233">
        <f>SUM(E1623:E1623)</f>
        <v>7427149</v>
      </c>
      <c r="F1622" s="2233">
        <f>SUM(F1623:F1623)</f>
        <v>6754808</v>
      </c>
      <c r="G1622" s="2445">
        <f>SUM(G1623:G1623)</f>
        <v>6710687.4699999997</v>
      </c>
      <c r="H1622" s="3250">
        <f t="shared" si="453"/>
        <v>0.99346827770678303</v>
      </c>
      <c r="I1622" s="1881">
        <f t="shared" si="452"/>
        <v>0</v>
      </c>
      <c r="J1622" s="8836"/>
      <c r="K1622" s="8836"/>
      <c r="L1622" s="8836"/>
      <c r="M1622" s="8836"/>
      <c r="N1622" s="8836"/>
      <c r="O1622" s="8836"/>
      <c r="P1622" s="8326"/>
      <c r="Q1622" s="8837"/>
      <c r="R1622" s="8837"/>
      <c r="S1622" s="8837"/>
      <c r="T1622" s="8328"/>
      <c r="U1622" s="8837"/>
      <c r="V1622" s="8837"/>
      <c r="W1622" s="8837"/>
      <c r="X1622" s="8837"/>
      <c r="Y1622" s="8837"/>
      <c r="Z1622" s="8837"/>
      <c r="AA1622" s="8837"/>
      <c r="AB1622" s="8837"/>
      <c r="AC1622" s="8837"/>
      <c r="AD1622" s="8837"/>
      <c r="AE1622" s="8838"/>
      <c r="AF1622" s="8838"/>
      <c r="AG1622" s="8837"/>
      <c r="AH1622" s="8837"/>
      <c r="AI1622" s="8328"/>
      <c r="AJ1622" s="8839"/>
      <c r="AK1622" s="8839"/>
      <c r="AL1622" s="8839"/>
      <c r="AM1622" s="8839"/>
      <c r="AN1622" s="8840"/>
      <c r="AO1622" s="8840"/>
    </row>
    <row r="1623" spans="1:41" s="2624" customFormat="1" ht="54" customHeight="1" thickBot="1">
      <c r="A1623" s="6739"/>
      <c r="B1623" s="8841"/>
      <c r="C1623" s="4334" t="s">
        <v>82</v>
      </c>
      <c r="D1623" s="4335" t="s">
        <v>720</v>
      </c>
      <c r="E1623" s="8835">
        <f>I1623</f>
        <v>7427149</v>
      </c>
      <c r="F1623" s="8323">
        <v>6754808</v>
      </c>
      <c r="G1623" s="8324">
        <v>6710687.4699999997</v>
      </c>
      <c r="H1623" s="3250">
        <f t="shared" si="453"/>
        <v>0.99346827770678303</v>
      </c>
      <c r="I1623" s="1881">
        <f t="shared" si="452"/>
        <v>7427149</v>
      </c>
      <c r="J1623" s="8836"/>
      <c r="K1623" s="8836"/>
      <c r="L1623" s="8836"/>
      <c r="M1623" s="8836"/>
      <c r="N1623" s="8836"/>
      <c r="O1623" s="8836"/>
      <c r="P1623" s="8326"/>
      <c r="Q1623" s="8837"/>
      <c r="R1623" s="8837"/>
      <c r="S1623" s="8837"/>
      <c r="T1623" s="8328">
        <v>7427149</v>
      </c>
      <c r="U1623" s="8837"/>
      <c r="V1623" s="8837"/>
      <c r="W1623" s="8837"/>
      <c r="X1623" s="8837"/>
      <c r="Y1623" s="8837"/>
      <c r="Z1623" s="8837"/>
      <c r="AA1623" s="8837"/>
      <c r="AB1623" s="8837"/>
      <c r="AC1623" s="8837"/>
      <c r="AD1623" s="8837"/>
      <c r="AE1623" s="8838"/>
      <c r="AF1623" s="8838"/>
      <c r="AG1623" s="8837"/>
      <c r="AH1623" s="8837"/>
      <c r="AI1623" s="8328"/>
      <c r="AJ1623" s="8839"/>
      <c r="AK1623" s="8839"/>
      <c r="AL1623" s="8839"/>
      <c r="AM1623" s="8839"/>
      <c r="AN1623" s="8840"/>
      <c r="AO1623" s="8840"/>
    </row>
    <row r="1624" spans="1:41" s="1928" customFormat="1" ht="17.100000000000001" customHeight="1" thickBot="1">
      <c r="A1624" s="8842" t="s">
        <v>401</v>
      </c>
      <c r="B1624" s="8843"/>
      <c r="C1624" s="8844"/>
      <c r="D1624" s="8845" t="s">
        <v>1007</v>
      </c>
      <c r="E1624" s="8846">
        <f>SUM(E1625,E1675,E1705,E1715,E1725,E1735,E1746,E1681,)</f>
        <v>1616627</v>
      </c>
      <c r="F1624" s="8846">
        <f>SUM(F1625,F1675,F1705,F1715,F1725,F1735,F1746,F1681,)</f>
        <v>19102576</v>
      </c>
      <c r="G1624" s="8847">
        <f>SUM(G1625,G1675,G1705,G1715,G1725,G1735,G1746,G1681,)</f>
        <v>16631308.67</v>
      </c>
      <c r="H1624" s="8848">
        <f>G1624/F1624</f>
        <v>0.87063172370051034</v>
      </c>
      <c r="I1624" s="1881">
        <f t="shared" si="452"/>
        <v>0</v>
      </c>
      <c r="J1624" s="8836"/>
      <c r="K1624" s="8836"/>
      <c r="L1624" s="8836"/>
      <c r="M1624" s="8836"/>
      <c r="N1624" s="8836"/>
      <c r="O1624" s="8836"/>
      <c r="P1624" s="8326"/>
      <c r="Q1624" s="8837"/>
      <c r="R1624" s="8837"/>
      <c r="S1624" s="8837"/>
      <c r="T1624" s="8328"/>
      <c r="U1624" s="8837"/>
      <c r="V1624" s="8837"/>
      <c r="W1624" s="8837"/>
      <c r="X1624" s="8837"/>
      <c r="Y1624" s="8837"/>
      <c r="Z1624" s="8837"/>
      <c r="AA1624" s="8837"/>
      <c r="AB1624" s="8837"/>
      <c r="AC1624" s="8837"/>
      <c r="AD1624" s="8837"/>
      <c r="AE1624" s="8838"/>
      <c r="AF1624" s="8838"/>
      <c r="AG1624" s="8837"/>
      <c r="AH1624" s="8837"/>
      <c r="AI1624" s="8328"/>
      <c r="AJ1624" s="8839"/>
      <c r="AK1624" s="8839"/>
      <c r="AL1624" s="8839"/>
      <c r="AM1624" s="8839"/>
      <c r="AN1624" s="8839"/>
      <c r="AO1624" s="8839"/>
    </row>
    <row r="1625" spans="1:41" s="1928" customFormat="1" ht="17.100000000000001" customHeight="1" thickBot="1">
      <c r="A1625" s="8849"/>
      <c r="B1625" s="2214" t="s">
        <v>569</v>
      </c>
      <c r="C1625" s="2215"/>
      <c r="D1625" s="2216" t="s">
        <v>200</v>
      </c>
      <c r="E1625" s="2217">
        <f t="shared" ref="E1625:G1625" si="454">SUM(E1626)</f>
        <v>461038</v>
      </c>
      <c r="F1625" s="2217">
        <f t="shared" si="454"/>
        <v>17240350</v>
      </c>
      <c r="G1625" s="2218">
        <f t="shared" si="454"/>
        <v>14858516.939999999</v>
      </c>
      <c r="H1625" s="1935">
        <f>G1625/F1625</f>
        <v>0.86184543469245112</v>
      </c>
      <c r="I1625" s="1881">
        <f t="shared" si="452"/>
        <v>0</v>
      </c>
      <c r="J1625" s="8836"/>
      <c r="K1625" s="8836"/>
      <c r="L1625" s="8836"/>
      <c r="M1625" s="8836"/>
      <c r="N1625" s="8836"/>
      <c r="O1625" s="8836"/>
      <c r="P1625" s="8326"/>
      <c r="Q1625" s="8837"/>
      <c r="R1625" s="8837"/>
      <c r="S1625" s="8837"/>
      <c r="T1625" s="8328"/>
      <c r="U1625" s="8837"/>
      <c r="V1625" s="8837"/>
      <c r="W1625" s="8837"/>
      <c r="X1625" s="8837"/>
      <c r="Y1625" s="8837"/>
      <c r="Z1625" s="8837"/>
      <c r="AA1625" s="8837"/>
      <c r="AB1625" s="8837"/>
      <c r="AC1625" s="8837"/>
      <c r="AD1625" s="8837"/>
      <c r="AE1625" s="8838"/>
      <c r="AF1625" s="8838"/>
      <c r="AG1625" s="8837"/>
      <c r="AH1625" s="8837"/>
      <c r="AI1625" s="8328"/>
      <c r="AJ1625" s="8839"/>
      <c r="AK1625" s="8839"/>
      <c r="AL1625" s="8839"/>
      <c r="AM1625" s="8839"/>
      <c r="AN1625" s="8839"/>
      <c r="AO1625" s="8839"/>
    </row>
    <row r="1626" spans="1:41" s="1928" customFormat="1" ht="17.100000000000001" customHeight="1">
      <c r="A1626" s="1929"/>
      <c r="B1626" s="2283"/>
      <c r="C1626" s="11258" t="s">
        <v>645</v>
      </c>
      <c r="D1626" s="11258"/>
      <c r="E1626" s="2220">
        <f>SUM(E1627,E1638,E1641)</f>
        <v>461038</v>
      </c>
      <c r="F1626" s="2220">
        <f>SUM(F1627,F1638,F1641)</f>
        <v>17240350</v>
      </c>
      <c r="G1626" s="2221">
        <f>SUM(G1627,G1638,G1641)</f>
        <v>14858516.939999999</v>
      </c>
      <c r="H1626" s="8850">
        <f>G1626/F1626</f>
        <v>0.86184543469245112</v>
      </c>
      <c r="I1626" s="1881">
        <f t="shared" ref="I1626:I1714" si="455">SUM(J1626:AM1626)</f>
        <v>0</v>
      </c>
      <c r="J1626" s="8836"/>
      <c r="K1626" s="8836"/>
      <c r="L1626" s="8836"/>
      <c r="M1626" s="8836"/>
      <c r="N1626" s="8836"/>
      <c r="O1626" s="8836"/>
      <c r="P1626" s="8326"/>
      <c r="Q1626" s="8837"/>
      <c r="R1626" s="8837"/>
      <c r="S1626" s="8837"/>
      <c r="T1626" s="8328"/>
      <c r="U1626" s="8837"/>
      <c r="V1626" s="8837"/>
      <c r="W1626" s="8837"/>
      <c r="X1626" s="8837"/>
      <c r="Y1626" s="8837"/>
      <c r="Z1626" s="8837"/>
      <c r="AA1626" s="8837"/>
      <c r="AB1626" s="8837"/>
      <c r="AC1626" s="8837"/>
      <c r="AD1626" s="8837"/>
      <c r="AE1626" s="8838"/>
      <c r="AF1626" s="8838"/>
      <c r="AG1626" s="8837"/>
      <c r="AH1626" s="8837"/>
      <c r="AI1626" s="8328"/>
      <c r="AJ1626" s="8839"/>
      <c r="AK1626" s="8839"/>
      <c r="AL1626" s="8839"/>
      <c r="AM1626" s="8839"/>
      <c r="AN1626" s="8839"/>
      <c r="AO1626" s="8839"/>
    </row>
    <row r="1627" spans="1:41" s="1928" customFormat="1" ht="17.100000000000001" customHeight="1">
      <c r="A1627" s="1929"/>
      <c r="B1627" s="2283"/>
      <c r="C1627" s="11259" t="s">
        <v>646</v>
      </c>
      <c r="D1627" s="11259"/>
      <c r="E1627" s="8851">
        <f>E1628+E1633</f>
        <v>453038</v>
      </c>
      <c r="F1627" s="8851">
        <f>F1628+F1633</f>
        <v>516038</v>
      </c>
      <c r="G1627" s="8852">
        <f>G1628+G1633</f>
        <v>427822</v>
      </c>
      <c r="H1627" s="8853">
        <f t="shared" ref="H1627:H1674" si="456">G1627/F1627</f>
        <v>0.82905134893166788</v>
      </c>
      <c r="I1627" s="1881">
        <f t="shared" si="455"/>
        <v>0</v>
      </c>
      <c r="J1627" s="8854"/>
      <c r="K1627" s="8854"/>
      <c r="L1627" s="8854"/>
      <c r="M1627" s="8854"/>
      <c r="N1627" s="8854"/>
      <c r="O1627" s="8854"/>
      <c r="P1627" s="8326"/>
      <c r="Q1627" s="8855"/>
      <c r="R1627" s="8855"/>
      <c r="S1627" s="8855"/>
      <c r="T1627" s="8328"/>
      <c r="U1627" s="8855"/>
      <c r="V1627" s="8855"/>
      <c r="W1627" s="8855"/>
      <c r="X1627" s="8855"/>
      <c r="Y1627" s="8855"/>
      <c r="Z1627" s="8855"/>
      <c r="AA1627" s="8855"/>
      <c r="AB1627" s="8855"/>
      <c r="AC1627" s="8855"/>
      <c r="AD1627" s="8855"/>
      <c r="AE1627" s="8856"/>
      <c r="AF1627" s="8856"/>
      <c r="AG1627" s="8855"/>
      <c r="AH1627" s="8855"/>
      <c r="AI1627" s="8328"/>
      <c r="AJ1627" s="8857"/>
      <c r="AK1627" s="8857"/>
      <c r="AL1627" s="8857"/>
      <c r="AM1627" s="8857"/>
      <c r="AN1627" s="8857"/>
      <c r="AO1627" s="8857"/>
    </row>
    <row r="1628" spans="1:41" s="1928" customFormat="1" ht="15" customHeight="1">
      <c r="A1628" s="1929"/>
      <c r="B1628" s="2283"/>
      <c r="C1628" s="11260" t="s">
        <v>647</v>
      </c>
      <c r="D1628" s="11260"/>
      <c r="E1628" s="8858">
        <f>SUM(E1629:E1632)</f>
        <v>202000</v>
      </c>
      <c r="F1628" s="8858">
        <f>SUM(F1629:F1632)</f>
        <v>215000</v>
      </c>
      <c r="G1628" s="8859">
        <f>SUM(G1629:G1632)</f>
        <v>215000</v>
      </c>
      <c r="H1628" s="8853">
        <f t="shared" si="456"/>
        <v>1</v>
      </c>
      <c r="I1628" s="1881">
        <f t="shared" si="455"/>
        <v>0</v>
      </c>
      <c r="J1628" s="8854"/>
      <c r="K1628" s="8854"/>
      <c r="L1628" s="8854"/>
      <c r="M1628" s="8854"/>
      <c r="N1628" s="8854"/>
      <c r="O1628" s="8854"/>
      <c r="P1628" s="8326"/>
      <c r="Q1628" s="8855"/>
      <c r="R1628" s="8855"/>
      <c r="S1628" s="8855"/>
      <c r="T1628" s="8328"/>
      <c r="U1628" s="8855"/>
      <c r="V1628" s="8855"/>
      <c r="W1628" s="8855"/>
      <c r="X1628" s="8855"/>
      <c r="Y1628" s="8855"/>
      <c r="Z1628" s="8855"/>
      <c r="AA1628" s="8855"/>
      <c r="AB1628" s="8855"/>
      <c r="AC1628" s="8855"/>
      <c r="AD1628" s="8855"/>
      <c r="AE1628" s="8856"/>
      <c r="AF1628" s="8856"/>
      <c r="AG1628" s="8855"/>
      <c r="AH1628" s="8855"/>
      <c r="AI1628" s="8328"/>
      <c r="AJ1628" s="8857"/>
      <c r="AK1628" s="8857"/>
      <c r="AL1628" s="8857"/>
      <c r="AM1628" s="8857"/>
      <c r="AN1628" s="8857"/>
      <c r="AO1628" s="8857"/>
    </row>
    <row r="1629" spans="1:41" s="1928" customFormat="1" ht="17.100000000000001" customHeight="1">
      <c r="A1629" s="1929"/>
      <c r="B1629" s="2283"/>
      <c r="C1629" s="8860" t="s">
        <v>406</v>
      </c>
      <c r="D1629" s="8861" t="s">
        <v>648</v>
      </c>
      <c r="E1629" s="8862">
        <f>I1629</f>
        <v>159000</v>
      </c>
      <c r="F1629" s="8323">
        <v>169866</v>
      </c>
      <c r="G1629" s="8324">
        <v>169866</v>
      </c>
      <c r="H1629" s="8853">
        <f t="shared" si="456"/>
        <v>1</v>
      </c>
      <c r="I1629" s="1881">
        <f t="shared" si="455"/>
        <v>159000</v>
      </c>
      <c r="J1629" s="8863"/>
      <c r="K1629" s="8863"/>
      <c r="L1629" s="8863">
        <v>159000</v>
      </c>
      <c r="M1629" s="8863"/>
      <c r="N1629" s="8863"/>
      <c r="O1629" s="8863"/>
      <c r="P1629" s="8326"/>
      <c r="Q1629" s="8864"/>
      <c r="R1629" s="8864"/>
      <c r="S1629" s="8864"/>
      <c r="T1629" s="8328"/>
      <c r="U1629" s="8864"/>
      <c r="V1629" s="8864"/>
      <c r="W1629" s="8864"/>
      <c r="X1629" s="8864"/>
      <c r="Y1629" s="8864"/>
      <c r="Z1629" s="8864"/>
      <c r="AA1629" s="8864"/>
      <c r="AB1629" s="8864"/>
      <c r="AC1629" s="8864"/>
      <c r="AD1629" s="8864"/>
      <c r="AE1629" s="8865"/>
      <c r="AF1629" s="8865"/>
      <c r="AG1629" s="8864"/>
      <c r="AH1629" s="8864"/>
      <c r="AI1629" s="8328"/>
      <c r="AJ1629" s="8866"/>
      <c r="AK1629" s="8866"/>
      <c r="AL1629" s="8866"/>
      <c r="AM1629" s="8866"/>
      <c r="AN1629" s="8866"/>
      <c r="AO1629" s="8866"/>
    </row>
    <row r="1630" spans="1:41" s="1928" customFormat="1" ht="17.100000000000001" customHeight="1">
      <c r="A1630" s="1929"/>
      <c r="B1630" s="2283"/>
      <c r="C1630" s="8867" t="s">
        <v>602</v>
      </c>
      <c r="D1630" s="8868" t="s">
        <v>649</v>
      </c>
      <c r="E1630" s="8869">
        <f t="shared" ref="E1630:E1632" si="457">I1630</f>
        <v>12000</v>
      </c>
      <c r="F1630" s="8323">
        <v>12000</v>
      </c>
      <c r="G1630" s="8324">
        <v>12000</v>
      </c>
      <c r="H1630" s="8853">
        <f t="shared" si="456"/>
        <v>1</v>
      </c>
      <c r="I1630" s="1881">
        <f t="shared" si="455"/>
        <v>12000</v>
      </c>
      <c r="J1630" s="8870"/>
      <c r="K1630" s="8870"/>
      <c r="L1630" s="8870">
        <v>12000</v>
      </c>
      <c r="M1630" s="8870"/>
      <c r="N1630" s="8870"/>
      <c r="O1630" s="8870"/>
      <c r="P1630" s="8326"/>
      <c r="Q1630" s="8871"/>
      <c r="R1630" s="8871"/>
      <c r="S1630" s="8871"/>
      <c r="T1630" s="8328"/>
      <c r="U1630" s="8871"/>
      <c r="V1630" s="8871"/>
      <c r="W1630" s="8871"/>
      <c r="X1630" s="8871"/>
      <c r="Y1630" s="8871"/>
      <c r="Z1630" s="8871"/>
      <c r="AA1630" s="8871"/>
      <c r="AB1630" s="8871"/>
      <c r="AC1630" s="8871"/>
      <c r="AD1630" s="8871"/>
      <c r="AE1630" s="8872"/>
      <c r="AF1630" s="8872"/>
      <c r="AG1630" s="8871"/>
      <c r="AH1630" s="8871"/>
      <c r="AI1630" s="8328"/>
      <c r="AJ1630" s="8873"/>
      <c r="AK1630" s="8873"/>
      <c r="AL1630" s="8873"/>
      <c r="AM1630" s="8873"/>
      <c r="AN1630" s="8873"/>
      <c r="AO1630" s="8873"/>
    </row>
    <row r="1631" spans="1:41" s="1928" customFormat="1" ht="17.100000000000001" customHeight="1">
      <c r="A1631" s="1929"/>
      <c r="B1631" s="2283"/>
      <c r="C1631" s="8874" t="s">
        <v>407</v>
      </c>
      <c r="D1631" s="8875" t="s">
        <v>650</v>
      </c>
      <c r="E1631" s="8876">
        <f t="shared" si="457"/>
        <v>28000</v>
      </c>
      <c r="F1631" s="8323">
        <v>29868</v>
      </c>
      <c r="G1631" s="8324">
        <v>29868</v>
      </c>
      <c r="H1631" s="8853">
        <f t="shared" si="456"/>
        <v>1</v>
      </c>
      <c r="I1631" s="1881">
        <f t="shared" si="455"/>
        <v>28000</v>
      </c>
      <c r="J1631" s="8877"/>
      <c r="K1631" s="8877"/>
      <c r="L1631" s="8877">
        <v>28000</v>
      </c>
      <c r="M1631" s="8877"/>
      <c r="N1631" s="8877"/>
      <c r="O1631" s="8877"/>
      <c r="P1631" s="8326"/>
      <c r="Q1631" s="8878"/>
      <c r="R1631" s="8878"/>
      <c r="S1631" s="8878"/>
      <c r="T1631" s="8328"/>
      <c r="U1631" s="8878"/>
      <c r="V1631" s="8878"/>
      <c r="W1631" s="8878"/>
      <c r="X1631" s="8878"/>
      <c r="Y1631" s="8878"/>
      <c r="Z1631" s="8878"/>
      <c r="AA1631" s="8878"/>
      <c r="AB1631" s="8878"/>
      <c r="AC1631" s="8878"/>
      <c r="AD1631" s="8878"/>
      <c r="AE1631" s="8879"/>
      <c r="AF1631" s="8879"/>
      <c r="AG1631" s="8878"/>
      <c r="AH1631" s="8878"/>
      <c r="AI1631" s="8328"/>
      <c r="AJ1631" s="8880"/>
      <c r="AK1631" s="8880"/>
      <c r="AL1631" s="8880"/>
      <c r="AM1631" s="8880"/>
      <c r="AN1631" s="8880"/>
      <c r="AO1631" s="8880"/>
    </row>
    <row r="1632" spans="1:41" s="1928" customFormat="1" ht="17.100000000000001" customHeight="1" thickBot="1">
      <c r="A1632" s="2113"/>
      <c r="B1632" s="2327"/>
      <c r="C1632" s="8881" t="s">
        <v>408</v>
      </c>
      <c r="D1632" s="8882" t="s">
        <v>651</v>
      </c>
      <c r="E1632" s="8883">
        <f t="shared" si="457"/>
        <v>3000</v>
      </c>
      <c r="F1632" s="8884">
        <v>3266</v>
      </c>
      <c r="G1632" s="8885">
        <v>3266</v>
      </c>
      <c r="H1632" s="3240">
        <f t="shared" si="456"/>
        <v>1</v>
      </c>
      <c r="I1632" s="1881">
        <f t="shared" si="455"/>
        <v>3000</v>
      </c>
      <c r="J1632" s="8886"/>
      <c r="K1632" s="8886"/>
      <c r="L1632" s="8886">
        <v>3000</v>
      </c>
      <c r="M1632" s="8886"/>
      <c r="N1632" s="8886"/>
      <c r="O1632" s="8886"/>
      <c r="P1632" s="8326"/>
      <c r="Q1632" s="8887"/>
      <c r="R1632" s="8887"/>
      <c r="S1632" s="8887"/>
      <c r="T1632" s="8328"/>
      <c r="U1632" s="8887"/>
      <c r="V1632" s="8887"/>
      <c r="W1632" s="8887"/>
      <c r="X1632" s="8887"/>
      <c r="Y1632" s="8887"/>
      <c r="Z1632" s="8887"/>
      <c r="AA1632" s="8887"/>
      <c r="AB1632" s="8887"/>
      <c r="AC1632" s="8887"/>
      <c r="AD1632" s="8887"/>
      <c r="AE1632" s="8888"/>
      <c r="AF1632" s="8888"/>
      <c r="AG1632" s="8887"/>
      <c r="AH1632" s="8887"/>
      <c r="AI1632" s="8328"/>
      <c r="AJ1632" s="8889"/>
      <c r="AK1632" s="8889"/>
      <c r="AL1632" s="8889"/>
      <c r="AM1632" s="8889"/>
      <c r="AN1632" s="8889"/>
      <c r="AO1632" s="8889"/>
    </row>
    <row r="1633" spans="1:41" s="1928" customFormat="1" ht="17.100000000000001" customHeight="1">
      <c r="A1633" s="1929"/>
      <c r="B1633" s="2283"/>
      <c r="C1633" s="11261" t="s">
        <v>654</v>
      </c>
      <c r="D1633" s="11261"/>
      <c r="E1633" s="2401">
        <f>SUM(E1634:E1636)</f>
        <v>251038</v>
      </c>
      <c r="F1633" s="2401">
        <f>SUM(F1634:F1636)</f>
        <v>301038</v>
      </c>
      <c r="G1633" s="2402">
        <f>SUM(G1634:G1636)</f>
        <v>212822</v>
      </c>
      <c r="H1633" s="8853">
        <f t="shared" si="456"/>
        <v>0.70696058304931608</v>
      </c>
      <c r="I1633" s="1881">
        <f t="shared" si="455"/>
        <v>0</v>
      </c>
      <c r="J1633" s="8886"/>
      <c r="K1633" s="8886"/>
      <c r="L1633" s="8886"/>
      <c r="M1633" s="8886"/>
      <c r="N1633" s="8886"/>
      <c r="O1633" s="8886"/>
      <c r="P1633" s="8326"/>
      <c r="Q1633" s="8887"/>
      <c r="R1633" s="8887"/>
      <c r="S1633" s="8887"/>
      <c r="T1633" s="8328"/>
      <c r="U1633" s="8887"/>
      <c r="V1633" s="8887"/>
      <c r="W1633" s="8887"/>
      <c r="X1633" s="8887"/>
      <c r="Y1633" s="8887"/>
      <c r="Z1633" s="8887"/>
      <c r="AA1633" s="8887"/>
      <c r="AB1633" s="8887"/>
      <c r="AC1633" s="8887"/>
      <c r="AD1633" s="8887"/>
      <c r="AE1633" s="8888"/>
      <c r="AF1633" s="8888"/>
      <c r="AG1633" s="8887"/>
      <c r="AH1633" s="8887"/>
      <c r="AI1633" s="8328"/>
      <c r="AJ1633" s="8889"/>
      <c r="AK1633" s="8889"/>
      <c r="AL1633" s="8889"/>
      <c r="AM1633" s="8889"/>
      <c r="AN1633" s="8889"/>
      <c r="AO1633" s="8889"/>
    </row>
    <row r="1634" spans="1:41" s="1928" customFormat="1" ht="17.100000000000001" customHeight="1">
      <c r="A1634" s="1929"/>
      <c r="B1634" s="2283"/>
      <c r="C1634" s="8890" t="s">
        <v>375</v>
      </c>
      <c r="D1634" s="8891" t="s">
        <v>656</v>
      </c>
      <c r="E1634" s="8892">
        <f>I1634</f>
        <v>15615</v>
      </c>
      <c r="F1634" s="8323">
        <v>20615</v>
      </c>
      <c r="G1634" s="8324">
        <v>6100</v>
      </c>
      <c r="H1634" s="8853">
        <f t="shared" si="456"/>
        <v>0.29590104292990543</v>
      </c>
      <c r="I1634" s="1881">
        <f t="shared" si="455"/>
        <v>15615</v>
      </c>
      <c r="J1634" s="8893"/>
      <c r="K1634" s="8893"/>
      <c r="L1634" s="8893"/>
      <c r="M1634" s="8893"/>
      <c r="N1634" s="8893"/>
      <c r="O1634" s="8893"/>
      <c r="P1634" s="8326"/>
      <c r="Q1634" s="8894"/>
      <c r="R1634" s="8894"/>
      <c r="S1634" s="8894"/>
      <c r="T1634" s="8328"/>
      <c r="U1634" s="8894"/>
      <c r="V1634" s="8894"/>
      <c r="W1634" s="8894"/>
      <c r="X1634" s="8894">
        <v>15615</v>
      </c>
      <c r="Y1634" s="8894"/>
      <c r="Z1634" s="8894"/>
      <c r="AA1634" s="8894"/>
      <c r="AB1634" s="8894"/>
      <c r="AC1634" s="8894"/>
      <c r="AD1634" s="8894"/>
      <c r="AE1634" s="8895"/>
      <c r="AF1634" s="8895"/>
      <c r="AG1634" s="8894"/>
      <c r="AH1634" s="8894"/>
      <c r="AI1634" s="8328"/>
      <c r="AJ1634" s="8896"/>
      <c r="AK1634" s="8896"/>
      <c r="AL1634" s="8896"/>
      <c r="AM1634" s="8896"/>
      <c r="AN1634" s="8896"/>
      <c r="AO1634" s="8896"/>
    </row>
    <row r="1635" spans="1:41" s="1928" customFormat="1" ht="17.100000000000001" customHeight="1">
      <c r="A1635" s="1929"/>
      <c r="B1635" s="2283"/>
      <c r="C1635" s="8897" t="s">
        <v>376</v>
      </c>
      <c r="D1635" s="8898" t="s">
        <v>661</v>
      </c>
      <c r="E1635" s="8899">
        <f>I1635</f>
        <v>215423</v>
      </c>
      <c r="F1635" s="8323">
        <v>209423</v>
      </c>
      <c r="G1635" s="8324">
        <v>206722</v>
      </c>
      <c r="H1635" s="8853">
        <f t="shared" si="456"/>
        <v>0.98710265825625643</v>
      </c>
      <c r="I1635" s="1881">
        <f t="shared" si="455"/>
        <v>215423</v>
      </c>
      <c r="J1635" s="8900"/>
      <c r="K1635" s="8900"/>
      <c r="L1635" s="8900"/>
      <c r="M1635" s="8900"/>
      <c r="N1635" s="8900"/>
      <c r="O1635" s="8900"/>
      <c r="P1635" s="8326"/>
      <c r="Q1635" s="8901"/>
      <c r="R1635" s="8901"/>
      <c r="S1635" s="8901"/>
      <c r="T1635" s="8328"/>
      <c r="U1635" s="8901"/>
      <c r="V1635" s="8901"/>
      <c r="W1635" s="8901"/>
      <c r="X1635" s="8901">
        <v>215423</v>
      </c>
      <c r="Y1635" s="8901"/>
      <c r="Z1635" s="8901"/>
      <c r="AA1635" s="8901"/>
      <c r="AB1635" s="8901"/>
      <c r="AC1635" s="8901"/>
      <c r="AD1635" s="8901"/>
      <c r="AE1635" s="8902"/>
      <c r="AF1635" s="8902"/>
      <c r="AG1635" s="8901"/>
      <c r="AH1635" s="8901"/>
      <c r="AI1635" s="8328"/>
      <c r="AJ1635" s="8903"/>
      <c r="AK1635" s="8903"/>
      <c r="AL1635" s="8903"/>
      <c r="AM1635" s="8903"/>
      <c r="AN1635" s="8903"/>
      <c r="AO1635" s="8903"/>
    </row>
    <row r="1636" spans="1:41" s="1928" customFormat="1" ht="17.100000000000001" customHeight="1">
      <c r="A1636" s="1955"/>
      <c r="B1636" s="2353"/>
      <c r="C1636" s="8904" t="s">
        <v>598</v>
      </c>
      <c r="D1636" s="8905" t="s">
        <v>663</v>
      </c>
      <c r="E1636" s="8906">
        <f t="shared" ref="E1636" si="458">I1636</f>
        <v>20000</v>
      </c>
      <c r="F1636" s="8323">
        <v>71000</v>
      </c>
      <c r="G1636" s="8324">
        <v>0</v>
      </c>
      <c r="H1636" s="8853">
        <f t="shared" si="456"/>
        <v>0</v>
      </c>
      <c r="I1636" s="1881">
        <f t="shared" si="455"/>
        <v>20000</v>
      </c>
      <c r="J1636" s="8907"/>
      <c r="K1636" s="8907"/>
      <c r="L1636" s="8907"/>
      <c r="M1636" s="8907"/>
      <c r="N1636" s="8907"/>
      <c r="O1636" s="8907"/>
      <c r="P1636" s="8326"/>
      <c r="Q1636" s="8908"/>
      <c r="R1636" s="8908"/>
      <c r="S1636" s="8908"/>
      <c r="T1636" s="8328"/>
      <c r="U1636" s="8908"/>
      <c r="V1636" s="8908"/>
      <c r="W1636" s="8908"/>
      <c r="X1636" s="8908">
        <v>20000</v>
      </c>
      <c r="Y1636" s="8908"/>
      <c r="Z1636" s="8908"/>
      <c r="AA1636" s="8908"/>
      <c r="AB1636" s="8908"/>
      <c r="AC1636" s="8908"/>
      <c r="AD1636" s="8908"/>
      <c r="AE1636" s="8909"/>
      <c r="AF1636" s="8909"/>
      <c r="AG1636" s="8908"/>
      <c r="AH1636" s="8908"/>
      <c r="AI1636" s="8328"/>
      <c r="AJ1636" s="8910"/>
      <c r="AK1636" s="8910"/>
      <c r="AL1636" s="8910"/>
      <c r="AM1636" s="8910"/>
      <c r="AN1636" s="8910"/>
      <c r="AO1636" s="8910"/>
    </row>
    <row r="1637" spans="1:41" s="1928" customFormat="1" ht="14.25" customHeight="1">
      <c r="A1637" s="1929"/>
      <c r="B1637" s="2353"/>
      <c r="C1637" s="8911"/>
      <c r="D1637" s="8912"/>
      <c r="E1637" s="8906"/>
      <c r="F1637" s="8323"/>
      <c r="G1637" s="8324"/>
      <c r="H1637" s="8853"/>
      <c r="I1637" s="1881">
        <f t="shared" si="455"/>
        <v>0</v>
      </c>
      <c r="J1637" s="8907"/>
      <c r="K1637" s="8907"/>
      <c r="L1637" s="8907"/>
      <c r="M1637" s="8907"/>
      <c r="N1637" s="8907"/>
      <c r="O1637" s="8907"/>
      <c r="P1637" s="8326"/>
      <c r="Q1637" s="8908"/>
      <c r="R1637" s="8908"/>
      <c r="S1637" s="8908"/>
      <c r="T1637" s="8328"/>
      <c r="U1637" s="8908"/>
      <c r="V1637" s="8908"/>
      <c r="W1637" s="8908"/>
      <c r="X1637" s="8908"/>
      <c r="Y1637" s="8908"/>
      <c r="Z1637" s="8908"/>
      <c r="AA1637" s="8908"/>
      <c r="AB1637" s="8908"/>
      <c r="AC1637" s="8908"/>
      <c r="AD1637" s="8908"/>
      <c r="AE1637" s="8909"/>
      <c r="AF1637" s="8909"/>
      <c r="AG1637" s="8908"/>
      <c r="AH1637" s="8908"/>
      <c r="AI1637" s="8328"/>
      <c r="AJ1637" s="8910"/>
      <c r="AK1637" s="8910"/>
      <c r="AL1637" s="8910"/>
      <c r="AM1637" s="8910"/>
      <c r="AN1637" s="8910"/>
      <c r="AO1637" s="8910"/>
    </row>
    <row r="1638" spans="1:41" s="1928" customFormat="1" ht="17.100000000000001" customHeight="1">
      <c r="A1638" s="1955"/>
      <c r="B1638" s="2353"/>
      <c r="C1638" s="11262" t="s">
        <v>713</v>
      </c>
      <c r="D1638" s="11263"/>
      <c r="E1638" s="2233">
        <f>SUM(E1639:E1639)</f>
        <v>8000</v>
      </c>
      <c r="F1638" s="2233">
        <f t="shared" ref="F1638:G1638" si="459">SUM(F1639:F1639)</f>
        <v>8000</v>
      </c>
      <c r="G1638" s="2445">
        <f t="shared" si="459"/>
        <v>8000</v>
      </c>
      <c r="H1638" s="8853">
        <f t="shared" si="456"/>
        <v>1</v>
      </c>
      <c r="I1638" s="1881">
        <f t="shared" si="455"/>
        <v>0</v>
      </c>
      <c r="J1638" s="8907"/>
      <c r="K1638" s="8907"/>
      <c r="L1638" s="8907"/>
      <c r="M1638" s="8907"/>
      <c r="N1638" s="8907"/>
      <c r="O1638" s="8907"/>
      <c r="P1638" s="8326"/>
      <c r="Q1638" s="8908"/>
      <c r="R1638" s="8908"/>
      <c r="S1638" s="8908"/>
      <c r="T1638" s="8328"/>
      <c r="U1638" s="8908"/>
      <c r="V1638" s="8908"/>
      <c r="W1638" s="8908"/>
      <c r="X1638" s="8908"/>
      <c r="Y1638" s="8908"/>
      <c r="Z1638" s="8908"/>
      <c r="AA1638" s="8908"/>
      <c r="AB1638" s="8908"/>
      <c r="AC1638" s="8908"/>
      <c r="AD1638" s="8908"/>
      <c r="AE1638" s="8909"/>
      <c r="AF1638" s="8909"/>
      <c r="AG1638" s="8908"/>
      <c r="AH1638" s="8908"/>
      <c r="AI1638" s="8328"/>
      <c r="AJ1638" s="8910"/>
      <c r="AK1638" s="8910"/>
      <c r="AL1638" s="8910"/>
      <c r="AM1638" s="8910"/>
      <c r="AN1638" s="8910"/>
      <c r="AO1638" s="8910"/>
    </row>
    <row r="1639" spans="1:41" s="1928" customFormat="1" ht="53.25" customHeight="1">
      <c r="A1639" s="1929"/>
      <c r="B1639" s="2353"/>
      <c r="C1639" s="8913" t="s">
        <v>82</v>
      </c>
      <c r="D1639" s="8914" t="s">
        <v>720</v>
      </c>
      <c r="E1639" s="8906">
        <f>I1639</f>
        <v>8000</v>
      </c>
      <c r="F1639" s="8434">
        <v>8000</v>
      </c>
      <c r="G1639" s="8435">
        <v>8000</v>
      </c>
      <c r="H1639" s="8853">
        <f t="shared" si="456"/>
        <v>1</v>
      </c>
      <c r="I1639" s="1881">
        <f t="shared" si="455"/>
        <v>8000</v>
      </c>
      <c r="J1639" s="8907"/>
      <c r="K1639" s="8907"/>
      <c r="L1639" s="8907"/>
      <c r="M1639" s="8907"/>
      <c r="N1639" s="8907"/>
      <c r="O1639" s="8907"/>
      <c r="P1639" s="8326"/>
      <c r="Q1639" s="8908"/>
      <c r="R1639" s="8908"/>
      <c r="S1639" s="8908"/>
      <c r="T1639" s="8328"/>
      <c r="U1639" s="8908"/>
      <c r="V1639" s="8908"/>
      <c r="W1639" s="8908"/>
      <c r="X1639" s="8908">
        <v>8000</v>
      </c>
      <c r="Y1639" s="8908"/>
      <c r="Z1639" s="8908"/>
      <c r="AA1639" s="8908"/>
      <c r="AB1639" s="8908"/>
      <c r="AC1639" s="8908"/>
      <c r="AD1639" s="8908"/>
      <c r="AE1639" s="8909"/>
      <c r="AF1639" s="8909"/>
      <c r="AG1639" s="8908"/>
      <c r="AH1639" s="8908"/>
      <c r="AI1639" s="8328"/>
      <c r="AJ1639" s="8910"/>
      <c r="AK1639" s="8910"/>
      <c r="AL1639" s="8910"/>
      <c r="AM1639" s="8910"/>
      <c r="AN1639" s="8910"/>
      <c r="AO1639" s="8910"/>
    </row>
    <row r="1640" spans="1:41" s="1928" customFormat="1" ht="24" customHeight="1">
      <c r="A1640" s="1929"/>
      <c r="B1640" s="2353"/>
      <c r="C1640" s="2968"/>
      <c r="D1640" s="4120"/>
      <c r="E1640" s="8906"/>
      <c r="F1640" s="8434"/>
      <c r="G1640" s="8435"/>
      <c r="H1640" s="8853"/>
      <c r="I1640" s="1881"/>
      <c r="J1640" s="8907"/>
      <c r="K1640" s="8907"/>
      <c r="L1640" s="8907"/>
      <c r="M1640" s="8907"/>
      <c r="N1640" s="8907"/>
      <c r="O1640" s="8907"/>
      <c r="P1640" s="8326"/>
      <c r="Q1640" s="8908"/>
      <c r="R1640" s="8908"/>
      <c r="S1640" s="8908"/>
      <c r="T1640" s="8328"/>
      <c r="U1640" s="8908"/>
      <c r="V1640" s="8908"/>
      <c r="W1640" s="8908"/>
      <c r="X1640" s="8908"/>
      <c r="Y1640" s="8908"/>
      <c r="Z1640" s="8908"/>
      <c r="AA1640" s="8908"/>
      <c r="AB1640" s="8908"/>
      <c r="AC1640" s="8908"/>
      <c r="AD1640" s="8908"/>
      <c r="AE1640" s="8909"/>
      <c r="AF1640" s="8909"/>
      <c r="AG1640" s="8908"/>
      <c r="AH1640" s="8908"/>
      <c r="AI1640" s="8328"/>
      <c r="AJ1640" s="8910"/>
      <c r="AK1640" s="8910"/>
      <c r="AL1640" s="8910"/>
      <c r="AM1640" s="8910"/>
      <c r="AN1640" s="8910"/>
      <c r="AO1640" s="8910"/>
    </row>
    <row r="1641" spans="1:41" s="1928" customFormat="1" ht="16.5" customHeight="1">
      <c r="A1641" s="1929"/>
      <c r="B1641" s="2353"/>
      <c r="C1641" s="11274" t="s">
        <v>683</v>
      </c>
      <c r="D1641" s="11274"/>
      <c r="E1641" s="8915">
        <f>SUM(E1642:E1674)</f>
        <v>0</v>
      </c>
      <c r="F1641" s="8915">
        <f>SUM(F1642:F1674)</f>
        <v>16716312</v>
      </c>
      <c r="G1641" s="8916">
        <f>SUM(G1642:G1674)</f>
        <v>14422694.939999999</v>
      </c>
      <c r="H1641" s="8853">
        <f t="shared" si="456"/>
        <v>0.86279168156229669</v>
      </c>
      <c r="I1641" s="1881">
        <f t="shared" ref="I1641:I1674" si="460">SUM(J1641:AM1641)</f>
        <v>0</v>
      </c>
      <c r="J1641" s="8917"/>
      <c r="K1641" s="8917"/>
      <c r="L1641" s="8917"/>
      <c r="M1641" s="8917"/>
      <c r="N1641" s="8917"/>
      <c r="O1641" s="8917"/>
      <c r="P1641" s="8326"/>
      <c r="Q1641" s="8918"/>
      <c r="R1641" s="8918"/>
      <c r="S1641" s="8918"/>
      <c r="T1641" s="8328"/>
      <c r="U1641" s="8918"/>
      <c r="V1641" s="8918"/>
      <c r="W1641" s="8918"/>
      <c r="X1641" s="8918"/>
      <c r="Y1641" s="8918"/>
      <c r="Z1641" s="8918"/>
      <c r="AA1641" s="8918"/>
      <c r="AB1641" s="8918"/>
      <c r="AC1641" s="8918"/>
      <c r="AD1641" s="8918"/>
      <c r="AE1641" s="8919"/>
      <c r="AF1641" s="8919"/>
      <c r="AG1641" s="8918"/>
      <c r="AH1641" s="8918"/>
      <c r="AI1641" s="8328"/>
      <c r="AJ1641" s="8920"/>
      <c r="AK1641" s="8920"/>
      <c r="AL1641" s="8920"/>
      <c r="AM1641" s="8920"/>
      <c r="AN1641" s="8920"/>
      <c r="AO1641" s="8920"/>
    </row>
    <row r="1642" spans="1:41" s="1928" customFormat="1" ht="68.25" customHeight="1">
      <c r="A1642" s="1929"/>
      <c r="B1642" s="2353"/>
      <c r="C1642" s="8921" t="s">
        <v>1008</v>
      </c>
      <c r="D1642" s="8922" t="s">
        <v>991</v>
      </c>
      <c r="E1642" s="2233">
        <v>0</v>
      </c>
      <c r="F1642" s="8915">
        <v>2965855</v>
      </c>
      <c r="G1642" s="8324">
        <v>2733987.72</v>
      </c>
      <c r="H1642" s="8853">
        <f t="shared" si="456"/>
        <v>0.92182110049210098</v>
      </c>
      <c r="I1642" s="1881"/>
      <c r="J1642" s="8917"/>
      <c r="K1642" s="8917"/>
      <c r="L1642" s="8917"/>
      <c r="M1642" s="8917"/>
      <c r="N1642" s="8917"/>
      <c r="O1642" s="8917"/>
      <c r="P1642" s="8326"/>
      <c r="Q1642" s="8918"/>
      <c r="R1642" s="8918"/>
      <c r="S1642" s="8918"/>
      <c r="T1642" s="8328"/>
      <c r="U1642" s="8918"/>
      <c r="V1642" s="8918"/>
      <c r="W1642" s="8918"/>
      <c r="X1642" s="8918"/>
      <c r="Y1642" s="8918"/>
      <c r="Z1642" s="8918"/>
      <c r="AA1642" s="8918"/>
      <c r="AB1642" s="8918"/>
      <c r="AC1642" s="8918"/>
      <c r="AD1642" s="8918"/>
      <c r="AE1642" s="8919"/>
      <c r="AF1642" s="8919"/>
      <c r="AG1642" s="8918"/>
      <c r="AH1642" s="8918"/>
      <c r="AI1642" s="8328"/>
      <c r="AJ1642" s="8920"/>
      <c r="AK1642" s="8920"/>
      <c r="AL1642" s="8920"/>
      <c r="AM1642" s="8920"/>
      <c r="AN1642" s="8920"/>
      <c r="AO1642" s="8920"/>
    </row>
    <row r="1643" spans="1:41" s="1928" customFormat="1" ht="68.25" customHeight="1">
      <c r="A1643" s="1929"/>
      <c r="B1643" s="2353"/>
      <c r="C1643" s="8921" t="s">
        <v>169</v>
      </c>
      <c r="D1643" s="8922" t="s">
        <v>934</v>
      </c>
      <c r="E1643" s="8915">
        <v>0</v>
      </c>
      <c r="F1643" s="8323">
        <v>11270747</v>
      </c>
      <c r="G1643" s="8324">
        <v>10154576.699999999</v>
      </c>
      <c r="H1643" s="8923">
        <f t="shared" si="456"/>
        <v>0.90096749576580859</v>
      </c>
      <c r="I1643" s="1881"/>
      <c r="J1643" s="8917"/>
      <c r="K1643" s="8917"/>
      <c r="L1643" s="8917"/>
      <c r="M1643" s="8917"/>
      <c r="N1643" s="8917"/>
      <c r="O1643" s="8917"/>
      <c r="P1643" s="8326"/>
      <c r="Q1643" s="8918"/>
      <c r="R1643" s="8918"/>
      <c r="S1643" s="8918"/>
      <c r="T1643" s="8328"/>
      <c r="U1643" s="8918"/>
      <c r="V1643" s="8918"/>
      <c r="W1643" s="8918"/>
      <c r="X1643" s="8918"/>
      <c r="Y1643" s="8918"/>
      <c r="Z1643" s="8918"/>
      <c r="AA1643" s="8918"/>
      <c r="AB1643" s="8918"/>
      <c r="AC1643" s="8918"/>
      <c r="AD1643" s="8918"/>
      <c r="AE1643" s="8919"/>
      <c r="AF1643" s="8919"/>
      <c r="AG1643" s="8918"/>
      <c r="AH1643" s="8918"/>
      <c r="AI1643" s="8328"/>
      <c r="AJ1643" s="8920"/>
      <c r="AK1643" s="8920"/>
      <c r="AL1643" s="8920"/>
      <c r="AM1643" s="8920"/>
      <c r="AN1643" s="8920"/>
      <c r="AO1643" s="8920"/>
    </row>
    <row r="1644" spans="1:41" s="1928" customFormat="1" ht="15" customHeight="1">
      <c r="A1644" s="1929"/>
      <c r="B1644" s="2353"/>
      <c r="C1644" s="6229" t="s">
        <v>936</v>
      </c>
      <c r="D1644" s="8924" t="s">
        <v>648</v>
      </c>
      <c r="E1644" s="2233">
        <v>0</v>
      </c>
      <c r="F1644" s="4684">
        <v>30000</v>
      </c>
      <c r="G1644" s="4685">
        <v>25660</v>
      </c>
      <c r="H1644" s="8853">
        <f t="shared" si="456"/>
        <v>0.85533333333333328</v>
      </c>
      <c r="I1644" s="1881"/>
      <c r="J1644" s="8917"/>
      <c r="K1644" s="8917"/>
      <c r="L1644" s="8917"/>
      <c r="M1644" s="8917"/>
      <c r="N1644" s="8917"/>
      <c r="O1644" s="8917"/>
      <c r="P1644" s="8326"/>
      <c r="Q1644" s="8918"/>
      <c r="R1644" s="8918"/>
      <c r="S1644" s="8918"/>
      <c r="T1644" s="8328"/>
      <c r="U1644" s="8918"/>
      <c r="V1644" s="8918"/>
      <c r="W1644" s="8918"/>
      <c r="X1644" s="8918"/>
      <c r="Y1644" s="8918"/>
      <c r="Z1644" s="8918"/>
      <c r="AA1644" s="8918"/>
      <c r="AB1644" s="8918"/>
      <c r="AC1644" s="8918"/>
      <c r="AD1644" s="8918"/>
      <c r="AE1644" s="8919"/>
      <c r="AF1644" s="8919"/>
      <c r="AG1644" s="8918"/>
      <c r="AH1644" s="8918"/>
      <c r="AI1644" s="8328"/>
      <c r="AJ1644" s="8920"/>
      <c r="AK1644" s="8920"/>
      <c r="AL1644" s="8920"/>
      <c r="AM1644" s="8920"/>
      <c r="AN1644" s="8920"/>
      <c r="AO1644" s="8920"/>
    </row>
    <row r="1645" spans="1:41" s="1928" customFormat="1" ht="17.25" customHeight="1">
      <c r="A1645" s="1929"/>
      <c r="B1645" s="2353"/>
      <c r="C1645" s="2968" t="s">
        <v>1009</v>
      </c>
      <c r="D1645" s="8925" t="s">
        <v>648</v>
      </c>
      <c r="E1645" s="2280">
        <v>0</v>
      </c>
      <c r="F1645" s="2281">
        <v>1318200</v>
      </c>
      <c r="G1645" s="2282">
        <v>962211.25</v>
      </c>
      <c r="H1645" s="8853">
        <f t="shared" si="456"/>
        <v>0.72994329388560153</v>
      </c>
      <c r="I1645" s="1881"/>
      <c r="J1645" s="8917"/>
      <c r="K1645" s="8917"/>
      <c r="L1645" s="8917"/>
      <c r="M1645" s="8917"/>
      <c r="N1645" s="8917"/>
      <c r="O1645" s="8917"/>
      <c r="P1645" s="8326"/>
      <c r="Q1645" s="8918"/>
      <c r="R1645" s="8918"/>
      <c r="S1645" s="8918"/>
      <c r="T1645" s="8328"/>
      <c r="U1645" s="8918"/>
      <c r="V1645" s="8918"/>
      <c r="W1645" s="8918"/>
      <c r="X1645" s="8918"/>
      <c r="Y1645" s="8918"/>
      <c r="Z1645" s="8918"/>
      <c r="AA1645" s="8918"/>
      <c r="AB1645" s="8918"/>
      <c r="AC1645" s="8918"/>
      <c r="AD1645" s="8918"/>
      <c r="AE1645" s="8919"/>
      <c r="AF1645" s="8919"/>
      <c r="AG1645" s="8918"/>
      <c r="AH1645" s="8918"/>
      <c r="AI1645" s="8328"/>
      <c r="AJ1645" s="8920"/>
      <c r="AK1645" s="8920"/>
      <c r="AL1645" s="8920"/>
      <c r="AM1645" s="8920"/>
      <c r="AN1645" s="8920"/>
      <c r="AO1645" s="8920"/>
    </row>
    <row r="1646" spans="1:41" s="1928" customFormat="1" ht="16.5" customHeight="1">
      <c r="A1646" s="1929"/>
      <c r="B1646" s="2353"/>
      <c r="C1646" s="8926" t="s">
        <v>684</v>
      </c>
      <c r="D1646" s="8927" t="s">
        <v>648</v>
      </c>
      <c r="E1646" s="8928">
        <v>0</v>
      </c>
      <c r="F1646" s="8929">
        <v>68365</v>
      </c>
      <c r="G1646" s="8930">
        <v>61949.8</v>
      </c>
      <c r="H1646" s="8853">
        <f t="shared" si="456"/>
        <v>0.90616251005631543</v>
      </c>
      <c r="I1646" s="1881">
        <f t="shared" si="460"/>
        <v>105465</v>
      </c>
      <c r="J1646" s="8917"/>
      <c r="K1646" s="8917"/>
      <c r="L1646" s="8917"/>
      <c r="M1646" s="8917"/>
      <c r="N1646" s="8917"/>
      <c r="O1646" s="8917"/>
      <c r="P1646" s="8931">
        <v>80713</v>
      </c>
      <c r="Q1646" s="8918"/>
      <c r="R1646" s="8918"/>
      <c r="S1646" s="8918"/>
      <c r="T1646" s="8932"/>
      <c r="U1646" s="8918"/>
      <c r="V1646" s="8918"/>
      <c r="W1646" s="8918"/>
      <c r="X1646" s="8918"/>
      <c r="Y1646" s="8918">
        <v>14320</v>
      </c>
      <c r="Z1646" s="8918">
        <v>10432</v>
      </c>
      <c r="AA1646" s="8918"/>
      <c r="AB1646" s="8918"/>
      <c r="AC1646" s="8918"/>
      <c r="AD1646" s="8918"/>
      <c r="AE1646" s="8919"/>
      <c r="AF1646" s="8919"/>
      <c r="AG1646" s="8918"/>
      <c r="AH1646" s="8918"/>
      <c r="AI1646" s="8932"/>
      <c r="AJ1646" s="8920"/>
      <c r="AK1646" s="8920"/>
      <c r="AL1646" s="8920"/>
      <c r="AM1646" s="8920"/>
      <c r="AN1646" s="8920"/>
      <c r="AO1646" s="8920"/>
    </row>
    <row r="1647" spans="1:41" s="1928" customFormat="1" ht="16.5" customHeight="1">
      <c r="A1647" s="1929"/>
      <c r="B1647" s="2353"/>
      <c r="C1647" s="8933" t="s">
        <v>685</v>
      </c>
      <c r="D1647" s="8934" t="s">
        <v>648</v>
      </c>
      <c r="E1647" s="8928">
        <v>0</v>
      </c>
      <c r="F1647" s="8935">
        <v>17091</v>
      </c>
      <c r="G1647" s="8936">
        <v>15487.44</v>
      </c>
      <c r="H1647" s="8853">
        <f t="shared" si="456"/>
        <v>0.90617517991925578</v>
      </c>
      <c r="I1647" s="1881">
        <f t="shared" si="460"/>
        <v>26366</v>
      </c>
      <c r="J1647" s="8917"/>
      <c r="K1647" s="8917"/>
      <c r="L1647" s="8917"/>
      <c r="M1647" s="8917"/>
      <c r="N1647" s="8917"/>
      <c r="O1647" s="8917"/>
      <c r="P1647" s="8931">
        <v>20178</v>
      </c>
      <c r="Q1647" s="8918"/>
      <c r="R1647" s="8918"/>
      <c r="S1647" s="8918"/>
      <c r="T1647" s="8932"/>
      <c r="U1647" s="8918"/>
      <c r="V1647" s="8918"/>
      <c r="W1647" s="8918"/>
      <c r="X1647" s="8918"/>
      <c r="Y1647" s="8918">
        <v>3580</v>
      </c>
      <c r="Z1647" s="8918">
        <v>2608</v>
      </c>
      <c r="AA1647" s="8918"/>
      <c r="AB1647" s="8918"/>
      <c r="AC1647" s="8918"/>
      <c r="AD1647" s="8918"/>
      <c r="AE1647" s="8919"/>
      <c r="AF1647" s="8919"/>
      <c r="AG1647" s="8918"/>
      <c r="AH1647" s="8918"/>
      <c r="AI1647" s="8932"/>
      <c r="AJ1647" s="8920"/>
      <c r="AK1647" s="8920"/>
      <c r="AL1647" s="8920"/>
      <c r="AM1647" s="8920"/>
      <c r="AN1647" s="8920"/>
      <c r="AO1647" s="8920"/>
    </row>
    <row r="1648" spans="1:41" s="1928" customFormat="1" ht="16.5" customHeight="1">
      <c r="A1648" s="1929"/>
      <c r="B1648" s="2353"/>
      <c r="C1648" s="8921" t="s">
        <v>938</v>
      </c>
      <c r="D1648" s="8937" t="s">
        <v>650</v>
      </c>
      <c r="E1648" s="8928">
        <v>0</v>
      </c>
      <c r="F1648" s="8915">
        <v>5100</v>
      </c>
      <c r="G1648" s="8936">
        <v>4344.22</v>
      </c>
      <c r="H1648" s="8938">
        <f t="shared" si="456"/>
        <v>0.85180784313725499</v>
      </c>
      <c r="I1648" s="1881"/>
      <c r="J1648" s="8917"/>
      <c r="K1648" s="8917"/>
      <c r="L1648" s="8917"/>
      <c r="M1648" s="8917"/>
      <c r="N1648" s="8917"/>
      <c r="O1648" s="8917"/>
      <c r="P1648" s="8931"/>
      <c r="Q1648" s="8918"/>
      <c r="R1648" s="8918"/>
      <c r="S1648" s="8918"/>
      <c r="T1648" s="8932"/>
      <c r="U1648" s="8918"/>
      <c r="V1648" s="8918"/>
      <c r="W1648" s="8918"/>
      <c r="X1648" s="8918"/>
      <c r="Y1648" s="8918"/>
      <c r="Z1648" s="8918"/>
      <c r="AA1648" s="8918"/>
      <c r="AB1648" s="8918"/>
      <c r="AC1648" s="8918"/>
      <c r="AD1648" s="8918"/>
      <c r="AE1648" s="8919"/>
      <c r="AF1648" s="8919"/>
      <c r="AG1648" s="8918"/>
      <c r="AH1648" s="8918"/>
      <c r="AI1648" s="8932"/>
      <c r="AJ1648" s="8920"/>
      <c r="AK1648" s="8920"/>
      <c r="AL1648" s="8920"/>
      <c r="AM1648" s="8920"/>
      <c r="AN1648" s="8920"/>
      <c r="AO1648" s="8920"/>
    </row>
    <row r="1649" spans="1:41" s="1928" customFormat="1" ht="16.5" customHeight="1">
      <c r="A1649" s="1929"/>
      <c r="B1649" s="2353"/>
      <c r="C1649" s="8921" t="s">
        <v>1010</v>
      </c>
      <c r="D1649" s="8939" t="s">
        <v>650</v>
      </c>
      <c r="E1649" s="8940">
        <v>0</v>
      </c>
      <c r="F1649" s="8915">
        <v>226600</v>
      </c>
      <c r="G1649" s="8941">
        <v>161599</v>
      </c>
      <c r="H1649" s="8942">
        <f t="shared" si="456"/>
        <v>0.71314651368049431</v>
      </c>
      <c r="I1649" s="1881"/>
      <c r="J1649" s="8917"/>
      <c r="K1649" s="8917"/>
      <c r="L1649" s="8917"/>
      <c r="M1649" s="8917"/>
      <c r="N1649" s="8917"/>
      <c r="O1649" s="8917"/>
      <c r="P1649" s="8943"/>
      <c r="Q1649" s="8918"/>
      <c r="R1649" s="8918"/>
      <c r="S1649" s="8918"/>
      <c r="T1649" s="8944"/>
      <c r="U1649" s="8918"/>
      <c r="V1649" s="8918"/>
      <c r="W1649" s="8918"/>
      <c r="X1649" s="8918"/>
      <c r="Y1649" s="8918"/>
      <c r="Z1649" s="8918"/>
      <c r="AA1649" s="8918"/>
      <c r="AB1649" s="8918"/>
      <c r="AC1649" s="8918"/>
      <c r="AD1649" s="8918"/>
      <c r="AE1649" s="8919"/>
      <c r="AF1649" s="8919"/>
      <c r="AG1649" s="8918"/>
      <c r="AH1649" s="8918"/>
      <c r="AI1649" s="8944"/>
      <c r="AJ1649" s="8920"/>
      <c r="AK1649" s="8920"/>
      <c r="AL1649" s="8920"/>
      <c r="AM1649" s="8920"/>
      <c r="AN1649" s="8920"/>
      <c r="AO1649" s="8920"/>
    </row>
    <row r="1650" spans="1:41" s="1928" customFormat="1" ht="16.5" customHeight="1">
      <c r="A1650" s="1929"/>
      <c r="B1650" s="2353"/>
      <c r="C1650" s="8945" t="s">
        <v>688</v>
      </c>
      <c r="D1650" s="8937" t="s">
        <v>650</v>
      </c>
      <c r="E1650" s="8928">
        <v>0</v>
      </c>
      <c r="F1650" s="2281">
        <v>11820</v>
      </c>
      <c r="G1650" s="2282">
        <v>10042.43</v>
      </c>
      <c r="H1650" s="8853">
        <f t="shared" si="456"/>
        <v>0.84961336717428093</v>
      </c>
      <c r="I1650" s="1881">
        <f t="shared" si="460"/>
        <v>18404</v>
      </c>
      <c r="J1650" s="8917"/>
      <c r="K1650" s="8917"/>
      <c r="L1650" s="8917"/>
      <c r="M1650" s="8917"/>
      <c r="N1650" s="8917"/>
      <c r="O1650" s="8917"/>
      <c r="P1650" s="8931">
        <v>14012</v>
      </c>
      <c r="Q1650" s="8918"/>
      <c r="R1650" s="8918"/>
      <c r="S1650" s="8918"/>
      <c r="T1650" s="8932"/>
      <c r="U1650" s="8918"/>
      <c r="V1650" s="8918"/>
      <c r="W1650" s="8918"/>
      <c r="X1650" s="8918"/>
      <c r="Y1650" s="8918">
        <v>2600</v>
      </c>
      <c r="Z1650" s="8918">
        <v>1792</v>
      </c>
      <c r="AA1650" s="8918"/>
      <c r="AB1650" s="8918"/>
      <c r="AC1650" s="8918"/>
      <c r="AD1650" s="8918"/>
      <c r="AE1650" s="8919"/>
      <c r="AF1650" s="8919"/>
      <c r="AG1650" s="8918"/>
      <c r="AH1650" s="8918"/>
      <c r="AI1650" s="8932"/>
      <c r="AJ1650" s="8920"/>
      <c r="AK1650" s="8920"/>
      <c r="AL1650" s="8920"/>
      <c r="AM1650" s="8920"/>
      <c r="AN1650" s="8920"/>
      <c r="AO1650" s="8920"/>
    </row>
    <row r="1651" spans="1:41" s="1928" customFormat="1" ht="16.5" customHeight="1">
      <c r="A1651" s="1929"/>
      <c r="B1651" s="2353"/>
      <c r="C1651" s="8946" t="s">
        <v>689</v>
      </c>
      <c r="D1651" s="8947" t="s">
        <v>650</v>
      </c>
      <c r="E1651" s="8948">
        <v>0</v>
      </c>
      <c r="F1651" s="8949">
        <v>2955</v>
      </c>
      <c r="G1651" s="8950">
        <v>2510.63</v>
      </c>
      <c r="H1651" s="8853">
        <f t="shared" si="456"/>
        <v>0.84962098138747888</v>
      </c>
      <c r="I1651" s="1881">
        <f t="shared" si="460"/>
        <v>4601</v>
      </c>
      <c r="J1651" s="8917"/>
      <c r="K1651" s="8917"/>
      <c r="L1651" s="8917"/>
      <c r="M1651" s="8917"/>
      <c r="N1651" s="8917"/>
      <c r="O1651" s="8917"/>
      <c r="P1651" s="8951">
        <v>3503</v>
      </c>
      <c r="Q1651" s="8918"/>
      <c r="R1651" s="8918"/>
      <c r="S1651" s="8918"/>
      <c r="T1651" s="8952"/>
      <c r="U1651" s="8918"/>
      <c r="V1651" s="8918"/>
      <c r="W1651" s="8918"/>
      <c r="X1651" s="8918"/>
      <c r="Y1651" s="8918">
        <v>650</v>
      </c>
      <c r="Z1651" s="8918">
        <v>448</v>
      </c>
      <c r="AA1651" s="8918"/>
      <c r="AB1651" s="8918"/>
      <c r="AC1651" s="8918"/>
      <c r="AD1651" s="8918"/>
      <c r="AE1651" s="8919"/>
      <c r="AF1651" s="8919"/>
      <c r="AG1651" s="8918"/>
      <c r="AH1651" s="8918"/>
      <c r="AI1651" s="8952"/>
      <c r="AJ1651" s="8920"/>
      <c r="AK1651" s="8920"/>
      <c r="AL1651" s="8920"/>
      <c r="AM1651" s="8920"/>
      <c r="AN1651" s="8920"/>
      <c r="AO1651" s="8920"/>
    </row>
    <row r="1652" spans="1:41" s="1928" customFormat="1" ht="16.5" customHeight="1">
      <c r="A1652" s="1929"/>
      <c r="B1652" s="2353"/>
      <c r="C1652" s="8946" t="s">
        <v>939</v>
      </c>
      <c r="D1652" s="8947" t="s">
        <v>651</v>
      </c>
      <c r="E1652" s="8948">
        <v>0</v>
      </c>
      <c r="F1652" s="8949">
        <v>750</v>
      </c>
      <c r="G1652" s="8950">
        <v>628.67999999999995</v>
      </c>
      <c r="H1652" s="8853">
        <f t="shared" si="456"/>
        <v>0.83823999999999999</v>
      </c>
      <c r="I1652" s="1881"/>
      <c r="J1652" s="8917"/>
      <c r="K1652" s="8917"/>
      <c r="L1652" s="8917"/>
      <c r="M1652" s="8917"/>
      <c r="N1652" s="8917"/>
      <c r="O1652" s="8917"/>
      <c r="P1652" s="8951"/>
      <c r="Q1652" s="8918"/>
      <c r="R1652" s="8918"/>
      <c r="S1652" s="8918"/>
      <c r="T1652" s="8952"/>
      <c r="U1652" s="8918"/>
      <c r="V1652" s="8918"/>
      <c r="W1652" s="8918"/>
      <c r="X1652" s="8918"/>
      <c r="Y1652" s="8918"/>
      <c r="Z1652" s="8918"/>
      <c r="AA1652" s="8918"/>
      <c r="AB1652" s="8918"/>
      <c r="AC1652" s="8918"/>
      <c r="AD1652" s="8918"/>
      <c r="AE1652" s="8919"/>
      <c r="AF1652" s="8919"/>
      <c r="AG1652" s="8918"/>
      <c r="AH1652" s="8918"/>
      <c r="AI1652" s="8952"/>
      <c r="AJ1652" s="8920"/>
      <c r="AK1652" s="8920"/>
      <c r="AL1652" s="8920"/>
      <c r="AM1652" s="8920"/>
      <c r="AN1652" s="8920"/>
      <c r="AO1652" s="8920"/>
    </row>
    <row r="1653" spans="1:41" s="1928" customFormat="1" ht="16.5" customHeight="1">
      <c r="A1653" s="1929"/>
      <c r="B1653" s="2353"/>
      <c r="C1653" s="8946" t="s">
        <v>1011</v>
      </c>
      <c r="D1653" s="8947" t="s">
        <v>651</v>
      </c>
      <c r="E1653" s="8948">
        <v>0</v>
      </c>
      <c r="F1653" s="8949">
        <v>32300</v>
      </c>
      <c r="G1653" s="8950">
        <v>21735.82</v>
      </c>
      <c r="H1653" s="8853">
        <f t="shared" si="456"/>
        <v>0.67293560371517025</v>
      </c>
      <c r="I1653" s="1881"/>
      <c r="J1653" s="8917"/>
      <c r="K1653" s="8917"/>
      <c r="L1653" s="8917"/>
      <c r="M1653" s="8917"/>
      <c r="N1653" s="8917"/>
      <c r="O1653" s="8917"/>
      <c r="P1653" s="8951"/>
      <c r="Q1653" s="8918"/>
      <c r="R1653" s="8918"/>
      <c r="S1653" s="8918"/>
      <c r="T1653" s="8952"/>
      <c r="U1653" s="8918"/>
      <c r="V1653" s="8918"/>
      <c r="W1653" s="8918"/>
      <c r="X1653" s="8918"/>
      <c r="Y1653" s="8918"/>
      <c r="Z1653" s="8918"/>
      <c r="AA1653" s="8918"/>
      <c r="AB1653" s="8918"/>
      <c r="AC1653" s="8918"/>
      <c r="AD1653" s="8918"/>
      <c r="AE1653" s="8919"/>
      <c r="AF1653" s="8919"/>
      <c r="AG1653" s="8918"/>
      <c r="AH1653" s="8918"/>
      <c r="AI1653" s="8952"/>
      <c r="AJ1653" s="8920"/>
      <c r="AK1653" s="8920"/>
      <c r="AL1653" s="8920"/>
      <c r="AM1653" s="8920"/>
      <c r="AN1653" s="8920"/>
      <c r="AO1653" s="8920"/>
    </row>
    <row r="1654" spans="1:41" s="1928" customFormat="1" ht="16.5" customHeight="1">
      <c r="A1654" s="1929"/>
      <c r="B1654" s="2353"/>
      <c r="C1654" s="8946" t="s">
        <v>690</v>
      </c>
      <c r="D1654" s="8947" t="s">
        <v>651</v>
      </c>
      <c r="E1654" s="8948">
        <v>0</v>
      </c>
      <c r="F1654" s="8949">
        <v>1685</v>
      </c>
      <c r="G1654" s="8950">
        <v>1154.67</v>
      </c>
      <c r="H1654" s="8853">
        <f t="shared" si="456"/>
        <v>0.68526409495548968</v>
      </c>
      <c r="I1654" s="1881">
        <f t="shared" si="460"/>
        <v>2613</v>
      </c>
      <c r="J1654" s="8917"/>
      <c r="K1654" s="8917"/>
      <c r="L1654" s="8917"/>
      <c r="M1654" s="8917"/>
      <c r="N1654" s="8917"/>
      <c r="O1654" s="8917"/>
      <c r="P1654" s="8951">
        <v>1997</v>
      </c>
      <c r="Q1654" s="8918"/>
      <c r="R1654" s="8918"/>
      <c r="S1654" s="8918"/>
      <c r="T1654" s="8952"/>
      <c r="U1654" s="8918"/>
      <c r="V1654" s="8918"/>
      <c r="W1654" s="8918"/>
      <c r="X1654" s="8918"/>
      <c r="Y1654" s="8918">
        <v>360</v>
      </c>
      <c r="Z1654" s="8918">
        <v>256</v>
      </c>
      <c r="AA1654" s="8918"/>
      <c r="AB1654" s="8918"/>
      <c r="AC1654" s="8918"/>
      <c r="AD1654" s="8918"/>
      <c r="AE1654" s="8919"/>
      <c r="AF1654" s="8919"/>
      <c r="AG1654" s="8918"/>
      <c r="AH1654" s="8918"/>
      <c r="AI1654" s="8952"/>
      <c r="AJ1654" s="8920"/>
      <c r="AK1654" s="8920"/>
      <c r="AL1654" s="8920"/>
      <c r="AM1654" s="8920"/>
      <c r="AN1654" s="8920"/>
      <c r="AO1654" s="8920"/>
    </row>
    <row r="1655" spans="1:41" s="1928" customFormat="1" ht="16.5" customHeight="1" thickBot="1">
      <c r="A1655" s="2113"/>
      <c r="B1655" s="8953"/>
      <c r="C1655" s="8954" t="s">
        <v>691</v>
      </c>
      <c r="D1655" s="8955" t="s">
        <v>651</v>
      </c>
      <c r="E1655" s="8883">
        <v>0</v>
      </c>
      <c r="F1655" s="8884">
        <v>421</v>
      </c>
      <c r="G1655" s="8885">
        <v>288.69</v>
      </c>
      <c r="H1655" s="3240">
        <f t="shared" si="456"/>
        <v>0.68572446555819477</v>
      </c>
      <c r="I1655" s="1881">
        <f t="shared" si="460"/>
        <v>653</v>
      </c>
      <c r="J1655" s="8886"/>
      <c r="K1655" s="8886"/>
      <c r="L1655" s="8886"/>
      <c r="M1655" s="8886"/>
      <c r="N1655" s="8886"/>
      <c r="O1655" s="8886"/>
      <c r="P1655" s="8956">
        <v>499</v>
      </c>
      <c r="Q1655" s="8887"/>
      <c r="R1655" s="8887"/>
      <c r="S1655" s="8887"/>
      <c r="T1655" s="8957"/>
      <c r="U1655" s="8887"/>
      <c r="V1655" s="8887"/>
      <c r="W1655" s="8887"/>
      <c r="X1655" s="8887"/>
      <c r="Y1655" s="8887">
        <v>90</v>
      </c>
      <c r="Z1655" s="8887">
        <v>64</v>
      </c>
      <c r="AA1655" s="8887"/>
      <c r="AB1655" s="8887"/>
      <c r="AC1655" s="8887"/>
      <c r="AD1655" s="8887"/>
      <c r="AE1655" s="8888"/>
      <c r="AF1655" s="8888"/>
      <c r="AG1655" s="8887"/>
      <c r="AH1655" s="8887"/>
      <c r="AI1655" s="8957"/>
      <c r="AJ1655" s="8889"/>
      <c r="AK1655" s="8889"/>
      <c r="AL1655" s="8889"/>
      <c r="AM1655" s="8889"/>
      <c r="AN1655" s="8889"/>
      <c r="AO1655" s="8889"/>
    </row>
    <row r="1656" spans="1:41" s="1928" customFormat="1" ht="16.5" customHeight="1">
      <c r="A1656" s="1929"/>
      <c r="B1656" s="2353"/>
      <c r="C1656" s="8945" t="s">
        <v>941</v>
      </c>
      <c r="D1656" s="8937" t="s">
        <v>656</v>
      </c>
      <c r="E1656" s="2280">
        <v>0</v>
      </c>
      <c r="F1656" s="2281">
        <v>110356</v>
      </c>
      <c r="G1656" s="2282">
        <v>53843.9</v>
      </c>
      <c r="H1656" s="8853">
        <f t="shared" si="456"/>
        <v>0.48791094276704483</v>
      </c>
      <c r="I1656" s="1881">
        <f t="shared" si="460"/>
        <v>0</v>
      </c>
      <c r="J1656" s="8886"/>
      <c r="K1656" s="8886"/>
      <c r="L1656" s="8886"/>
      <c r="M1656" s="8886"/>
      <c r="N1656" s="8886"/>
      <c r="O1656" s="8886"/>
      <c r="P1656" s="8956"/>
      <c r="Q1656" s="8887"/>
      <c r="R1656" s="8887"/>
      <c r="S1656" s="8887"/>
      <c r="T1656" s="8957"/>
      <c r="U1656" s="8887"/>
      <c r="V1656" s="8887"/>
      <c r="W1656" s="8887"/>
      <c r="X1656" s="8887"/>
      <c r="Y1656" s="8887"/>
      <c r="Z1656" s="8887"/>
      <c r="AA1656" s="8887"/>
      <c r="AB1656" s="8887"/>
      <c r="AC1656" s="8887"/>
      <c r="AD1656" s="8887"/>
      <c r="AE1656" s="8888"/>
      <c r="AF1656" s="8888"/>
      <c r="AG1656" s="8887"/>
      <c r="AH1656" s="8887"/>
      <c r="AI1656" s="8957"/>
      <c r="AJ1656" s="8889"/>
      <c r="AK1656" s="8889"/>
      <c r="AL1656" s="8889"/>
      <c r="AM1656" s="8889"/>
      <c r="AN1656" s="8889"/>
      <c r="AO1656" s="8889"/>
    </row>
    <row r="1657" spans="1:41" s="1928" customFormat="1" ht="16.5" customHeight="1">
      <c r="A1657" s="1929"/>
      <c r="B1657" s="2353"/>
      <c r="C1657" s="8958" t="s">
        <v>1012</v>
      </c>
      <c r="D1657" s="8959" t="s">
        <v>656</v>
      </c>
      <c r="E1657" s="8960">
        <v>0</v>
      </c>
      <c r="F1657" s="8961">
        <v>133120</v>
      </c>
      <c r="G1657" s="8962">
        <v>80327.210000000006</v>
      </c>
      <c r="H1657" s="8853">
        <f t="shared" si="456"/>
        <v>0.60341954627403849</v>
      </c>
      <c r="I1657" s="1881">
        <f t="shared" si="460"/>
        <v>0</v>
      </c>
      <c r="J1657" s="8886"/>
      <c r="K1657" s="8886"/>
      <c r="L1657" s="8886"/>
      <c r="M1657" s="8886"/>
      <c r="N1657" s="8886"/>
      <c r="O1657" s="8886"/>
      <c r="P1657" s="8963"/>
      <c r="Q1657" s="8887"/>
      <c r="R1657" s="8887"/>
      <c r="S1657" s="8887"/>
      <c r="T1657" s="8964"/>
      <c r="U1657" s="8887"/>
      <c r="V1657" s="8887"/>
      <c r="W1657" s="8887"/>
      <c r="X1657" s="8887"/>
      <c r="Y1657" s="8887"/>
      <c r="Z1657" s="8887"/>
      <c r="AA1657" s="8887"/>
      <c r="AB1657" s="8887"/>
      <c r="AC1657" s="8887"/>
      <c r="AD1657" s="8887"/>
      <c r="AE1657" s="8888"/>
      <c r="AF1657" s="8888"/>
      <c r="AG1657" s="8887"/>
      <c r="AH1657" s="8887"/>
      <c r="AI1657" s="8964"/>
      <c r="AJ1657" s="8889"/>
      <c r="AK1657" s="8889"/>
      <c r="AL1657" s="8889"/>
      <c r="AM1657" s="8889"/>
      <c r="AN1657" s="8889"/>
      <c r="AO1657" s="8889"/>
    </row>
    <row r="1658" spans="1:41" s="1928" customFormat="1" ht="16.5" customHeight="1">
      <c r="A1658" s="1929"/>
      <c r="B1658" s="2353"/>
      <c r="C1658" s="8958" t="s">
        <v>697</v>
      </c>
      <c r="D1658" s="8959" t="s">
        <v>656</v>
      </c>
      <c r="E1658" s="8960">
        <v>0</v>
      </c>
      <c r="F1658" s="8961">
        <v>12340</v>
      </c>
      <c r="G1658" s="8962">
        <v>0</v>
      </c>
      <c r="H1658" s="8853">
        <f t="shared" si="456"/>
        <v>0</v>
      </c>
      <c r="I1658" s="1881">
        <f t="shared" si="460"/>
        <v>19247</v>
      </c>
      <c r="J1658" s="8886"/>
      <c r="K1658" s="8886"/>
      <c r="L1658" s="8886"/>
      <c r="M1658" s="8886"/>
      <c r="N1658" s="8886"/>
      <c r="O1658" s="8886"/>
      <c r="P1658" s="8963">
        <v>19247</v>
      </c>
      <c r="Q1658" s="8887"/>
      <c r="R1658" s="8887"/>
      <c r="S1658" s="8887"/>
      <c r="T1658" s="8964"/>
      <c r="U1658" s="8887"/>
      <c r="V1658" s="8887"/>
      <c r="W1658" s="8887"/>
      <c r="X1658" s="8887"/>
      <c r="Y1658" s="8887"/>
      <c r="Z1658" s="8887"/>
      <c r="AA1658" s="8887"/>
      <c r="AB1658" s="8887"/>
      <c r="AC1658" s="8887"/>
      <c r="AD1658" s="8887"/>
      <c r="AE1658" s="8888"/>
      <c r="AF1658" s="8888"/>
      <c r="AG1658" s="8887"/>
      <c r="AH1658" s="8887"/>
      <c r="AI1658" s="8964"/>
      <c r="AJ1658" s="8889"/>
      <c r="AK1658" s="8889"/>
      <c r="AL1658" s="8889"/>
      <c r="AM1658" s="8889"/>
      <c r="AN1658" s="8889"/>
      <c r="AO1658" s="8889"/>
    </row>
    <row r="1659" spans="1:41" s="1928" customFormat="1" ht="16.5" customHeight="1">
      <c r="A1659" s="1929"/>
      <c r="B1659" s="2353"/>
      <c r="C1659" s="8965" t="s">
        <v>698</v>
      </c>
      <c r="D1659" s="8966" t="s">
        <v>656</v>
      </c>
      <c r="E1659" s="8967">
        <v>0</v>
      </c>
      <c r="F1659" s="8968">
        <v>3085</v>
      </c>
      <c r="G1659" s="8969">
        <v>0</v>
      </c>
      <c r="H1659" s="8853">
        <f t="shared" si="456"/>
        <v>0</v>
      </c>
      <c r="I1659" s="1881">
        <f t="shared" si="460"/>
        <v>4812</v>
      </c>
      <c r="J1659" s="8886"/>
      <c r="K1659" s="8886"/>
      <c r="L1659" s="8886"/>
      <c r="M1659" s="8886"/>
      <c r="N1659" s="8886"/>
      <c r="O1659" s="8886"/>
      <c r="P1659" s="8970">
        <v>4812</v>
      </c>
      <c r="Q1659" s="8887"/>
      <c r="R1659" s="8887"/>
      <c r="S1659" s="8887"/>
      <c r="T1659" s="8971"/>
      <c r="U1659" s="8887"/>
      <c r="V1659" s="8887"/>
      <c r="W1659" s="8887"/>
      <c r="X1659" s="8887"/>
      <c r="Y1659" s="8887"/>
      <c r="Z1659" s="8887"/>
      <c r="AA1659" s="8887"/>
      <c r="AB1659" s="8887"/>
      <c r="AC1659" s="8887"/>
      <c r="AD1659" s="8887"/>
      <c r="AE1659" s="8888"/>
      <c r="AF1659" s="8888"/>
      <c r="AG1659" s="8887"/>
      <c r="AH1659" s="8887"/>
      <c r="AI1659" s="8971"/>
      <c r="AJ1659" s="8889"/>
      <c r="AK1659" s="8889"/>
      <c r="AL1659" s="8889"/>
      <c r="AM1659" s="8889"/>
      <c r="AN1659" s="8889"/>
      <c r="AO1659" s="8889"/>
    </row>
    <row r="1660" spans="1:41" s="1928" customFormat="1" ht="16.5" customHeight="1">
      <c r="A1660" s="1929"/>
      <c r="B1660" s="2353"/>
      <c r="C1660" s="8965" t="s">
        <v>942</v>
      </c>
      <c r="D1660" s="8966" t="s">
        <v>657</v>
      </c>
      <c r="E1660" s="8967">
        <v>0</v>
      </c>
      <c r="F1660" s="8968">
        <v>2000</v>
      </c>
      <c r="G1660" s="8969">
        <v>588.5</v>
      </c>
      <c r="H1660" s="8853">
        <f t="shared" si="456"/>
        <v>0.29425000000000001</v>
      </c>
      <c r="I1660" s="1881"/>
      <c r="J1660" s="8886"/>
      <c r="K1660" s="8886"/>
      <c r="L1660" s="8886"/>
      <c r="M1660" s="8886"/>
      <c r="N1660" s="8886"/>
      <c r="O1660" s="8886"/>
      <c r="P1660" s="8970"/>
      <c r="Q1660" s="8887"/>
      <c r="R1660" s="8887"/>
      <c r="S1660" s="8887"/>
      <c r="T1660" s="8971"/>
      <c r="U1660" s="8887"/>
      <c r="V1660" s="8887"/>
      <c r="W1660" s="8887"/>
      <c r="X1660" s="8887"/>
      <c r="Y1660" s="8887"/>
      <c r="Z1660" s="8887"/>
      <c r="AA1660" s="8887"/>
      <c r="AB1660" s="8887"/>
      <c r="AC1660" s="8887"/>
      <c r="AD1660" s="8887"/>
      <c r="AE1660" s="8888"/>
      <c r="AF1660" s="8888"/>
      <c r="AG1660" s="8887"/>
      <c r="AH1660" s="8887"/>
      <c r="AI1660" s="8971"/>
      <c r="AJ1660" s="8889"/>
      <c r="AK1660" s="8889"/>
      <c r="AL1660" s="8889"/>
      <c r="AM1660" s="8889"/>
      <c r="AN1660" s="8889"/>
      <c r="AO1660" s="8889"/>
    </row>
    <row r="1661" spans="1:41" s="1928" customFormat="1" ht="16.5" customHeight="1">
      <c r="A1661" s="1929"/>
      <c r="B1661" s="2353"/>
      <c r="C1661" s="8972" t="s">
        <v>943</v>
      </c>
      <c r="D1661" s="8973" t="s">
        <v>661</v>
      </c>
      <c r="E1661" s="8974">
        <v>0</v>
      </c>
      <c r="F1661" s="8975">
        <v>4000</v>
      </c>
      <c r="G1661" s="8976">
        <v>0</v>
      </c>
      <c r="H1661" s="8853">
        <f t="shared" si="456"/>
        <v>0</v>
      </c>
      <c r="I1661" s="1881"/>
      <c r="J1661" s="8886"/>
      <c r="K1661" s="8886"/>
      <c r="L1661" s="8886"/>
      <c r="M1661" s="8886"/>
      <c r="N1661" s="8886"/>
      <c r="O1661" s="8886"/>
      <c r="P1661" s="8977"/>
      <c r="Q1661" s="8887"/>
      <c r="R1661" s="8887"/>
      <c r="S1661" s="8887"/>
      <c r="T1661" s="8978"/>
      <c r="U1661" s="8887"/>
      <c r="V1661" s="8887"/>
      <c r="W1661" s="8887"/>
      <c r="X1661" s="8887"/>
      <c r="Y1661" s="8887"/>
      <c r="Z1661" s="8887"/>
      <c r="AA1661" s="8887"/>
      <c r="AB1661" s="8887"/>
      <c r="AC1661" s="8887"/>
      <c r="AD1661" s="8887"/>
      <c r="AE1661" s="8888"/>
      <c r="AF1661" s="8888"/>
      <c r="AG1661" s="8887"/>
      <c r="AH1661" s="8887"/>
      <c r="AI1661" s="8978"/>
      <c r="AJ1661" s="8889"/>
      <c r="AK1661" s="8889"/>
      <c r="AL1661" s="8889"/>
      <c r="AM1661" s="8889"/>
      <c r="AN1661" s="8889"/>
      <c r="AO1661" s="8889"/>
    </row>
    <row r="1662" spans="1:41" s="1928" customFormat="1" ht="16.5" customHeight="1">
      <c r="A1662" s="1929"/>
      <c r="B1662" s="2353"/>
      <c r="C1662" s="8972" t="s">
        <v>1013</v>
      </c>
      <c r="D1662" s="8973" t="s">
        <v>661</v>
      </c>
      <c r="E1662" s="8974">
        <v>0</v>
      </c>
      <c r="F1662" s="8975">
        <v>321289</v>
      </c>
      <c r="G1662" s="8976">
        <v>73650.5</v>
      </c>
      <c r="H1662" s="8853">
        <f t="shared" si="456"/>
        <v>0.2292344275714388</v>
      </c>
      <c r="I1662" s="1881"/>
      <c r="J1662" s="8886"/>
      <c r="K1662" s="8886"/>
      <c r="L1662" s="8886"/>
      <c r="M1662" s="8886"/>
      <c r="N1662" s="8886"/>
      <c r="O1662" s="8886"/>
      <c r="P1662" s="8977"/>
      <c r="Q1662" s="8887"/>
      <c r="R1662" s="8887"/>
      <c r="S1662" s="8887"/>
      <c r="T1662" s="8978"/>
      <c r="U1662" s="8887"/>
      <c r="V1662" s="8887"/>
      <c r="W1662" s="8887"/>
      <c r="X1662" s="8887"/>
      <c r="Y1662" s="8887"/>
      <c r="Z1662" s="8887"/>
      <c r="AA1662" s="8887"/>
      <c r="AB1662" s="8887"/>
      <c r="AC1662" s="8887"/>
      <c r="AD1662" s="8887"/>
      <c r="AE1662" s="8888"/>
      <c r="AF1662" s="8888"/>
      <c r="AG1662" s="8887"/>
      <c r="AH1662" s="8887"/>
      <c r="AI1662" s="8978"/>
      <c r="AJ1662" s="8889"/>
      <c r="AK1662" s="8889"/>
      <c r="AL1662" s="8889"/>
      <c r="AM1662" s="8889"/>
      <c r="AN1662" s="8889"/>
      <c r="AO1662" s="8889"/>
    </row>
    <row r="1663" spans="1:41" s="1928" customFormat="1" ht="16.5" customHeight="1">
      <c r="A1663" s="1929"/>
      <c r="B1663" s="2353"/>
      <c r="C1663" s="8979" t="s">
        <v>701</v>
      </c>
      <c r="D1663" s="8980" t="s">
        <v>661</v>
      </c>
      <c r="E1663" s="8981">
        <v>0</v>
      </c>
      <c r="F1663" s="8982">
        <v>13066</v>
      </c>
      <c r="G1663" s="8983">
        <v>6053.2</v>
      </c>
      <c r="H1663" s="8853">
        <f t="shared" si="456"/>
        <v>0.46327873871115871</v>
      </c>
      <c r="I1663" s="1881">
        <f t="shared" si="460"/>
        <v>22201</v>
      </c>
      <c r="J1663" s="8886"/>
      <c r="K1663" s="8886"/>
      <c r="L1663" s="8886"/>
      <c r="M1663" s="8886"/>
      <c r="N1663" s="8886"/>
      <c r="O1663" s="8886"/>
      <c r="P1663" s="8984">
        <v>22201</v>
      </c>
      <c r="Q1663" s="8887"/>
      <c r="R1663" s="8887"/>
      <c r="S1663" s="8887"/>
      <c r="T1663" s="8985"/>
      <c r="U1663" s="8887"/>
      <c r="V1663" s="8887"/>
      <c r="W1663" s="8887"/>
      <c r="X1663" s="8887"/>
      <c r="Y1663" s="8887"/>
      <c r="Z1663" s="8887"/>
      <c r="AA1663" s="8887"/>
      <c r="AB1663" s="8887"/>
      <c r="AC1663" s="8887"/>
      <c r="AD1663" s="8887"/>
      <c r="AE1663" s="8888"/>
      <c r="AF1663" s="8888"/>
      <c r="AG1663" s="8887"/>
      <c r="AH1663" s="8887"/>
      <c r="AI1663" s="8985"/>
      <c r="AJ1663" s="8889"/>
      <c r="AK1663" s="8889"/>
      <c r="AL1663" s="8889"/>
      <c r="AM1663" s="8889"/>
      <c r="AN1663" s="8889"/>
      <c r="AO1663" s="8889"/>
    </row>
    <row r="1664" spans="1:41" s="1928" customFormat="1" ht="16.5" customHeight="1">
      <c r="A1664" s="1929"/>
      <c r="B1664" s="2353"/>
      <c r="C1664" s="8979" t="s">
        <v>702</v>
      </c>
      <c r="D1664" s="8980" t="s">
        <v>661</v>
      </c>
      <c r="E1664" s="8981">
        <v>0</v>
      </c>
      <c r="F1664" s="8982">
        <v>3267</v>
      </c>
      <c r="G1664" s="8983">
        <v>1513.31</v>
      </c>
      <c r="H1664" s="8853">
        <f t="shared" si="456"/>
        <v>0.46321089684726047</v>
      </c>
      <c r="I1664" s="1881">
        <f t="shared" si="460"/>
        <v>5551</v>
      </c>
      <c r="J1664" s="8886"/>
      <c r="K1664" s="8886"/>
      <c r="L1664" s="8886"/>
      <c r="M1664" s="8886"/>
      <c r="N1664" s="8886"/>
      <c r="O1664" s="8886"/>
      <c r="P1664" s="8984">
        <v>5551</v>
      </c>
      <c r="Q1664" s="8887"/>
      <c r="R1664" s="8887"/>
      <c r="S1664" s="8887"/>
      <c r="T1664" s="8985"/>
      <c r="U1664" s="8887"/>
      <c r="V1664" s="8887"/>
      <c r="W1664" s="8887"/>
      <c r="X1664" s="8887"/>
      <c r="Y1664" s="8887"/>
      <c r="Z1664" s="8887"/>
      <c r="AA1664" s="8887"/>
      <c r="AB1664" s="8887"/>
      <c r="AC1664" s="8887"/>
      <c r="AD1664" s="8887"/>
      <c r="AE1664" s="8888"/>
      <c r="AF1664" s="8888"/>
      <c r="AG1664" s="8887"/>
      <c r="AH1664" s="8887"/>
      <c r="AI1664" s="8985"/>
      <c r="AJ1664" s="8889"/>
      <c r="AK1664" s="8889"/>
      <c r="AL1664" s="8889"/>
      <c r="AM1664" s="8889"/>
      <c r="AN1664" s="8889"/>
      <c r="AO1664" s="8889"/>
    </row>
    <row r="1665" spans="1:41" s="1928" customFormat="1" ht="17.25" customHeight="1">
      <c r="A1665" s="1929"/>
      <c r="B1665" s="2353"/>
      <c r="C1665" s="8986" t="s">
        <v>1014</v>
      </c>
      <c r="D1665" s="8987" t="s">
        <v>810</v>
      </c>
      <c r="E1665" s="8988">
        <v>0</v>
      </c>
      <c r="F1665" s="8989">
        <v>16900</v>
      </c>
      <c r="G1665" s="8990">
        <v>10676</v>
      </c>
      <c r="H1665" s="8853">
        <f t="shared" si="456"/>
        <v>0.6317159763313609</v>
      </c>
      <c r="I1665" s="1881"/>
      <c r="J1665" s="8886"/>
      <c r="K1665" s="8886"/>
      <c r="L1665" s="8886"/>
      <c r="M1665" s="8886"/>
      <c r="N1665" s="8886"/>
      <c r="O1665" s="8886"/>
      <c r="P1665" s="8991"/>
      <c r="Q1665" s="8887"/>
      <c r="R1665" s="8887"/>
      <c r="S1665" s="8887"/>
      <c r="T1665" s="8992"/>
      <c r="U1665" s="8887"/>
      <c r="V1665" s="8887"/>
      <c r="W1665" s="8887"/>
      <c r="X1665" s="8887"/>
      <c r="Y1665" s="8887"/>
      <c r="Z1665" s="8887"/>
      <c r="AA1665" s="8887"/>
      <c r="AB1665" s="8887"/>
      <c r="AC1665" s="8887"/>
      <c r="AD1665" s="8887"/>
      <c r="AE1665" s="8888"/>
      <c r="AF1665" s="8888"/>
      <c r="AG1665" s="8887"/>
      <c r="AH1665" s="8887"/>
      <c r="AI1665" s="8992"/>
      <c r="AJ1665" s="8889"/>
      <c r="AK1665" s="8889"/>
      <c r="AL1665" s="8889"/>
      <c r="AM1665" s="8889"/>
      <c r="AN1665" s="8889"/>
      <c r="AO1665" s="8889"/>
    </row>
    <row r="1666" spans="1:41" s="1928" customFormat="1" ht="16.5" customHeight="1">
      <c r="A1666" s="1929"/>
      <c r="B1666" s="2353"/>
      <c r="C1666" s="8986" t="s">
        <v>1015</v>
      </c>
      <c r="D1666" s="8987" t="s">
        <v>666</v>
      </c>
      <c r="E1666" s="8988">
        <v>0</v>
      </c>
      <c r="F1666" s="8989">
        <v>6104</v>
      </c>
      <c r="G1666" s="8990">
        <v>3939.6</v>
      </c>
      <c r="H1666" s="8853">
        <f t="shared" si="456"/>
        <v>0.64541284403669719</v>
      </c>
      <c r="I1666" s="1881">
        <f t="shared" si="460"/>
        <v>0</v>
      </c>
      <c r="J1666" s="8886"/>
      <c r="K1666" s="8886"/>
      <c r="L1666" s="8886"/>
      <c r="M1666" s="8886"/>
      <c r="N1666" s="8886"/>
      <c r="O1666" s="8886"/>
      <c r="P1666" s="8991"/>
      <c r="Q1666" s="8887"/>
      <c r="R1666" s="8887"/>
      <c r="S1666" s="8887"/>
      <c r="T1666" s="8992"/>
      <c r="U1666" s="8887"/>
      <c r="V1666" s="8887"/>
      <c r="W1666" s="8887"/>
      <c r="X1666" s="8887"/>
      <c r="Y1666" s="8887"/>
      <c r="Z1666" s="8887"/>
      <c r="AA1666" s="8887"/>
      <c r="AB1666" s="8887"/>
      <c r="AC1666" s="8887"/>
      <c r="AD1666" s="8887"/>
      <c r="AE1666" s="8888"/>
      <c r="AF1666" s="8888"/>
      <c r="AG1666" s="8887"/>
      <c r="AH1666" s="8887"/>
      <c r="AI1666" s="8992"/>
      <c r="AJ1666" s="8889"/>
      <c r="AK1666" s="8889"/>
      <c r="AL1666" s="8889"/>
      <c r="AM1666" s="8889"/>
      <c r="AN1666" s="8889"/>
      <c r="AO1666" s="8889"/>
    </row>
    <row r="1667" spans="1:41" s="1928" customFormat="1" ht="16.5" customHeight="1">
      <c r="A1667" s="1929"/>
      <c r="B1667" s="2353"/>
      <c r="C1667" s="8993" t="s">
        <v>1016</v>
      </c>
      <c r="D1667" s="8994" t="s">
        <v>668</v>
      </c>
      <c r="E1667" s="8995">
        <v>0</v>
      </c>
      <c r="F1667" s="8996">
        <v>7000</v>
      </c>
      <c r="G1667" s="8997">
        <v>6063.94</v>
      </c>
      <c r="H1667" s="8853">
        <f t="shared" si="456"/>
        <v>0.86627714285714275</v>
      </c>
      <c r="I1667" s="1881">
        <f t="shared" si="460"/>
        <v>0</v>
      </c>
      <c r="J1667" s="8886"/>
      <c r="K1667" s="8886"/>
      <c r="L1667" s="8886"/>
      <c r="M1667" s="8886"/>
      <c r="N1667" s="8886"/>
      <c r="O1667" s="8886"/>
      <c r="P1667" s="8998"/>
      <c r="Q1667" s="8887"/>
      <c r="R1667" s="8887"/>
      <c r="S1667" s="8887"/>
      <c r="T1667" s="8999"/>
      <c r="U1667" s="8887"/>
      <c r="V1667" s="8887"/>
      <c r="W1667" s="8887"/>
      <c r="X1667" s="8887"/>
      <c r="Y1667" s="8887"/>
      <c r="Z1667" s="8887"/>
      <c r="AA1667" s="8887"/>
      <c r="AB1667" s="8887"/>
      <c r="AC1667" s="8887"/>
      <c r="AD1667" s="8887"/>
      <c r="AE1667" s="8888"/>
      <c r="AF1667" s="8888"/>
      <c r="AG1667" s="8887"/>
      <c r="AH1667" s="8887"/>
      <c r="AI1667" s="8999"/>
      <c r="AJ1667" s="8889"/>
      <c r="AK1667" s="8889"/>
      <c r="AL1667" s="8889"/>
      <c r="AM1667" s="8889"/>
      <c r="AN1667" s="8889"/>
      <c r="AO1667" s="8889"/>
    </row>
    <row r="1668" spans="1:41" s="1928" customFormat="1" ht="16.5" customHeight="1">
      <c r="A1668" s="1929"/>
      <c r="B1668" s="2353"/>
      <c r="C1668" s="8993" t="s">
        <v>741</v>
      </c>
      <c r="D1668" s="8994" t="s">
        <v>668</v>
      </c>
      <c r="E1668" s="8995">
        <v>0</v>
      </c>
      <c r="F1668" s="8996">
        <v>12340</v>
      </c>
      <c r="G1668" s="8997">
        <v>6340.01</v>
      </c>
      <c r="H1668" s="8853">
        <f t="shared" si="456"/>
        <v>0.51377714748784442</v>
      </c>
      <c r="I1668" s="1881">
        <f t="shared" si="460"/>
        <v>19247</v>
      </c>
      <c r="J1668" s="8886"/>
      <c r="K1668" s="8886"/>
      <c r="L1668" s="8886"/>
      <c r="M1668" s="8886"/>
      <c r="N1668" s="8886"/>
      <c r="O1668" s="8886"/>
      <c r="P1668" s="8998">
        <v>16047</v>
      </c>
      <c r="Q1668" s="8887"/>
      <c r="R1668" s="8887"/>
      <c r="S1668" s="8887"/>
      <c r="T1668" s="8999"/>
      <c r="U1668" s="8887"/>
      <c r="V1668" s="8887"/>
      <c r="W1668" s="8887"/>
      <c r="X1668" s="8887"/>
      <c r="Y1668" s="8887">
        <v>3200</v>
      </c>
      <c r="Z1668" s="8887"/>
      <c r="AA1668" s="8887"/>
      <c r="AB1668" s="8887"/>
      <c r="AC1668" s="8887"/>
      <c r="AD1668" s="8887"/>
      <c r="AE1668" s="8888"/>
      <c r="AF1668" s="8888"/>
      <c r="AG1668" s="8887"/>
      <c r="AH1668" s="8887"/>
      <c r="AI1668" s="8999"/>
      <c r="AJ1668" s="8889"/>
      <c r="AK1668" s="8889"/>
      <c r="AL1668" s="8889"/>
      <c r="AM1668" s="8889"/>
      <c r="AN1668" s="8889"/>
      <c r="AO1668" s="8889"/>
    </row>
    <row r="1669" spans="1:41" s="1928" customFormat="1" ht="23.25" customHeight="1">
      <c r="A1669" s="1929"/>
      <c r="B1669" s="2353"/>
      <c r="C1669" s="9000" t="s">
        <v>742</v>
      </c>
      <c r="D1669" s="9001" t="s">
        <v>668</v>
      </c>
      <c r="E1669" s="9002">
        <v>0</v>
      </c>
      <c r="F1669" s="9003">
        <v>3085</v>
      </c>
      <c r="G1669" s="9004">
        <v>1585.01</v>
      </c>
      <c r="H1669" s="8853">
        <f t="shared" si="456"/>
        <v>0.51377957860615886</v>
      </c>
      <c r="I1669" s="1881">
        <f t="shared" si="460"/>
        <v>4812</v>
      </c>
      <c r="J1669" s="8886"/>
      <c r="K1669" s="8886"/>
      <c r="L1669" s="8886"/>
      <c r="M1669" s="8886"/>
      <c r="N1669" s="8886"/>
      <c r="O1669" s="8886"/>
      <c r="P1669" s="9005">
        <v>4012</v>
      </c>
      <c r="Q1669" s="8887"/>
      <c r="R1669" s="8887"/>
      <c r="S1669" s="8887"/>
      <c r="T1669" s="9006"/>
      <c r="U1669" s="8887"/>
      <c r="V1669" s="8887"/>
      <c r="W1669" s="8887"/>
      <c r="X1669" s="8887"/>
      <c r="Y1669" s="8887">
        <v>800</v>
      </c>
      <c r="Z1669" s="8887"/>
      <c r="AA1669" s="8887"/>
      <c r="AB1669" s="8887"/>
      <c r="AC1669" s="8887"/>
      <c r="AD1669" s="8887"/>
      <c r="AE1669" s="8888"/>
      <c r="AF1669" s="8888"/>
      <c r="AG1669" s="8887"/>
      <c r="AH1669" s="8887"/>
      <c r="AI1669" s="9006"/>
      <c r="AJ1669" s="8889"/>
      <c r="AK1669" s="8889"/>
      <c r="AL1669" s="8889"/>
      <c r="AM1669" s="8889"/>
      <c r="AN1669" s="8889"/>
      <c r="AO1669" s="8889"/>
    </row>
    <row r="1670" spans="1:41" s="1928" customFormat="1" ht="23.25" customHeight="1">
      <c r="A1670" s="1929"/>
      <c r="B1670" s="2353"/>
      <c r="C1670" s="9007" t="s">
        <v>1017</v>
      </c>
      <c r="D1670" s="9008" t="s">
        <v>676</v>
      </c>
      <c r="E1670" s="9002">
        <v>0</v>
      </c>
      <c r="F1670" s="9003">
        <v>96000</v>
      </c>
      <c r="G1670" s="9004">
        <v>11500</v>
      </c>
      <c r="H1670" s="8853">
        <f t="shared" si="456"/>
        <v>0.11979166666666667</v>
      </c>
      <c r="I1670" s="1881"/>
      <c r="J1670" s="8886"/>
      <c r="K1670" s="8886"/>
      <c r="L1670" s="8886"/>
      <c r="M1670" s="8886"/>
      <c r="N1670" s="8886"/>
      <c r="O1670" s="8886"/>
      <c r="P1670" s="9005"/>
      <c r="Q1670" s="8887"/>
      <c r="R1670" s="8887"/>
      <c r="S1670" s="8887"/>
      <c r="T1670" s="9006"/>
      <c r="U1670" s="8887"/>
      <c r="V1670" s="8887"/>
      <c r="W1670" s="8887"/>
      <c r="X1670" s="8887"/>
      <c r="Y1670" s="8887"/>
      <c r="Z1670" s="8887"/>
      <c r="AA1670" s="8887"/>
      <c r="AB1670" s="8887"/>
      <c r="AC1670" s="8887"/>
      <c r="AD1670" s="8887"/>
      <c r="AE1670" s="8888"/>
      <c r="AF1670" s="8888"/>
      <c r="AG1670" s="8887"/>
      <c r="AH1670" s="8887"/>
      <c r="AI1670" s="9006"/>
      <c r="AJ1670" s="8889"/>
      <c r="AK1670" s="8889"/>
      <c r="AL1670" s="8889"/>
      <c r="AM1670" s="8889"/>
      <c r="AN1670" s="8889"/>
      <c r="AO1670" s="8889"/>
    </row>
    <row r="1671" spans="1:41" s="1928" customFormat="1" ht="15" customHeight="1">
      <c r="A1671" s="1929"/>
      <c r="B1671" s="2353"/>
      <c r="C1671" s="9007" t="s">
        <v>949</v>
      </c>
      <c r="D1671" s="9008" t="s">
        <v>653</v>
      </c>
      <c r="E1671" s="9002">
        <v>0</v>
      </c>
      <c r="F1671" s="9003">
        <v>200</v>
      </c>
      <c r="G1671" s="9004">
        <v>112.5</v>
      </c>
      <c r="H1671" s="8853">
        <f t="shared" si="456"/>
        <v>0.5625</v>
      </c>
      <c r="I1671" s="1881"/>
      <c r="J1671" s="8886"/>
      <c r="K1671" s="8886"/>
      <c r="L1671" s="8886"/>
      <c r="M1671" s="8886"/>
      <c r="N1671" s="8886"/>
      <c r="O1671" s="8886"/>
      <c r="P1671" s="9005"/>
      <c r="Q1671" s="8887"/>
      <c r="R1671" s="8887"/>
      <c r="S1671" s="8887"/>
      <c r="T1671" s="9006"/>
      <c r="U1671" s="8887"/>
      <c r="V1671" s="8887"/>
      <c r="W1671" s="8887"/>
      <c r="X1671" s="8887"/>
      <c r="Y1671" s="8887"/>
      <c r="Z1671" s="8887"/>
      <c r="AA1671" s="8887"/>
      <c r="AB1671" s="8887"/>
      <c r="AC1671" s="8887"/>
      <c r="AD1671" s="8887"/>
      <c r="AE1671" s="8888"/>
      <c r="AF1671" s="8888"/>
      <c r="AG1671" s="8887"/>
      <c r="AH1671" s="8887"/>
      <c r="AI1671" s="9006"/>
      <c r="AJ1671" s="8889"/>
      <c r="AK1671" s="8889"/>
      <c r="AL1671" s="8889"/>
      <c r="AM1671" s="8889"/>
      <c r="AN1671" s="8889"/>
      <c r="AO1671" s="8889"/>
    </row>
    <row r="1672" spans="1:41" s="1928" customFormat="1" ht="18" customHeight="1">
      <c r="A1672" s="1929"/>
      <c r="B1672" s="2353"/>
      <c r="C1672" s="9007" t="s">
        <v>1018</v>
      </c>
      <c r="D1672" s="9008" t="s">
        <v>653</v>
      </c>
      <c r="E1672" s="9002">
        <v>0</v>
      </c>
      <c r="F1672" s="9003">
        <v>19773</v>
      </c>
      <c r="G1672" s="9004">
        <v>10015.540000000001</v>
      </c>
      <c r="H1672" s="8853">
        <f t="shared" si="456"/>
        <v>0.5065260709047692</v>
      </c>
      <c r="I1672" s="1881"/>
      <c r="J1672" s="8886"/>
      <c r="K1672" s="8886"/>
      <c r="L1672" s="8886"/>
      <c r="M1672" s="8886"/>
      <c r="N1672" s="8886"/>
      <c r="O1672" s="8886"/>
      <c r="P1672" s="9005"/>
      <c r="Q1672" s="8887"/>
      <c r="R1672" s="8887"/>
      <c r="S1672" s="8887"/>
      <c r="T1672" s="9006"/>
      <c r="U1672" s="8887"/>
      <c r="V1672" s="8887"/>
      <c r="W1672" s="8887"/>
      <c r="X1672" s="8887"/>
      <c r="Y1672" s="8887"/>
      <c r="Z1672" s="8887"/>
      <c r="AA1672" s="8887"/>
      <c r="AB1672" s="8887"/>
      <c r="AC1672" s="8887"/>
      <c r="AD1672" s="8887"/>
      <c r="AE1672" s="8888"/>
      <c r="AF1672" s="8888"/>
      <c r="AG1672" s="8887"/>
      <c r="AH1672" s="8887"/>
      <c r="AI1672" s="9006"/>
      <c r="AJ1672" s="8889"/>
      <c r="AK1672" s="8889"/>
      <c r="AL1672" s="8889"/>
      <c r="AM1672" s="8889"/>
      <c r="AN1672" s="8889"/>
      <c r="AO1672" s="8889"/>
    </row>
    <row r="1673" spans="1:41" s="1928" customFormat="1" ht="15" customHeight="1">
      <c r="A1673" s="1929"/>
      <c r="B1673" s="2353"/>
      <c r="C1673" s="9009" t="s">
        <v>711</v>
      </c>
      <c r="D1673" s="9010" t="s">
        <v>653</v>
      </c>
      <c r="E1673" s="9002">
        <v>0</v>
      </c>
      <c r="F1673" s="9011">
        <v>398</v>
      </c>
      <c r="G1673" s="9012">
        <v>246.94</v>
      </c>
      <c r="H1673" s="8853">
        <f t="shared" si="456"/>
        <v>0.62045226130653264</v>
      </c>
      <c r="I1673" s="1881">
        <f t="shared" si="460"/>
        <v>960</v>
      </c>
      <c r="J1673" s="8886"/>
      <c r="K1673" s="8886"/>
      <c r="L1673" s="8886"/>
      <c r="M1673" s="8886"/>
      <c r="N1673" s="8886"/>
      <c r="O1673" s="8886"/>
      <c r="P1673" s="9005">
        <v>800</v>
      </c>
      <c r="Q1673" s="8887"/>
      <c r="R1673" s="8887"/>
      <c r="S1673" s="8887"/>
      <c r="T1673" s="9006"/>
      <c r="U1673" s="8887"/>
      <c r="V1673" s="8887"/>
      <c r="W1673" s="8887"/>
      <c r="X1673" s="8887"/>
      <c r="Y1673" s="8887"/>
      <c r="Z1673" s="8887">
        <v>160</v>
      </c>
      <c r="AA1673" s="8887"/>
      <c r="AB1673" s="8887"/>
      <c r="AC1673" s="8887"/>
      <c r="AD1673" s="8887"/>
      <c r="AE1673" s="8888"/>
      <c r="AF1673" s="8888"/>
      <c r="AG1673" s="8887"/>
      <c r="AH1673" s="8887"/>
      <c r="AI1673" s="9006"/>
      <c r="AJ1673" s="8889"/>
      <c r="AK1673" s="8889"/>
      <c r="AL1673" s="8889"/>
      <c r="AM1673" s="8889"/>
      <c r="AN1673" s="8889"/>
      <c r="AO1673" s="8889"/>
    </row>
    <row r="1674" spans="1:41" s="1928" customFormat="1" ht="16.5" customHeight="1" thickBot="1">
      <c r="A1674" s="1929"/>
      <c r="B1674" s="2353"/>
      <c r="C1674" s="3793" t="s">
        <v>712</v>
      </c>
      <c r="D1674" s="9013" t="s">
        <v>653</v>
      </c>
      <c r="E1674" s="9002">
        <v>0</v>
      </c>
      <c r="F1674" s="4684">
        <v>100</v>
      </c>
      <c r="G1674" s="4685">
        <v>61.73</v>
      </c>
      <c r="H1674" s="8853">
        <f t="shared" si="456"/>
        <v>0.61729999999999996</v>
      </c>
      <c r="I1674" s="1881">
        <f t="shared" si="460"/>
        <v>240</v>
      </c>
      <c r="J1674" s="8886"/>
      <c r="K1674" s="8886"/>
      <c r="L1674" s="8886"/>
      <c r="M1674" s="8886"/>
      <c r="N1674" s="8886"/>
      <c r="O1674" s="8886"/>
      <c r="P1674" s="9005">
        <v>200</v>
      </c>
      <c r="Q1674" s="8887"/>
      <c r="R1674" s="8887"/>
      <c r="S1674" s="8887"/>
      <c r="T1674" s="9006"/>
      <c r="U1674" s="8887"/>
      <c r="V1674" s="8887"/>
      <c r="W1674" s="8887"/>
      <c r="X1674" s="8887"/>
      <c r="Y1674" s="8887"/>
      <c r="Z1674" s="8887">
        <v>40</v>
      </c>
      <c r="AA1674" s="8887"/>
      <c r="AB1674" s="8887"/>
      <c r="AC1674" s="8887"/>
      <c r="AD1674" s="8887"/>
      <c r="AE1674" s="8888"/>
      <c r="AF1674" s="8888"/>
      <c r="AG1674" s="8887"/>
      <c r="AH1674" s="8887"/>
      <c r="AI1674" s="9006"/>
      <c r="AJ1674" s="8889"/>
      <c r="AK1674" s="8889"/>
      <c r="AL1674" s="8889"/>
      <c r="AM1674" s="8889"/>
      <c r="AN1674" s="8889"/>
      <c r="AO1674" s="8889"/>
    </row>
    <row r="1675" spans="1:41" s="1928" customFormat="1" ht="17.100000000000001" customHeight="1" thickBot="1">
      <c r="A1675" s="8849"/>
      <c r="B1675" s="2214" t="s">
        <v>570</v>
      </c>
      <c r="C1675" s="2215"/>
      <c r="D1675" s="2216" t="s">
        <v>250</v>
      </c>
      <c r="E1675" s="2217">
        <f t="shared" ref="E1675:G1677" si="461">SUM(E1676)</f>
        <v>116000</v>
      </c>
      <c r="F1675" s="2217">
        <f t="shared" si="461"/>
        <v>246000</v>
      </c>
      <c r="G1675" s="2218">
        <f t="shared" si="461"/>
        <v>234348</v>
      </c>
      <c r="H1675" s="1935">
        <f>G1675/F1675</f>
        <v>0.95263414634146337</v>
      </c>
      <c r="I1675" s="1881">
        <f t="shared" si="455"/>
        <v>0</v>
      </c>
      <c r="J1675" s="8886"/>
      <c r="K1675" s="8886"/>
      <c r="L1675" s="8886"/>
      <c r="M1675" s="8886"/>
      <c r="N1675" s="8886"/>
      <c r="O1675" s="8886"/>
      <c r="P1675" s="9005"/>
      <c r="Q1675" s="8887"/>
      <c r="R1675" s="8887"/>
      <c r="S1675" s="8887"/>
      <c r="T1675" s="9006"/>
      <c r="U1675" s="8887"/>
      <c r="V1675" s="8887"/>
      <c r="W1675" s="8887"/>
      <c r="X1675" s="8887"/>
      <c r="Y1675" s="8887"/>
      <c r="Z1675" s="8887"/>
      <c r="AA1675" s="8887"/>
      <c r="AB1675" s="8887"/>
      <c r="AC1675" s="8887"/>
      <c r="AD1675" s="8887"/>
      <c r="AE1675" s="8888"/>
      <c r="AF1675" s="8888"/>
      <c r="AG1675" s="8887"/>
      <c r="AH1675" s="8887"/>
      <c r="AI1675" s="9006"/>
      <c r="AJ1675" s="8889"/>
      <c r="AK1675" s="8889"/>
      <c r="AL1675" s="8889"/>
      <c r="AM1675" s="8889"/>
      <c r="AN1675" s="8889"/>
      <c r="AO1675" s="8889"/>
    </row>
    <row r="1676" spans="1:41" s="1928" customFormat="1" ht="17.25" customHeight="1">
      <c r="A1676" s="1929"/>
      <c r="B1676" s="2353"/>
      <c r="C1676" s="11258" t="s">
        <v>645</v>
      </c>
      <c r="D1676" s="11258"/>
      <c r="E1676" s="3465">
        <f t="shared" si="461"/>
        <v>116000</v>
      </c>
      <c r="F1676" s="3465">
        <f t="shared" si="461"/>
        <v>246000</v>
      </c>
      <c r="G1676" s="3466">
        <f t="shared" si="461"/>
        <v>234348</v>
      </c>
      <c r="H1676" s="8850">
        <f>G1676/F1676</f>
        <v>0.95263414634146337</v>
      </c>
      <c r="I1676" s="1881">
        <f t="shared" si="455"/>
        <v>0</v>
      </c>
      <c r="J1676" s="8886"/>
      <c r="K1676" s="8886"/>
      <c r="L1676" s="8886"/>
      <c r="M1676" s="8886"/>
      <c r="N1676" s="8886"/>
      <c r="O1676" s="8886"/>
      <c r="P1676" s="9005"/>
      <c r="Q1676" s="8887"/>
      <c r="R1676" s="8887"/>
      <c r="S1676" s="8887"/>
      <c r="T1676" s="9006"/>
      <c r="U1676" s="8887"/>
      <c r="V1676" s="8887"/>
      <c r="W1676" s="8887"/>
      <c r="X1676" s="8887"/>
      <c r="Y1676" s="8887"/>
      <c r="Z1676" s="8887"/>
      <c r="AA1676" s="8887"/>
      <c r="AB1676" s="8887"/>
      <c r="AC1676" s="8887"/>
      <c r="AD1676" s="8887"/>
      <c r="AE1676" s="8888"/>
      <c r="AF1676" s="8888"/>
      <c r="AG1676" s="8887"/>
      <c r="AH1676" s="8887"/>
      <c r="AI1676" s="9006"/>
      <c r="AJ1676" s="8889"/>
      <c r="AK1676" s="8889"/>
      <c r="AL1676" s="8889"/>
      <c r="AM1676" s="8889"/>
      <c r="AN1676" s="8889"/>
      <c r="AO1676" s="8889"/>
    </row>
    <row r="1677" spans="1:41" s="1928" customFormat="1" ht="17.25" customHeight="1">
      <c r="A1677" s="1929"/>
      <c r="B1677" s="2353"/>
      <c r="C1677" s="11275" t="s">
        <v>646</v>
      </c>
      <c r="D1677" s="11275"/>
      <c r="E1677" s="9014">
        <f>SUM(E1678)</f>
        <v>116000</v>
      </c>
      <c r="F1677" s="9014">
        <f t="shared" si="461"/>
        <v>246000</v>
      </c>
      <c r="G1677" s="9015">
        <f t="shared" si="461"/>
        <v>234348</v>
      </c>
      <c r="H1677" s="8853">
        <f t="shared" ref="H1677:H1680" si="462">G1677/F1677</f>
        <v>0.95263414634146337</v>
      </c>
      <c r="I1677" s="1881">
        <f t="shared" si="455"/>
        <v>0</v>
      </c>
      <c r="J1677" s="8886"/>
      <c r="K1677" s="8886"/>
      <c r="L1677" s="8886"/>
      <c r="M1677" s="8886"/>
      <c r="N1677" s="8886"/>
      <c r="O1677" s="8886"/>
      <c r="P1677" s="9016"/>
      <c r="Q1677" s="8887"/>
      <c r="R1677" s="8887"/>
      <c r="S1677" s="8887"/>
      <c r="T1677" s="9017"/>
      <c r="U1677" s="8887"/>
      <c r="V1677" s="8887"/>
      <c r="W1677" s="8887"/>
      <c r="X1677" s="8887"/>
      <c r="Y1677" s="8887"/>
      <c r="Z1677" s="8887"/>
      <c r="AA1677" s="8887"/>
      <c r="AB1677" s="8887"/>
      <c r="AC1677" s="8887"/>
      <c r="AD1677" s="8887"/>
      <c r="AE1677" s="8888"/>
      <c r="AF1677" s="8888"/>
      <c r="AG1677" s="8887"/>
      <c r="AH1677" s="8887"/>
      <c r="AI1677" s="9017"/>
      <c r="AJ1677" s="8889"/>
      <c r="AK1677" s="8889"/>
      <c r="AL1677" s="8889"/>
      <c r="AM1677" s="8889"/>
      <c r="AN1677" s="8889"/>
      <c r="AO1677" s="8889"/>
    </row>
    <row r="1678" spans="1:41" s="1928" customFormat="1" ht="18.75" customHeight="1">
      <c r="A1678" s="1929"/>
      <c r="B1678" s="2353"/>
      <c r="C1678" s="11276" t="s">
        <v>654</v>
      </c>
      <c r="D1678" s="11276"/>
      <c r="E1678" s="9018">
        <f t="shared" ref="E1678:G1678" si="463">SUM(E1679:E1680)</f>
        <v>116000</v>
      </c>
      <c r="F1678" s="9018">
        <f t="shared" si="463"/>
        <v>246000</v>
      </c>
      <c r="G1678" s="9019">
        <f t="shared" si="463"/>
        <v>234348</v>
      </c>
      <c r="H1678" s="8853">
        <f t="shared" si="462"/>
        <v>0.95263414634146337</v>
      </c>
      <c r="I1678" s="1881">
        <f t="shared" si="455"/>
        <v>0</v>
      </c>
      <c r="J1678" s="8886"/>
      <c r="K1678" s="8886"/>
      <c r="L1678" s="8886"/>
      <c r="M1678" s="8886"/>
      <c r="N1678" s="8886"/>
      <c r="O1678" s="8886"/>
      <c r="P1678" s="9016"/>
      <c r="Q1678" s="8887"/>
      <c r="R1678" s="8887"/>
      <c r="S1678" s="8887"/>
      <c r="T1678" s="9017"/>
      <c r="U1678" s="8887"/>
      <c r="V1678" s="8887"/>
      <c r="W1678" s="8887"/>
      <c r="X1678" s="8887"/>
      <c r="Y1678" s="8887"/>
      <c r="Z1678" s="8887"/>
      <c r="AA1678" s="8887"/>
      <c r="AB1678" s="8887"/>
      <c r="AC1678" s="8887"/>
      <c r="AD1678" s="8887"/>
      <c r="AE1678" s="8888"/>
      <c r="AF1678" s="8888"/>
      <c r="AG1678" s="8887"/>
      <c r="AH1678" s="8887"/>
      <c r="AI1678" s="9017"/>
      <c r="AJ1678" s="8889"/>
      <c r="AK1678" s="8889"/>
      <c r="AL1678" s="8889"/>
      <c r="AM1678" s="8889"/>
      <c r="AN1678" s="8889"/>
      <c r="AO1678" s="8889"/>
    </row>
    <row r="1679" spans="1:41" s="1928" customFormat="1" ht="16.5" customHeight="1">
      <c r="A1679" s="1929"/>
      <c r="B1679" s="2353"/>
      <c r="C1679" s="9020" t="s">
        <v>376</v>
      </c>
      <c r="D1679" s="9021" t="s">
        <v>661</v>
      </c>
      <c r="E1679" s="9022">
        <f>I1679</f>
        <v>66000</v>
      </c>
      <c r="F1679" s="9023">
        <v>66000</v>
      </c>
      <c r="G1679" s="9024">
        <v>65100</v>
      </c>
      <c r="H1679" s="8853">
        <f t="shared" si="462"/>
        <v>0.98636363636363633</v>
      </c>
      <c r="I1679" s="1881">
        <f t="shared" si="455"/>
        <v>66000</v>
      </c>
      <c r="J1679" s="9025"/>
      <c r="K1679" s="9025"/>
      <c r="L1679" s="9025"/>
      <c r="M1679" s="9025"/>
      <c r="N1679" s="9025"/>
      <c r="O1679" s="9025"/>
      <c r="P1679" s="9016"/>
      <c r="Q1679" s="9026"/>
      <c r="R1679" s="9026"/>
      <c r="S1679" s="9026"/>
      <c r="T1679" s="9017"/>
      <c r="U1679" s="9026"/>
      <c r="V1679" s="9026"/>
      <c r="W1679" s="9026"/>
      <c r="X1679" s="9026">
        <v>66000</v>
      </c>
      <c r="Y1679" s="9026"/>
      <c r="Z1679" s="9026"/>
      <c r="AA1679" s="9026"/>
      <c r="AB1679" s="9026"/>
      <c r="AC1679" s="9026"/>
      <c r="AD1679" s="9026"/>
      <c r="AE1679" s="9027"/>
      <c r="AF1679" s="9027"/>
      <c r="AG1679" s="9026"/>
      <c r="AH1679" s="9026"/>
      <c r="AI1679" s="9017"/>
      <c r="AJ1679" s="9028"/>
      <c r="AK1679" s="9028"/>
      <c r="AL1679" s="9028"/>
      <c r="AM1679" s="9028"/>
      <c r="AN1679" s="9028"/>
      <c r="AO1679" s="9028"/>
    </row>
    <row r="1680" spans="1:41" s="1928" customFormat="1" ht="16.5" customHeight="1" thickBot="1">
      <c r="A1680" s="1955"/>
      <c r="B1680" s="8953"/>
      <c r="C1680" s="9029" t="s">
        <v>598</v>
      </c>
      <c r="D1680" s="9030" t="s">
        <v>663</v>
      </c>
      <c r="E1680" s="9031">
        <f>I1680</f>
        <v>50000</v>
      </c>
      <c r="F1680" s="8996">
        <v>180000</v>
      </c>
      <c r="G1680" s="8997">
        <v>169248</v>
      </c>
      <c r="H1680" s="8853">
        <f t="shared" si="462"/>
        <v>0.9402666666666667</v>
      </c>
      <c r="I1680" s="1881">
        <f t="shared" si="455"/>
        <v>50000</v>
      </c>
      <c r="J1680" s="9032"/>
      <c r="K1680" s="9032"/>
      <c r="L1680" s="9032"/>
      <c r="M1680" s="9032"/>
      <c r="N1680" s="9032"/>
      <c r="O1680" s="9032"/>
      <c r="P1680" s="8998"/>
      <c r="Q1680" s="9033"/>
      <c r="R1680" s="9033"/>
      <c r="S1680" s="9033"/>
      <c r="T1680" s="8999"/>
      <c r="U1680" s="9033"/>
      <c r="V1680" s="9033"/>
      <c r="W1680" s="9033"/>
      <c r="X1680" s="9033">
        <v>50000</v>
      </c>
      <c r="Y1680" s="9033"/>
      <c r="Z1680" s="9033"/>
      <c r="AA1680" s="9033"/>
      <c r="AB1680" s="9033"/>
      <c r="AC1680" s="9033"/>
      <c r="AD1680" s="9033"/>
      <c r="AE1680" s="9034"/>
      <c r="AF1680" s="9034"/>
      <c r="AG1680" s="9033"/>
      <c r="AH1680" s="9033"/>
      <c r="AI1680" s="8999"/>
      <c r="AJ1680" s="9035"/>
      <c r="AK1680" s="9035"/>
      <c r="AL1680" s="9035"/>
      <c r="AM1680" s="9035"/>
      <c r="AN1680" s="9035"/>
      <c r="AO1680" s="9035"/>
    </row>
    <row r="1681" spans="1:41" s="1928" customFormat="1" ht="16.5" customHeight="1" thickBot="1">
      <c r="A1681" s="1929"/>
      <c r="B1681" s="2603" t="s">
        <v>1019</v>
      </c>
      <c r="C1681" s="2604"/>
      <c r="D1681" s="2605" t="s">
        <v>1020</v>
      </c>
      <c r="E1681" s="3169">
        <f>E1682</f>
        <v>239889</v>
      </c>
      <c r="F1681" s="3492">
        <f t="shared" ref="F1681:G1681" si="464">F1682</f>
        <v>335411</v>
      </c>
      <c r="G1681" s="3493">
        <f t="shared" si="464"/>
        <v>321018.73</v>
      </c>
      <c r="H1681" s="1935">
        <f>G1681/F1681</f>
        <v>0.9570906440158492</v>
      </c>
      <c r="I1681" s="1881">
        <f t="shared" si="455"/>
        <v>0</v>
      </c>
      <c r="J1681" s="9032"/>
      <c r="K1681" s="9032"/>
      <c r="L1681" s="9032"/>
      <c r="M1681" s="9032"/>
      <c r="N1681" s="9032"/>
      <c r="O1681" s="9032"/>
      <c r="P1681" s="8998"/>
      <c r="Q1681" s="9033"/>
      <c r="R1681" s="9033"/>
      <c r="S1681" s="9033"/>
      <c r="T1681" s="8999"/>
      <c r="U1681" s="9033"/>
      <c r="V1681" s="9033"/>
      <c r="W1681" s="9033"/>
      <c r="X1681" s="9033"/>
      <c r="Y1681" s="9033"/>
      <c r="Z1681" s="9033"/>
      <c r="AA1681" s="9033"/>
      <c r="AB1681" s="9033"/>
      <c r="AC1681" s="9033"/>
      <c r="AD1681" s="9033"/>
      <c r="AE1681" s="9034"/>
      <c r="AF1681" s="9034"/>
      <c r="AG1681" s="9033"/>
      <c r="AH1681" s="9033"/>
      <c r="AI1681" s="8999"/>
      <c r="AJ1681" s="9035"/>
      <c r="AK1681" s="9035"/>
      <c r="AL1681" s="9035"/>
      <c r="AM1681" s="9035"/>
      <c r="AN1681" s="9035"/>
      <c r="AO1681" s="9035"/>
    </row>
    <row r="1682" spans="1:41" s="1928" customFormat="1" ht="16.5" customHeight="1">
      <c r="A1682" s="1929"/>
      <c r="B1682" s="2353"/>
      <c r="C1682" s="11258" t="s">
        <v>645</v>
      </c>
      <c r="D1682" s="11258"/>
      <c r="E1682" s="2220">
        <f>E1686+E1683</f>
        <v>239889</v>
      </c>
      <c r="F1682" s="2220">
        <f>F1686+F1683</f>
        <v>335411</v>
      </c>
      <c r="G1682" s="2221">
        <f>G1686+G1683</f>
        <v>321018.73</v>
      </c>
      <c r="H1682" s="8850">
        <f>G1682/F1682</f>
        <v>0.9570906440158492</v>
      </c>
      <c r="I1682" s="1881">
        <f t="shared" si="455"/>
        <v>0</v>
      </c>
      <c r="J1682" s="9032"/>
      <c r="K1682" s="9032"/>
      <c r="L1682" s="9032"/>
      <c r="M1682" s="9032"/>
      <c r="N1682" s="9032"/>
      <c r="O1682" s="9032"/>
      <c r="P1682" s="8998"/>
      <c r="Q1682" s="9033"/>
      <c r="R1682" s="9033"/>
      <c r="S1682" s="9033"/>
      <c r="T1682" s="8999"/>
      <c r="U1682" s="9033"/>
      <c r="V1682" s="9033"/>
      <c r="W1682" s="9033"/>
      <c r="X1682" s="9033"/>
      <c r="Y1682" s="9033"/>
      <c r="Z1682" s="9033"/>
      <c r="AA1682" s="9033"/>
      <c r="AB1682" s="9033"/>
      <c r="AC1682" s="9033"/>
      <c r="AD1682" s="9033"/>
      <c r="AE1682" s="9034"/>
      <c r="AF1682" s="9034"/>
      <c r="AG1682" s="9033"/>
      <c r="AH1682" s="9033"/>
      <c r="AI1682" s="8999"/>
      <c r="AJ1682" s="9035"/>
      <c r="AK1682" s="9035"/>
      <c r="AL1682" s="9035"/>
      <c r="AM1682" s="9035"/>
      <c r="AN1682" s="9035"/>
      <c r="AO1682" s="9035"/>
    </row>
    <row r="1683" spans="1:41" s="1928" customFormat="1" ht="17.25" customHeight="1">
      <c r="A1683" s="1929"/>
      <c r="B1683" s="2353"/>
      <c r="C1683" s="11277" t="s">
        <v>646</v>
      </c>
      <c r="D1683" s="11277"/>
      <c r="E1683" s="9036">
        <f>SUM(E1684)</f>
        <v>0</v>
      </c>
      <c r="F1683" s="9036">
        <f t="shared" ref="F1683:G1683" si="465">SUM(F1684)</f>
        <v>60000</v>
      </c>
      <c r="G1683" s="9037">
        <f t="shared" si="465"/>
        <v>54120</v>
      </c>
      <c r="H1683" s="8853">
        <f t="shared" ref="H1683:H1704" si="466">G1683/F1683</f>
        <v>0.90200000000000002</v>
      </c>
      <c r="I1683" s="1881">
        <f t="shared" ref="I1683:I1685" si="467">SUM(J1683:AM1683)</f>
        <v>0</v>
      </c>
      <c r="J1683" s="9032"/>
      <c r="K1683" s="9032"/>
      <c r="L1683" s="9032"/>
      <c r="M1683" s="9032"/>
      <c r="N1683" s="9032"/>
      <c r="O1683" s="9032"/>
      <c r="P1683" s="9038"/>
      <c r="Q1683" s="9033"/>
      <c r="R1683" s="9033"/>
      <c r="S1683" s="9033"/>
      <c r="T1683" s="9039"/>
      <c r="U1683" s="9033"/>
      <c r="V1683" s="9033"/>
      <c r="W1683" s="9033"/>
      <c r="X1683" s="9033"/>
      <c r="Y1683" s="9033"/>
      <c r="Z1683" s="9033"/>
      <c r="AA1683" s="9033"/>
      <c r="AB1683" s="9033"/>
      <c r="AC1683" s="9033"/>
      <c r="AD1683" s="9033"/>
      <c r="AE1683" s="9034"/>
      <c r="AF1683" s="9034"/>
      <c r="AG1683" s="9033"/>
      <c r="AH1683" s="9033"/>
      <c r="AI1683" s="9039"/>
      <c r="AJ1683" s="9035"/>
      <c r="AK1683" s="9035"/>
      <c r="AL1683" s="9035"/>
      <c r="AM1683" s="9035"/>
      <c r="AN1683" s="9035"/>
      <c r="AO1683" s="9035"/>
    </row>
    <row r="1684" spans="1:41" s="1928" customFormat="1" ht="18.75" customHeight="1">
      <c r="A1684" s="1929"/>
      <c r="B1684" s="2353"/>
      <c r="C1684" s="11269" t="s">
        <v>654</v>
      </c>
      <c r="D1684" s="11269"/>
      <c r="E1684" s="9040">
        <f>E1685</f>
        <v>0</v>
      </c>
      <c r="F1684" s="9040">
        <f t="shared" ref="F1684:G1684" si="468">F1685</f>
        <v>60000</v>
      </c>
      <c r="G1684" s="9041">
        <f t="shared" si="468"/>
        <v>54120</v>
      </c>
      <c r="H1684" s="8853">
        <f t="shared" si="466"/>
        <v>0.90200000000000002</v>
      </c>
      <c r="I1684" s="1881">
        <f t="shared" si="467"/>
        <v>0</v>
      </c>
      <c r="J1684" s="9032"/>
      <c r="K1684" s="9032"/>
      <c r="L1684" s="9032"/>
      <c r="M1684" s="9032"/>
      <c r="N1684" s="9032"/>
      <c r="O1684" s="9032"/>
      <c r="P1684" s="9038"/>
      <c r="Q1684" s="9033"/>
      <c r="R1684" s="9033"/>
      <c r="S1684" s="9033"/>
      <c r="T1684" s="9039"/>
      <c r="U1684" s="9033"/>
      <c r="V1684" s="9033"/>
      <c r="W1684" s="9033"/>
      <c r="X1684" s="9033"/>
      <c r="Y1684" s="9033"/>
      <c r="Z1684" s="9033"/>
      <c r="AA1684" s="9033"/>
      <c r="AB1684" s="9033"/>
      <c r="AC1684" s="9033"/>
      <c r="AD1684" s="9033"/>
      <c r="AE1684" s="9034"/>
      <c r="AF1684" s="9034"/>
      <c r="AG1684" s="9033"/>
      <c r="AH1684" s="9033"/>
      <c r="AI1684" s="9039"/>
      <c r="AJ1684" s="9035"/>
      <c r="AK1684" s="9035"/>
      <c r="AL1684" s="9035"/>
      <c r="AM1684" s="9035"/>
      <c r="AN1684" s="9035"/>
      <c r="AO1684" s="9035"/>
    </row>
    <row r="1685" spans="1:41" s="1928" customFormat="1" ht="16.5" customHeight="1" thickBot="1">
      <c r="A1685" s="2113"/>
      <c r="B1685" s="8953"/>
      <c r="C1685" s="9042" t="s">
        <v>376</v>
      </c>
      <c r="D1685" s="9043" t="s">
        <v>661</v>
      </c>
      <c r="E1685" s="9044">
        <v>0</v>
      </c>
      <c r="F1685" s="9045">
        <v>60000</v>
      </c>
      <c r="G1685" s="9046">
        <v>54120</v>
      </c>
      <c r="H1685" s="3240">
        <f t="shared" si="466"/>
        <v>0.90200000000000002</v>
      </c>
      <c r="I1685" s="1881">
        <f t="shared" si="467"/>
        <v>66000</v>
      </c>
      <c r="J1685" s="9047"/>
      <c r="K1685" s="9047"/>
      <c r="L1685" s="9047"/>
      <c r="M1685" s="9047"/>
      <c r="N1685" s="9047"/>
      <c r="O1685" s="9047"/>
      <c r="P1685" s="8998"/>
      <c r="Q1685" s="9048"/>
      <c r="R1685" s="9048"/>
      <c r="S1685" s="9048"/>
      <c r="T1685" s="8999"/>
      <c r="U1685" s="9048"/>
      <c r="V1685" s="9048"/>
      <c r="W1685" s="9048"/>
      <c r="X1685" s="9048">
        <v>66000</v>
      </c>
      <c r="Y1685" s="9048"/>
      <c r="Z1685" s="9048"/>
      <c r="AA1685" s="9048"/>
      <c r="AB1685" s="9048"/>
      <c r="AC1685" s="9048"/>
      <c r="AD1685" s="9048"/>
      <c r="AE1685" s="9049"/>
      <c r="AF1685" s="9049"/>
      <c r="AG1685" s="9048"/>
      <c r="AH1685" s="9048"/>
      <c r="AI1685" s="8999"/>
      <c r="AJ1685" s="9050"/>
      <c r="AK1685" s="9050"/>
      <c r="AL1685" s="9050"/>
      <c r="AM1685" s="9050"/>
      <c r="AN1685" s="9050"/>
      <c r="AO1685" s="9050"/>
    </row>
    <row r="1686" spans="1:41" s="1928" customFormat="1" ht="16.5" customHeight="1">
      <c r="A1686" s="1929"/>
      <c r="B1686" s="2353"/>
      <c r="C1686" s="11270" t="s">
        <v>683</v>
      </c>
      <c r="D1686" s="11270"/>
      <c r="E1686" s="9051">
        <f>SUM(E1687:E1704)</f>
        <v>239889</v>
      </c>
      <c r="F1686" s="9051">
        <f>SUM(F1687:F1704)</f>
        <v>275411</v>
      </c>
      <c r="G1686" s="9052">
        <f>SUM(G1687:G1704)</f>
        <v>266898.73</v>
      </c>
      <c r="H1686" s="8853">
        <f t="shared" si="466"/>
        <v>0.96909248359724187</v>
      </c>
      <c r="I1686" s="1881">
        <f t="shared" si="455"/>
        <v>0</v>
      </c>
      <c r="J1686" s="9053"/>
      <c r="K1686" s="9053"/>
      <c r="L1686" s="9053"/>
      <c r="M1686" s="9053"/>
      <c r="N1686" s="9053"/>
      <c r="O1686" s="9053"/>
      <c r="P1686" s="8991"/>
      <c r="Q1686" s="9054"/>
      <c r="R1686" s="9054"/>
      <c r="S1686" s="9054"/>
      <c r="T1686" s="8992"/>
      <c r="U1686" s="9054"/>
      <c r="V1686" s="9054"/>
      <c r="W1686" s="9054"/>
      <c r="X1686" s="9054"/>
      <c r="Y1686" s="9054"/>
      <c r="Z1686" s="9054"/>
      <c r="AA1686" s="9054"/>
      <c r="AB1686" s="9054"/>
      <c r="AC1686" s="9054"/>
      <c r="AD1686" s="9054"/>
      <c r="AE1686" s="9055"/>
      <c r="AF1686" s="9055"/>
      <c r="AG1686" s="9054"/>
      <c r="AH1686" s="9054"/>
      <c r="AI1686" s="8992"/>
      <c r="AJ1686" s="9056"/>
      <c r="AK1686" s="9056"/>
      <c r="AL1686" s="9056"/>
      <c r="AM1686" s="9056"/>
      <c r="AN1686" s="9056"/>
      <c r="AO1686" s="9056"/>
    </row>
    <row r="1687" spans="1:41" s="1928" customFormat="1" ht="16.5" customHeight="1">
      <c r="A1687" s="1929"/>
      <c r="B1687" s="2353"/>
      <c r="C1687" s="9057" t="s">
        <v>684</v>
      </c>
      <c r="D1687" s="9058" t="s">
        <v>648</v>
      </c>
      <c r="E1687" s="9059">
        <f>I1687</f>
        <v>105465</v>
      </c>
      <c r="F1687" s="9060">
        <v>131795</v>
      </c>
      <c r="G1687" s="9061">
        <v>129061.38</v>
      </c>
      <c r="H1687" s="8853">
        <f t="shared" si="466"/>
        <v>0.97925854546834101</v>
      </c>
      <c r="I1687" s="1881">
        <f t="shared" si="455"/>
        <v>105465</v>
      </c>
      <c r="J1687" s="9053"/>
      <c r="K1687" s="9053"/>
      <c r="L1687" s="9053"/>
      <c r="M1687" s="9053"/>
      <c r="N1687" s="9053"/>
      <c r="O1687" s="9053"/>
      <c r="P1687" s="9062">
        <v>80713</v>
      </c>
      <c r="Q1687" s="9054"/>
      <c r="R1687" s="9054"/>
      <c r="S1687" s="9054"/>
      <c r="T1687" s="9063"/>
      <c r="U1687" s="9054"/>
      <c r="V1687" s="9054"/>
      <c r="W1687" s="9054"/>
      <c r="X1687" s="9054"/>
      <c r="Y1687" s="9054">
        <v>14320</v>
      </c>
      <c r="Z1687" s="9054">
        <v>10432</v>
      </c>
      <c r="AA1687" s="9054"/>
      <c r="AB1687" s="9054"/>
      <c r="AC1687" s="9054"/>
      <c r="AD1687" s="9054"/>
      <c r="AE1687" s="9055"/>
      <c r="AF1687" s="9055"/>
      <c r="AG1687" s="9054"/>
      <c r="AH1687" s="9054"/>
      <c r="AI1687" s="9063"/>
      <c r="AJ1687" s="9056"/>
      <c r="AK1687" s="9056"/>
      <c r="AL1687" s="9056"/>
      <c r="AM1687" s="9056"/>
      <c r="AN1687" s="9056"/>
      <c r="AO1687" s="9056"/>
    </row>
    <row r="1688" spans="1:41" s="1928" customFormat="1" ht="16.5" customHeight="1">
      <c r="A1688" s="1929"/>
      <c r="B1688" s="2353"/>
      <c r="C1688" s="9064" t="s">
        <v>685</v>
      </c>
      <c r="D1688" s="9065" t="s">
        <v>648</v>
      </c>
      <c r="E1688" s="9066">
        <f>I1688</f>
        <v>26366</v>
      </c>
      <c r="F1688" s="9067">
        <v>32948</v>
      </c>
      <c r="G1688" s="9068">
        <v>32265.15</v>
      </c>
      <c r="H1688" s="8853">
        <f t="shared" si="466"/>
        <v>0.97927491805268918</v>
      </c>
      <c r="I1688" s="1881">
        <f t="shared" si="455"/>
        <v>26366</v>
      </c>
      <c r="J1688" s="9069"/>
      <c r="K1688" s="9069"/>
      <c r="L1688" s="9069"/>
      <c r="M1688" s="9069"/>
      <c r="N1688" s="9069"/>
      <c r="O1688" s="9069"/>
      <c r="P1688" s="8991">
        <v>20178</v>
      </c>
      <c r="Q1688" s="9070"/>
      <c r="R1688" s="9070"/>
      <c r="S1688" s="9070"/>
      <c r="T1688" s="8992"/>
      <c r="U1688" s="9070"/>
      <c r="V1688" s="9070"/>
      <c r="W1688" s="9070"/>
      <c r="X1688" s="9070"/>
      <c r="Y1688" s="9070">
        <v>3580</v>
      </c>
      <c r="Z1688" s="9070">
        <v>2608</v>
      </c>
      <c r="AA1688" s="9070"/>
      <c r="AB1688" s="9070"/>
      <c r="AC1688" s="9070"/>
      <c r="AD1688" s="9070"/>
      <c r="AE1688" s="9071"/>
      <c r="AF1688" s="9071"/>
      <c r="AG1688" s="9070"/>
      <c r="AH1688" s="9070"/>
      <c r="AI1688" s="8992"/>
      <c r="AJ1688" s="9072"/>
      <c r="AK1688" s="9072"/>
      <c r="AL1688" s="9072"/>
      <c r="AM1688" s="9072"/>
      <c r="AN1688" s="9072"/>
      <c r="AO1688" s="9072"/>
    </row>
    <row r="1689" spans="1:41" s="1928" customFormat="1" ht="16.5" customHeight="1">
      <c r="A1689" s="1929"/>
      <c r="B1689" s="2353"/>
      <c r="C1689" s="8945" t="s">
        <v>688</v>
      </c>
      <c r="D1689" s="8937" t="s">
        <v>650</v>
      </c>
      <c r="E1689" s="2280">
        <f t="shared" ref="E1689:E1704" si="469">I1689</f>
        <v>18404</v>
      </c>
      <c r="F1689" s="2281">
        <v>22563</v>
      </c>
      <c r="G1689" s="2282">
        <v>21779.16</v>
      </c>
      <c r="H1689" s="8853">
        <f t="shared" si="466"/>
        <v>0.96525993883792049</v>
      </c>
      <c r="I1689" s="1881">
        <f t="shared" si="455"/>
        <v>18404</v>
      </c>
      <c r="J1689" s="9069"/>
      <c r="K1689" s="9069"/>
      <c r="L1689" s="9069"/>
      <c r="M1689" s="9069"/>
      <c r="N1689" s="9069"/>
      <c r="O1689" s="9069"/>
      <c r="P1689" s="8991">
        <v>14012</v>
      </c>
      <c r="Q1689" s="9070"/>
      <c r="R1689" s="9070"/>
      <c r="S1689" s="9070"/>
      <c r="T1689" s="8992"/>
      <c r="U1689" s="9070"/>
      <c r="V1689" s="9070"/>
      <c r="W1689" s="9070"/>
      <c r="X1689" s="9070"/>
      <c r="Y1689" s="9070">
        <v>2600</v>
      </c>
      <c r="Z1689" s="9070">
        <v>1792</v>
      </c>
      <c r="AA1689" s="9070"/>
      <c r="AB1689" s="9070"/>
      <c r="AC1689" s="9070"/>
      <c r="AD1689" s="9070"/>
      <c r="AE1689" s="9071"/>
      <c r="AF1689" s="9071"/>
      <c r="AG1689" s="9070"/>
      <c r="AH1689" s="9070"/>
      <c r="AI1689" s="8992"/>
      <c r="AJ1689" s="9072"/>
      <c r="AK1689" s="9072"/>
      <c r="AL1689" s="9072"/>
      <c r="AM1689" s="9072"/>
      <c r="AN1689" s="9072"/>
      <c r="AO1689" s="9072"/>
    </row>
    <row r="1690" spans="1:41" s="1928" customFormat="1" ht="16.5" customHeight="1">
      <c r="A1690" s="1929"/>
      <c r="B1690" s="2353"/>
      <c r="C1690" s="9073" t="s">
        <v>689</v>
      </c>
      <c r="D1690" s="9074" t="s">
        <v>650</v>
      </c>
      <c r="E1690" s="9075">
        <f t="shared" si="469"/>
        <v>4601</v>
      </c>
      <c r="F1690" s="9076">
        <v>5641</v>
      </c>
      <c r="G1690" s="9077">
        <v>5444.8</v>
      </c>
      <c r="H1690" s="8853">
        <f t="shared" si="466"/>
        <v>0.96521893281333104</v>
      </c>
      <c r="I1690" s="1881">
        <f t="shared" si="455"/>
        <v>4601</v>
      </c>
      <c r="J1690" s="9069"/>
      <c r="K1690" s="9069"/>
      <c r="L1690" s="9069"/>
      <c r="M1690" s="9069"/>
      <c r="N1690" s="9069"/>
      <c r="O1690" s="9069"/>
      <c r="P1690" s="9078">
        <v>3503</v>
      </c>
      <c r="Q1690" s="9070"/>
      <c r="R1690" s="9070"/>
      <c r="S1690" s="9070"/>
      <c r="T1690" s="9079"/>
      <c r="U1690" s="9070"/>
      <c r="V1690" s="9070"/>
      <c r="W1690" s="9070"/>
      <c r="X1690" s="9070"/>
      <c r="Y1690" s="9070">
        <v>650</v>
      </c>
      <c r="Z1690" s="9070">
        <v>448</v>
      </c>
      <c r="AA1690" s="9070"/>
      <c r="AB1690" s="9070"/>
      <c r="AC1690" s="9070"/>
      <c r="AD1690" s="9070"/>
      <c r="AE1690" s="9071"/>
      <c r="AF1690" s="9071"/>
      <c r="AG1690" s="9070"/>
      <c r="AH1690" s="9070"/>
      <c r="AI1690" s="9079"/>
      <c r="AJ1690" s="9072"/>
      <c r="AK1690" s="9072"/>
      <c r="AL1690" s="9072"/>
      <c r="AM1690" s="9072"/>
      <c r="AN1690" s="9072"/>
      <c r="AO1690" s="9072"/>
    </row>
    <row r="1691" spans="1:41" s="1928" customFormat="1" ht="16.5" customHeight="1">
      <c r="A1691" s="1929"/>
      <c r="B1691" s="2353"/>
      <c r="C1691" s="9073" t="s">
        <v>690</v>
      </c>
      <c r="D1691" s="9074" t="s">
        <v>651</v>
      </c>
      <c r="E1691" s="9075">
        <f t="shared" si="469"/>
        <v>2613</v>
      </c>
      <c r="F1691" s="9076">
        <v>2740</v>
      </c>
      <c r="G1691" s="9077">
        <v>2100.79</v>
      </c>
      <c r="H1691" s="8853">
        <f t="shared" si="466"/>
        <v>0.76671167883211677</v>
      </c>
      <c r="I1691" s="1881">
        <f t="shared" si="455"/>
        <v>2613</v>
      </c>
      <c r="J1691" s="9069"/>
      <c r="K1691" s="9069"/>
      <c r="L1691" s="9069"/>
      <c r="M1691" s="9069"/>
      <c r="N1691" s="9069"/>
      <c r="O1691" s="9069"/>
      <c r="P1691" s="9078">
        <v>1997</v>
      </c>
      <c r="Q1691" s="9070"/>
      <c r="R1691" s="9070"/>
      <c r="S1691" s="9070"/>
      <c r="T1691" s="9079"/>
      <c r="U1691" s="9070"/>
      <c r="V1691" s="9070"/>
      <c r="W1691" s="9070"/>
      <c r="X1691" s="9070"/>
      <c r="Y1691" s="9070">
        <v>360</v>
      </c>
      <c r="Z1691" s="9070">
        <v>256</v>
      </c>
      <c r="AA1691" s="9070"/>
      <c r="AB1691" s="9070"/>
      <c r="AC1691" s="9070"/>
      <c r="AD1691" s="9070"/>
      <c r="AE1691" s="9071"/>
      <c r="AF1691" s="9071"/>
      <c r="AG1691" s="9070"/>
      <c r="AH1691" s="9070"/>
      <c r="AI1691" s="9079"/>
      <c r="AJ1691" s="9072"/>
      <c r="AK1691" s="9072"/>
      <c r="AL1691" s="9072"/>
      <c r="AM1691" s="9072"/>
      <c r="AN1691" s="9072"/>
      <c r="AO1691" s="9072"/>
    </row>
    <row r="1692" spans="1:41" s="1928" customFormat="1" ht="16.5" customHeight="1">
      <c r="A1692" s="1929"/>
      <c r="B1692" s="2353"/>
      <c r="C1692" s="9080" t="s">
        <v>691</v>
      </c>
      <c r="D1692" s="9081" t="s">
        <v>651</v>
      </c>
      <c r="E1692" s="9082">
        <f t="shared" si="469"/>
        <v>653</v>
      </c>
      <c r="F1692" s="9083">
        <v>685</v>
      </c>
      <c r="G1692" s="9084">
        <v>525.21</v>
      </c>
      <c r="H1692" s="8853">
        <f t="shared" si="466"/>
        <v>0.76672992700729936</v>
      </c>
      <c r="I1692" s="1881">
        <f t="shared" si="455"/>
        <v>653</v>
      </c>
      <c r="J1692" s="9069"/>
      <c r="K1692" s="9069"/>
      <c r="L1692" s="9069"/>
      <c r="M1692" s="9069"/>
      <c r="N1692" s="9069"/>
      <c r="O1692" s="9069"/>
      <c r="P1692" s="9085">
        <v>499</v>
      </c>
      <c r="Q1692" s="9070"/>
      <c r="R1692" s="9070"/>
      <c r="S1692" s="9070"/>
      <c r="T1692" s="9086"/>
      <c r="U1692" s="9070"/>
      <c r="V1692" s="9070"/>
      <c r="W1692" s="9070"/>
      <c r="X1692" s="9070"/>
      <c r="Y1692" s="9070">
        <v>90</v>
      </c>
      <c r="Z1692" s="9070">
        <v>64</v>
      </c>
      <c r="AA1692" s="9070"/>
      <c r="AB1692" s="9070"/>
      <c r="AC1692" s="9070"/>
      <c r="AD1692" s="9070"/>
      <c r="AE1692" s="9071"/>
      <c r="AF1692" s="9071"/>
      <c r="AG1692" s="9070"/>
      <c r="AH1692" s="9070"/>
      <c r="AI1692" s="9086"/>
      <c r="AJ1692" s="9072"/>
      <c r="AK1692" s="9072"/>
      <c r="AL1692" s="9072"/>
      <c r="AM1692" s="9072"/>
      <c r="AN1692" s="9072"/>
      <c r="AO1692" s="9072"/>
    </row>
    <row r="1693" spans="1:41" s="1928" customFormat="1" ht="16.5" customHeight="1">
      <c r="A1693" s="1929"/>
      <c r="B1693" s="2353"/>
      <c r="C1693" s="9080" t="s">
        <v>697</v>
      </c>
      <c r="D1693" s="9081" t="s">
        <v>656</v>
      </c>
      <c r="E1693" s="9082">
        <f t="shared" si="469"/>
        <v>19247</v>
      </c>
      <c r="F1693" s="9083">
        <v>0</v>
      </c>
      <c r="G1693" s="9084">
        <v>0</v>
      </c>
      <c r="H1693" s="8853"/>
      <c r="I1693" s="1881">
        <f t="shared" si="455"/>
        <v>19247</v>
      </c>
      <c r="J1693" s="9069"/>
      <c r="K1693" s="9069"/>
      <c r="L1693" s="9069"/>
      <c r="M1693" s="9069"/>
      <c r="N1693" s="9069"/>
      <c r="O1693" s="9069"/>
      <c r="P1693" s="9085">
        <v>19247</v>
      </c>
      <c r="Q1693" s="9070"/>
      <c r="R1693" s="9070"/>
      <c r="S1693" s="9070"/>
      <c r="T1693" s="9086"/>
      <c r="U1693" s="9070"/>
      <c r="V1693" s="9070"/>
      <c r="W1693" s="9070"/>
      <c r="X1693" s="9070"/>
      <c r="Y1693" s="9070"/>
      <c r="Z1693" s="9070"/>
      <c r="AA1693" s="9070"/>
      <c r="AB1693" s="9070"/>
      <c r="AC1693" s="9070"/>
      <c r="AD1693" s="9070"/>
      <c r="AE1693" s="9071"/>
      <c r="AF1693" s="9071"/>
      <c r="AG1693" s="9070"/>
      <c r="AH1693" s="9070"/>
      <c r="AI1693" s="9086"/>
      <c r="AJ1693" s="9072"/>
      <c r="AK1693" s="9072"/>
      <c r="AL1693" s="9072"/>
      <c r="AM1693" s="9072"/>
      <c r="AN1693" s="9072"/>
      <c r="AO1693" s="9072"/>
    </row>
    <row r="1694" spans="1:41" s="1928" customFormat="1" ht="16.5" customHeight="1">
      <c r="A1694" s="1929"/>
      <c r="B1694" s="2353"/>
      <c r="C1694" s="9087" t="s">
        <v>698</v>
      </c>
      <c r="D1694" s="9088" t="s">
        <v>656</v>
      </c>
      <c r="E1694" s="9089">
        <f t="shared" si="469"/>
        <v>4812</v>
      </c>
      <c r="F1694" s="9090">
        <v>0</v>
      </c>
      <c r="G1694" s="9091">
        <v>0</v>
      </c>
      <c r="H1694" s="8853"/>
      <c r="I1694" s="1881">
        <f t="shared" si="455"/>
        <v>4812</v>
      </c>
      <c r="J1694" s="9069"/>
      <c r="K1694" s="9069"/>
      <c r="L1694" s="9069"/>
      <c r="M1694" s="9069"/>
      <c r="N1694" s="9069"/>
      <c r="O1694" s="9069"/>
      <c r="P1694" s="9092">
        <v>4812</v>
      </c>
      <c r="Q1694" s="9070"/>
      <c r="R1694" s="9070"/>
      <c r="S1694" s="9070"/>
      <c r="T1694" s="9093"/>
      <c r="U1694" s="9070"/>
      <c r="V1694" s="9070"/>
      <c r="W1694" s="9070"/>
      <c r="X1694" s="9070"/>
      <c r="Y1694" s="9070"/>
      <c r="Z1694" s="9070"/>
      <c r="AA1694" s="9070"/>
      <c r="AB1694" s="9070"/>
      <c r="AC1694" s="9070"/>
      <c r="AD1694" s="9070"/>
      <c r="AE1694" s="9071"/>
      <c r="AF1694" s="9071"/>
      <c r="AG1694" s="9070"/>
      <c r="AH1694" s="9070"/>
      <c r="AI1694" s="9093"/>
      <c r="AJ1694" s="9072"/>
      <c r="AK1694" s="9072"/>
      <c r="AL1694" s="9072"/>
      <c r="AM1694" s="9072"/>
      <c r="AN1694" s="9072"/>
      <c r="AO1694" s="9072"/>
    </row>
    <row r="1695" spans="1:41" s="1928" customFormat="1" ht="16.5" customHeight="1">
      <c r="A1695" s="1929"/>
      <c r="B1695" s="2353"/>
      <c r="C1695" s="9087" t="s">
        <v>701</v>
      </c>
      <c r="D1695" s="9088" t="s">
        <v>661</v>
      </c>
      <c r="E1695" s="9089">
        <f t="shared" si="469"/>
        <v>22201</v>
      </c>
      <c r="F1695" s="9090">
        <v>34166</v>
      </c>
      <c r="G1695" s="9091">
        <v>33026.71</v>
      </c>
      <c r="H1695" s="8853">
        <f t="shared" si="466"/>
        <v>0.96665427618099864</v>
      </c>
      <c r="I1695" s="1881">
        <f t="shared" si="455"/>
        <v>22201</v>
      </c>
      <c r="J1695" s="9069"/>
      <c r="K1695" s="9069"/>
      <c r="L1695" s="9069"/>
      <c r="M1695" s="9069"/>
      <c r="N1695" s="9069"/>
      <c r="O1695" s="9069"/>
      <c r="P1695" s="9092">
        <v>22201</v>
      </c>
      <c r="Q1695" s="9070"/>
      <c r="R1695" s="9070"/>
      <c r="S1695" s="9070"/>
      <c r="T1695" s="9093"/>
      <c r="U1695" s="9070"/>
      <c r="V1695" s="9070"/>
      <c r="W1695" s="9070"/>
      <c r="X1695" s="9070"/>
      <c r="Y1695" s="9070"/>
      <c r="Z1695" s="9070"/>
      <c r="AA1695" s="9070"/>
      <c r="AB1695" s="9070"/>
      <c r="AC1695" s="9070"/>
      <c r="AD1695" s="9070"/>
      <c r="AE1695" s="9071"/>
      <c r="AF1695" s="9071"/>
      <c r="AG1695" s="9070"/>
      <c r="AH1695" s="9070"/>
      <c r="AI1695" s="9093"/>
      <c r="AJ1695" s="9072"/>
      <c r="AK1695" s="9072"/>
      <c r="AL1695" s="9072"/>
      <c r="AM1695" s="9072"/>
      <c r="AN1695" s="9072"/>
      <c r="AO1695" s="9072"/>
    </row>
    <row r="1696" spans="1:41" s="1928" customFormat="1" ht="16.5" customHeight="1">
      <c r="A1696" s="1929"/>
      <c r="B1696" s="2353"/>
      <c r="C1696" s="9094" t="s">
        <v>702</v>
      </c>
      <c r="D1696" s="9095" t="s">
        <v>661</v>
      </c>
      <c r="E1696" s="9096">
        <f t="shared" si="469"/>
        <v>5551</v>
      </c>
      <c r="F1696" s="9097">
        <v>8541</v>
      </c>
      <c r="G1696" s="9098">
        <v>8256.66</v>
      </c>
      <c r="H1696" s="8853">
        <f t="shared" si="466"/>
        <v>0.96670881629785743</v>
      </c>
      <c r="I1696" s="1881">
        <f t="shared" si="455"/>
        <v>5551</v>
      </c>
      <c r="J1696" s="9069"/>
      <c r="K1696" s="9069"/>
      <c r="L1696" s="9069"/>
      <c r="M1696" s="9069"/>
      <c r="N1696" s="9069"/>
      <c r="O1696" s="9069"/>
      <c r="P1696" s="9099">
        <v>5551</v>
      </c>
      <c r="Q1696" s="9070"/>
      <c r="R1696" s="9070"/>
      <c r="S1696" s="9070"/>
      <c r="T1696" s="9100"/>
      <c r="U1696" s="9070"/>
      <c r="V1696" s="9070"/>
      <c r="W1696" s="9070"/>
      <c r="X1696" s="9070"/>
      <c r="Y1696" s="9070"/>
      <c r="Z1696" s="9070"/>
      <c r="AA1696" s="9070"/>
      <c r="AB1696" s="9070"/>
      <c r="AC1696" s="9070"/>
      <c r="AD1696" s="9070"/>
      <c r="AE1696" s="9071"/>
      <c r="AF1696" s="9071"/>
      <c r="AG1696" s="9070"/>
      <c r="AH1696" s="9070"/>
      <c r="AI1696" s="9100"/>
      <c r="AJ1696" s="9072"/>
      <c r="AK1696" s="9072"/>
      <c r="AL1696" s="9072"/>
      <c r="AM1696" s="9072"/>
      <c r="AN1696" s="9072"/>
      <c r="AO1696" s="9072"/>
    </row>
    <row r="1697" spans="1:41" s="1928" customFormat="1" ht="16.5" customHeight="1">
      <c r="A1697" s="1929"/>
      <c r="B1697" s="2353"/>
      <c r="C1697" s="9094" t="s">
        <v>703</v>
      </c>
      <c r="D1697" s="9095" t="s">
        <v>663</v>
      </c>
      <c r="E1697" s="9096">
        <f t="shared" si="469"/>
        <v>3774</v>
      </c>
      <c r="F1697" s="9097">
        <v>0</v>
      </c>
      <c r="G1697" s="9098">
        <v>0</v>
      </c>
      <c r="H1697" s="8853"/>
      <c r="I1697" s="1881">
        <f t="shared" si="455"/>
        <v>3774</v>
      </c>
      <c r="J1697" s="9069"/>
      <c r="K1697" s="9069"/>
      <c r="L1697" s="9069"/>
      <c r="M1697" s="9069"/>
      <c r="N1697" s="9069"/>
      <c r="O1697" s="9069"/>
      <c r="P1697" s="9099">
        <v>3774</v>
      </c>
      <c r="Q1697" s="9070"/>
      <c r="R1697" s="9070"/>
      <c r="S1697" s="9070"/>
      <c r="T1697" s="9100"/>
      <c r="U1697" s="9070"/>
      <c r="V1697" s="9070"/>
      <c r="W1697" s="9070"/>
      <c r="X1697" s="9070"/>
      <c r="Y1697" s="9070"/>
      <c r="Z1697" s="9070"/>
      <c r="AA1697" s="9070"/>
      <c r="AB1697" s="9070"/>
      <c r="AC1697" s="9070"/>
      <c r="AD1697" s="9070"/>
      <c r="AE1697" s="9071"/>
      <c r="AF1697" s="9071"/>
      <c r="AG1697" s="9070"/>
      <c r="AH1697" s="9070"/>
      <c r="AI1697" s="9100"/>
      <c r="AJ1697" s="9072"/>
      <c r="AK1697" s="9072"/>
      <c r="AL1697" s="9072"/>
      <c r="AM1697" s="9072"/>
      <c r="AN1697" s="9072"/>
      <c r="AO1697" s="9072"/>
    </row>
    <row r="1698" spans="1:41" s="1928" customFormat="1" ht="16.5" customHeight="1">
      <c r="A1698" s="1929"/>
      <c r="B1698" s="2353"/>
      <c r="C1698" s="9101" t="s">
        <v>704</v>
      </c>
      <c r="D1698" s="9102" t="s">
        <v>663</v>
      </c>
      <c r="E1698" s="9103">
        <f t="shared" si="469"/>
        <v>943</v>
      </c>
      <c r="F1698" s="9104">
        <v>0</v>
      </c>
      <c r="G1698" s="9105">
        <v>0</v>
      </c>
      <c r="H1698" s="8853"/>
      <c r="I1698" s="1881">
        <f t="shared" si="455"/>
        <v>943</v>
      </c>
      <c r="J1698" s="9069"/>
      <c r="K1698" s="9069"/>
      <c r="L1698" s="9069"/>
      <c r="M1698" s="9069"/>
      <c r="N1698" s="9069"/>
      <c r="O1698" s="9069"/>
      <c r="P1698" s="9106">
        <v>943</v>
      </c>
      <c r="Q1698" s="9070"/>
      <c r="R1698" s="9070"/>
      <c r="S1698" s="9070"/>
      <c r="T1698" s="9107"/>
      <c r="U1698" s="9070"/>
      <c r="V1698" s="9070"/>
      <c r="W1698" s="9070"/>
      <c r="X1698" s="9070"/>
      <c r="Y1698" s="9070"/>
      <c r="Z1698" s="9070"/>
      <c r="AA1698" s="9070"/>
      <c r="AB1698" s="9070"/>
      <c r="AC1698" s="9070"/>
      <c r="AD1698" s="9070"/>
      <c r="AE1698" s="9071"/>
      <c r="AF1698" s="9071"/>
      <c r="AG1698" s="9070"/>
      <c r="AH1698" s="9070"/>
      <c r="AI1698" s="9107"/>
      <c r="AJ1698" s="9072"/>
      <c r="AK1698" s="9072"/>
      <c r="AL1698" s="9072"/>
      <c r="AM1698" s="9072"/>
      <c r="AN1698" s="9072"/>
      <c r="AO1698" s="9072"/>
    </row>
    <row r="1699" spans="1:41" s="1928" customFormat="1" ht="16.5" customHeight="1">
      <c r="A1699" s="1929"/>
      <c r="B1699" s="2353"/>
      <c r="C1699" s="9101" t="s">
        <v>705</v>
      </c>
      <c r="D1699" s="9102" t="s">
        <v>666</v>
      </c>
      <c r="E1699" s="9103">
        <v>0</v>
      </c>
      <c r="F1699" s="9104">
        <v>3334</v>
      </c>
      <c r="G1699" s="9105">
        <v>2004</v>
      </c>
      <c r="H1699" s="8853">
        <f t="shared" si="466"/>
        <v>0.6010797840431914</v>
      </c>
      <c r="I1699" s="1881"/>
      <c r="J1699" s="9069"/>
      <c r="K1699" s="9069"/>
      <c r="L1699" s="9069"/>
      <c r="M1699" s="9069"/>
      <c r="N1699" s="9069"/>
      <c r="O1699" s="9069"/>
      <c r="P1699" s="9106"/>
      <c r="Q1699" s="9070"/>
      <c r="R1699" s="9070"/>
      <c r="S1699" s="9070"/>
      <c r="T1699" s="9107"/>
      <c r="U1699" s="9070"/>
      <c r="V1699" s="9070"/>
      <c r="W1699" s="9070"/>
      <c r="X1699" s="9070"/>
      <c r="Y1699" s="9070"/>
      <c r="Z1699" s="9070"/>
      <c r="AA1699" s="9070"/>
      <c r="AB1699" s="9070"/>
      <c r="AC1699" s="9070"/>
      <c r="AD1699" s="9070"/>
      <c r="AE1699" s="9071"/>
      <c r="AF1699" s="9071"/>
      <c r="AG1699" s="9070"/>
      <c r="AH1699" s="9070"/>
      <c r="AI1699" s="9107"/>
      <c r="AJ1699" s="9072"/>
      <c r="AK1699" s="9072"/>
      <c r="AL1699" s="9072"/>
      <c r="AM1699" s="9072"/>
      <c r="AN1699" s="9072"/>
      <c r="AO1699" s="9072"/>
    </row>
    <row r="1700" spans="1:41" s="1928" customFormat="1" ht="16.5" customHeight="1">
      <c r="A1700" s="1929"/>
      <c r="B1700" s="2353"/>
      <c r="C1700" s="9108" t="s">
        <v>706</v>
      </c>
      <c r="D1700" s="9109" t="s">
        <v>666</v>
      </c>
      <c r="E1700" s="9110">
        <v>0</v>
      </c>
      <c r="F1700" s="9111">
        <v>834</v>
      </c>
      <c r="G1700" s="9112">
        <v>501</v>
      </c>
      <c r="H1700" s="8853">
        <f t="shared" si="466"/>
        <v>0.60071942446043169</v>
      </c>
      <c r="I1700" s="1881"/>
      <c r="J1700" s="9069"/>
      <c r="K1700" s="9069"/>
      <c r="L1700" s="9069"/>
      <c r="M1700" s="9069"/>
      <c r="N1700" s="9069"/>
      <c r="O1700" s="9069"/>
      <c r="P1700" s="9113"/>
      <c r="Q1700" s="9070"/>
      <c r="R1700" s="9070"/>
      <c r="S1700" s="9070"/>
      <c r="T1700" s="9114"/>
      <c r="U1700" s="9070"/>
      <c r="V1700" s="9070"/>
      <c r="W1700" s="9070"/>
      <c r="X1700" s="9070"/>
      <c r="Y1700" s="9070"/>
      <c r="Z1700" s="9070"/>
      <c r="AA1700" s="9070"/>
      <c r="AB1700" s="9070"/>
      <c r="AC1700" s="9070"/>
      <c r="AD1700" s="9070"/>
      <c r="AE1700" s="9071"/>
      <c r="AF1700" s="9071"/>
      <c r="AG1700" s="9070"/>
      <c r="AH1700" s="9070"/>
      <c r="AI1700" s="9114"/>
      <c r="AJ1700" s="9072"/>
      <c r="AK1700" s="9072"/>
      <c r="AL1700" s="9072"/>
      <c r="AM1700" s="9072"/>
      <c r="AN1700" s="9072"/>
      <c r="AO1700" s="9072"/>
    </row>
    <row r="1701" spans="1:41" s="1928" customFormat="1" ht="16.5" customHeight="1">
      <c r="A1701" s="1929"/>
      <c r="B1701" s="2353"/>
      <c r="C1701" s="9108" t="s">
        <v>741</v>
      </c>
      <c r="D1701" s="9109" t="s">
        <v>668</v>
      </c>
      <c r="E1701" s="9110">
        <f t="shared" si="469"/>
        <v>19247</v>
      </c>
      <c r="F1701" s="9111">
        <v>24771</v>
      </c>
      <c r="G1701" s="9112">
        <v>24687.75</v>
      </c>
      <c r="H1701" s="8853">
        <f t="shared" si="466"/>
        <v>0.9966392152113358</v>
      </c>
      <c r="I1701" s="1881">
        <f t="shared" si="455"/>
        <v>19247</v>
      </c>
      <c r="J1701" s="9069"/>
      <c r="K1701" s="9069"/>
      <c r="L1701" s="9069"/>
      <c r="M1701" s="9069"/>
      <c r="N1701" s="9069"/>
      <c r="O1701" s="9069"/>
      <c r="P1701" s="9113">
        <v>16047</v>
      </c>
      <c r="Q1701" s="9070"/>
      <c r="R1701" s="9070"/>
      <c r="S1701" s="9070"/>
      <c r="T1701" s="9114"/>
      <c r="U1701" s="9070"/>
      <c r="V1701" s="9070"/>
      <c r="W1701" s="9070"/>
      <c r="X1701" s="9070"/>
      <c r="Y1701" s="9070">
        <v>3200</v>
      </c>
      <c r="Z1701" s="9070"/>
      <c r="AA1701" s="9070"/>
      <c r="AB1701" s="9070"/>
      <c r="AC1701" s="9070"/>
      <c r="AD1701" s="9070"/>
      <c r="AE1701" s="9071"/>
      <c r="AF1701" s="9071"/>
      <c r="AG1701" s="9070"/>
      <c r="AH1701" s="9070"/>
      <c r="AI1701" s="9114"/>
      <c r="AJ1701" s="9072"/>
      <c r="AK1701" s="9072"/>
      <c r="AL1701" s="9072"/>
      <c r="AM1701" s="9072"/>
      <c r="AN1701" s="9072"/>
      <c r="AO1701" s="9072"/>
    </row>
    <row r="1702" spans="1:41" s="1928" customFormat="1" ht="23.25" customHeight="1">
      <c r="A1702" s="1929"/>
      <c r="B1702" s="2353"/>
      <c r="C1702" s="9115" t="s">
        <v>742</v>
      </c>
      <c r="D1702" s="9116" t="s">
        <v>668</v>
      </c>
      <c r="E1702" s="9117">
        <f t="shared" si="469"/>
        <v>4812</v>
      </c>
      <c r="F1702" s="9118">
        <v>6193</v>
      </c>
      <c r="G1702" s="9119">
        <v>6171.96</v>
      </c>
      <c r="H1702" s="8853">
        <f t="shared" si="466"/>
        <v>0.99660261585661236</v>
      </c>
      <c r="I1702" s="1881">
        <f t="shared" si="455"/>
        <v>4812</v>
      </c>
      <c r="J1702" s="9069"/>
      <c r="K1702" s="9069"/>
      <c r="L1702" s="9069"/>
      <c r="M1702" s="9069"/>
      <c r="N1702" s="9069"/>
      <c r="O1702" s="9069"/>
      <c r="P1702" s="9120">
        <v>4012</v>
      </c>
      <c r="Q1702" s="9070"/>
      <c r="R1702" s="9070"/>
      <c r="S1702" s="9070"/>
      <c r="T1702" s="9121"/>
      <c r="U1702" s="9070"/>
      <c r="V1702" s="9070"/>
      <c r="W1702" s="9070"/>
      <c r="X1702" s="9070"/>
      <c r="Y1702" s="9070">
        <v>800</v>
      </c>
      <c r="Z1702" s="9070"/>
      <c r="AA1702" s="9070"/>
      <c r="AB1702" s="9070"/>
      <c r="AC1702" s="9070"/>
      <c r="AD1702" s="9070"/>
      <c r="AE1702" s="9071"/>
      <c r="AF1702" s="9071"/>
      <c r="AG1702" s="9070"/>
      <c r="AH1702" s="9070"/>
      <c r="AI1702" s="9121"/>
      <c r="AJ1702" s="9072"/>
      <c r="AK1702" s="9072"/>
      <c r="AL1702" s="9072"/>
      <c r="AM1702" s="9072"/>
      <c r="AN1702" s="9072"/>
      <c r="AO1702" s="9072"/>
    </row>
    <row r="1703" spans="1:41" s="1928" customFormat="1" ht="16.5" customHeight="1">
      <c r="A1703" s="1929"/>
      <c r="B1703" s="2353"/>
      <c r="C1703" s="9122" t="s">
        <v>711</v>
      </c>
      <c r="D1703" s="9123" t="s">
        <v>653</v>
      </c>
      <c r="E1703" s="9124">
        <f t="shared" si="469"/>
        <v>960</v>
      </c>
      <c r="F1703" s="9124">
        <v>960</v>
      </c>
      <c r="G1703" s="9125">
        <v>859.31</v>
      </c>
      <c r="H1703" s="9126">
        <f t="shared" si="466"/>
        <v>0.89511458333333327</v>
      </c>
      <c r="I1703" s="1881">
        <f t="shared" si="455"/>
        <v>960</v>
      </c>
      <c r="J1703" s="9127"/>
      <c r="K1703" s="9127"/>
      <c r="L1703" s="9127"/>
      <c r="M1703" s="9127"/>
      <c r="N1703" s="9127"/>
      <c r="O1703" s="9127"/>
      <c r="P1703" s="9113">
        <v>800</v>
      </c>
      <c r="Q1703" s="9128"/>
      <c r="R1703" s="9128"/>
      <c r="S1703" s="9128"/>
      <c r="T1703" s="9114"/>
      <c r="U1703" s="9128"/>
      <c r="V1703" s="9128"/>
      <c r="W1703" s="9128"/>
      <c r="X1703" s="9128"/>
      <c r="Y1703" s="9128"/>
      <c r="Z1703" s="9128">
        <v>160</v>
      </c>
      <c r="AA1703" s="9128"/>
      <c r="AB1703" s="9128"/>
      <c r="AC1703" s="9128"/>
      <c r="AD1703" s="9128"/>
      <c r="AE1703" s="9129"/>
      <c r="AF1703" s="9129"/>
      <c r="AG1703" s="9128"/>
      <c r="AH1703" s="9128"/>
      <c r="AI1703" s="9114"/>
      <c r="AJ1703" s="9130"/>
      <c r="AK1703" s="9130"/>
      <c r="AL1703" s="9130"/>
      <c r="AM1703" s="9130"/>
      <c r="AN1703" s="9130"/>
      <c r="AO1703" s="9130"/>
    </row>
    <row r="1704" spans="1:41" s="1928" customFormat="1" ht="16.5" customHeight="1" thickBot="1">
      <c r="A1704" s="1929"/>
      <c r="B1704" s="2353"/>
      <c r="C1704" s="3793" t="s">
        <v>712</v>
      </c>
      <c r="D1704" s="9013" t="s">
        <v>653</v>
      </c>
      <c r="E1704" s="2233">
        <f t="shared" si="469"/>
        <v>240</v>
      </c>
      <c r="F1704" s="4684">
        <v>240</v>
      </c>
      <c r="G1704" s="4685">
        <v>214.85</v>
      </c>
      <c r="H1704" s="8853">
        <f t="shared" si="466"/>
        <v>0.89520833333333327</v>
      </c>
      <c r="I1704" s="1881">
        <f t="shared" si="455"/>
        <v>240</v>
      </c>
      <c r="J1704" s="9127"/>
      <c r="K1704" s="9127"/>
      <c r="L1704" s="9127"/>
      <c r="M1704" s="9127"/>
      <c r="N1704" s="9127"/>
      <c r="O1704" s="9127"/>
      <c r="P1704" s="9113">
        <v>200</v>
      </c>
      <c r="Q1704" s="9128"/>
      <c r="R1704" s="9128"/>
      <c r="S1704" s="9128"/>
      <c r="T1704" s="9114"/>
      <c r="U1704" s="9128"/>
      <c r="V1704" s="9128"/>
      <c r="W1704" s="9128"/>
      <c r="X1704" s="9128"/>
      <c r="Y1704" s="9128"/>
      <c r="Z1704" s="9128">
        <v>40</v>
      </c>
      <c r="AA1704" s="9128"/>
      <c r="AB1704" s="9128"/>
      <c r="AC1704" s="9128"/>
      <c r="AD1704" s="9128"/>
      <c r="AE1704" s="9129"/>
      <c r="AF1704" s="9129"/>
      <c r="AG1704" s="9128"/>
      <c r="AH1704" s="9128"/>
      <c r="AI1704" s="9114"/>
      <c r="AJ1704" s="9130"/>
      <c r="AK1704" s="9130"/>
      <c r="AL1704" s="9130"/>
      <c r="AM1704" s="9130"/>
      <c r="AN1704" s="9130"/>
      <c r="AO1704" s="9130"/>
    </row>
    <row r="1705" spans="1:41" s="1928" customFormat="1" ht="28.5" customHeight="1" thickBot="1">
      <c r="A1705" s="1955"/>
      <c r="B1705" s="2214" t="s">
        <v>403</v>
      </c>
      <c r="C1705" s="2215"/>
      <c r="D1705" s="2216" t="s">
        <v>404</v>
      </c>
      <c r="E1705" s="9131">
        <f t="shared" ref="E1705:G1706" si="470">SUM(E1706)</f>
        <v>400000</v>
      </c>
      <c r="F1705" s="9131">
        <f t="shared" si="470"/>
        <v>478569</v>
      </c>
      <c r="G1705" s="9132">
        <f t="shared" si="470"/>
        <v>453569</v>
      </c>
      <c r="H1705" s="1935">
        <f>G1705/F1705</f>
        <v>0.94776092893605723</v>
      </c>
      <c r="I1705" s="1881">
        <f t="shared" si="455"/>
        <v>0</v>
      </c>
      <c r="J1705" s="9032"/>
      <c r="K1705" s="9032"/>
      <c r="L1705" s="9032"/>
      <c r="M1705" s="9032"/>
      <c r="N1705" s="9032"/>
      <c r="O1705" s="9032"/>
      <c r="P1705" s="9038"/>
      <c r="Q1705" s="9033"/>
      <c r="R1705" s="9033"/>
      <c r="S1705" s="9033"/>
      <c r="T1705" s="9039"/>
      <c r="U1705" s="9033"/>
      <c r="V1705" s="9033"/>
      <c r="W1705" s="9033"/>
      <c r="X1705" s="9033"/>
      <c r="Y1705" s="9033"/>
      <c r="Z1705" s="9033"/>
      <c r="AA1705" s="9033"/>
      <c r="AB1705" s="9033"/>
      <c r="AC1705" s="9033"/>
      <c r="AD1705" s="9033"/>
      <c r="AE1705" s="9034"/>
      <c r="AF1705" s="9034"/>
      <c r="AG1705" s="9033"/>
      <c r="AH1705" s="9033"/>
      <c r="AI1705" s="9039"/>
      <c r="AJ1705" s="9035"/>
      <c r="AK1705" s="9035"/>
      <c r="AL1705" s="9035"/>
      <c r="AM1705" s="9035"/>
      <c r="AN1705" s="9035"/>
      <c r="AO1705" s="9035"/>
    </row>
    <row r="1706" spans="1:41" s="1928" customFormat="1" ht="17.100000000000001" customHeight="1">
      <c r="A1706" s="1929"/>
      <c r="B1706" s="10807"/>
      <c r="C1706" s="11258" t="s">
        <v>645</v>
      </c>
      <c r="D1706" s="11258"/>
      <c r="E1706" s="2220">
        <f t="shared" si="470"/>
        <v>400000</v>
      </c>
      <c r="F1706" s="2220">
        <f t="shared" si="470"/>
        <v>478569</v>
      </c>
      <c r="G1706" s="2221">
        <f t="shared" si="470"/>
        <v>453569</v>
      </c>
      <c r="H1706" s="8850">
        <f>G1706/F1706</f>
        <v>0.94776092893605723</v>
      </c>
      <c r="I1706" s="1881">
        <f t="shared" si="455"/>
        <v>0</v>
      </c>
      <c r="J1706" s="9032"/>
      <c r="K1706" s="9032"/>
      <c r="L1706" s="9032"/>
      <c r="M1706" s="9032"/>
      <c r="N1706" s="9032"/>
      <c r="O1706" s="9032"/>
      <c r="P1706" s="9113"/>
      <c r="Q1706" s="9033"/>
      <c r="R1706" s="9033"/>
      <c r="S1706" s="9033"/>
      <c r="T1706" s="9039"/>
      <c r="U1706" s="9033"/>
      <c r="V1706" s="9033"/>
      <c r="W1706" s="9033"/>
      <c r="X1706" s="9033"/>
      <c r="Y1706" s="9033"/>
      <c r="Z1706" s="9033"/>
      <c r="AA1706" s="9033"/>
      <c r="AB1706" s="9033"/>
      <c r="AC1706" s="9033"/>
      <c r="AD1706" s="9033"/>
      <c r="AE1706" s="9034"/>
      <c r="AF1706" s="9034"/>
      <c r="AG1706" s="9033"/>
      <c r="AH1706" s="9033"/>
      <c r="AI1706" s="9039"/>
      <c r="AJ1706" s="9035"/>
      <c r="AK1706" s="9035"/>
      <c r="AL1706" s="9035"/>
      <c r="AM1706" s="9035"/>
      <c r="AN1706" s="9035"/>
      <c r="AO1706" s="9035"/>
    </row>
    <row r="1707" spans="1:41" s="1928" customFormat="1" ht="17.100000000000001" customHeight="1">
      <c r="A1707" s="1929"/>
      <c r="B1707" s="10807"/>
      <c r="C1707" s="11272" t="s">
        <v>646</v>
      </c>
      <c r="D1707" s="11272"/>
      <c r="E1707" s="9133">
        <f t="shared" ref="E1707:G1707" si="471">SUM(E1708,E1713)</f>
        <v>400000</v>
      </c>
      <c r="F1707" s="9133">
        <f t="shared" si="471"/>
        <v>478569</v>
      </c>
      <c r="G1707" s="9134">
        <f t="shared" si="471"/>
        <v>453569</v>
      </c>
      <c r="H1707" s="9126">
        <f>G1707/F1707</f>
        <v>0.94776092893605723</v>
      </c>
      <c r="I1707" s="1881">
        <f t="shared" si="455"/>
        <v>0</v>
      </c>
      <c r="J1707" s="9135"/>
      <c r="K1707" s="9135"/>
      <c r="L1707" s="9135"/>
      <c r="M1707" s="9135"/>
      <c r="N1707" s="9135"/>
      <c r="O1707" s="9135"/>
      <c r="P1707" s="9113"/>
      <c r="Q1707" s="9136"/>
      <c r="R1707" s="9136"/>
      <c r="S1707" s="9136"/>
      <c r="T1707" s="9039"/>
      <c r="U1707" s="9136"/>
      <c r="V1707" s="9136"/>
      <c r="W1707" s="9136"/>
      <c r="X1707" s="9136"/>
      <c r="Y1707" s="9136"/>
      <c r="Z1707" s="9136"/>
      <c r="AA1707" s="9136"/>
      <c r="AB1707" s="9136"/>
      <c r="AC1707" s="9136"/>
      <c r="AD1707" s="9136"/>
      <c r="AE1707" s="9137"/>
      <c r="AF1707" s="9137"/>
      <c r="AG1707" s="9136"/>
      <c r="AH1707" s="9136"/>
      <c r="AI1707" s="9039"/>
      <c r="AJ1707" s="9138"/>
      <c r="AK1707" s="9138"/>
      <c r="AL1707" s="9138"/>
      <c r="AM1707" s="9138"/>
      <c r="AN1707" s="9138"/>
      <c r="AO1707" s="9138"/>
    </row>
    <row r="1708" spans="1:41" s="1928" customFormat="1" ht="15" customHeight="1">
      <c r="A1708" s="1929"/>
      <c r="B1708" s="10807"/>
      <c r="C1708" s="11260" t="s">
        <v>647</v>
      </c>
      <c r="D1708" s="11260"/>
      <c r="E1708" s="9139">
        <f t="shared" ref="E1708:G1708" si="472">SUM(E1709:E1711)</f>
        <v>375000</v>
      </c>
      <c r="F1708" s="9139">
        <f t="shared" si="472"/>
        <v>453569</v>
      </c>
      <c r="G1708" s="9140">
        <f t="shared" si="472"/>
        <v>453569</v>
      </c>
      <c r="H1708" s="9126">
        <f t="shared" ref="H1708:H1714" si="473">G1708/F1708</f>
        <v>1</v>
      </c>
      <c r="I1708" s="1881">
        <f t="shared" si="455"/>
        <v>0</v>
      </c>
      <c r="J1708" s="9135"/>
      <c r="K1708" s="9135"/>
      <c r="L1708" s="9135"/>
      <c r="M1708" s="9135"/>
      <c r="N1708" s="9135"/>
      <c r="O1708" s="9135"/>
      <c r="P1708" s="9113"/>
      <c r="Q1708" s="9136"/>
      <c r="R1708" s="9136"/>
      <c r="S1708" s="9136"/>
      <c r="T1708" s="9039"/>
      <c r="U1708" s="9136"/>
      <c r="V1708" s="9136"/>
      <c r="W1708" s="9136"/>
      <c r="X1708" s="9136"/>
      <c r="Y1708" s="9136"/>
      <c r="Z1708" s="9136"/>
      <c r="AA1708" s="9136"/>
      <c r="AB1708" s="9136"/>
      <c r="AC1708" s="9136"/>
      <c r="AD1708" s="9136"/>
      <c r="AE1708" s="9137"/>
      <c r="AF1708" s="9137"/>
      <c r="AG1708" s="9136"/>
      <c r="AH1708" s="9136"/>
      <c r="AI1708" s="9039"/>
      <c r="AJ1708" s="9138"/>
      <c r="AK1708" s="9138"/>
      <c r="AL1708" s="9138"/>
      <c r="AM1708" s="9138"/>
      <c r="AN1708" s="9138"/>
      <c r="AO1708" s="9138"/>
    </row>
    <row r="1709" spans="1:41" s="1928" customFormat="1" ht="17.100000000000001" customHeight="1">
      <c r="A1709" s="1929"/>
      <c r="B1709" s="10807"/>
      <c r="C1709" s="9141" t="s">
        <v>406</v>
      </c>
      <c r="D1709" s="9142" t="s">
        <v>648</v>
      </c>
      <c r="E1709" s="9143">
        <f>I1709</f>
        <v>313450</v>
      </c>
      <c r="F1709" s="9144">
        <v>379118</v>
      </c>
      <c r="G1709" s="9145">
        <v>379118</v>
      </c>
      <c r="H1709" s="9146">
        <f t="shared" si="473"/>
        <v>1</v>
      </c>
      <c r="I1709" s="1881">
        <f t="shared" si="455"/>
        <v>313450</v>
      </c>
      <c r="J1709" s="9147"/>
      <c r="K1709" s="9147"/>
      <c r="L1709" s="9147">
        <v>313450</v>
      </c>
      <c r="M1709" s="9147"/>
      <c r="N1709" s="9147"/>
      <c r="O1709" s="9147"/>
      <c r="P1709" s="9106"/>
      <c r="Q1709" s="9148"/>
      <c r="R1709" s="9148"/>
      <c r="S1709" s="9148"/>
      <c r="T1709" s="9107"/>
      <c r="U1709" s="9148"/>
      <c r="V1709" s="9148"/>
      <c r="W1709" s="9148"/>
      <c r="X1709" s="9148"/>
      <c r="Y1709" s="9148"/>
      <c r="Z1709" s="9148"/>
      <c r="AA1709" s="9148"/>
      <c r="AB1709" s="9148"/>
      <c r="AC1709" s="9148"/>
      <c r="AD1709" s="9148"/>
      <c r="AE1709" s="9149"/>
      <c r="AF1709" s="9149"/>
      <c r="AG1709" s="9148"/>
      <c r="AH1709" s="9148"/>
      <c r="AI1709" s="9107"/>
      <c r="AJ1709" s="9150"/>
      <c r="AK1709" s="9150"/>
      <c r="AL1709" s="9150"/>
      <c r="AM1709" s="9150"/>
      <c r="AN1709" s="9150"/>
      <c r="AO1709" s="9150"/>
    </row>
    <row r="1710" spans="1:41" s="1928" customFormat="1" ht="17.100000000000001" customHeight="1">
      <c r="A1710" s="1929"/>
      <c r="B1710" s="10807"/>
      <c r="C1710" s="9151" t="s">
        <v>407</v>
      </c>
      <c r="D1710" s="9152" t="s">
        <v>650</v>
      </c>
      <c r="E1710" s="9153">
        <f t="shared" ref="E1710:E1711" si="474">I1710</f>
        <v>53880</v>
      </c>
      <c r="F1710" s="9154">
        <v>65170</v>
      </c>
      <c r="G1710" s="9155">
        <v>65170</v>
      </c>
      <c r="H1710" s="9156">
        <f t="shared" si="473"/>
        <v>1</v>
      </c>
      <c r="I1710" s="1881">
        <f t="shared" si="455"/>
        <v>53880</v>
      </c>
      <c r="J1710" s="9157"/>
      <c r="K1710" s="9157"/>
      <c r="L1710" s="9157">
        <v>53880</v>
      </c>
      <c r="M1710" s="9157"/>
      <c r="N1710" s="9157"/>
      <c r="O1710" s="9157"/>
      <c r="P1710" s="9092"/>
      <c r="Q1710" s="9158"/>
      <c r="R1710" s="9158"/>
      <c r="S1710" s="9158"/>
      <c r="T1710" s="9100"/>
      <c r="U1710" s="9158"/>
      <c r="V1710" s="9158"/>
      <c r="W1710" s="9158"/>
      <c r="X1710" s="9158"/>
      <c r="Y1710" s="9158"/>
      <c r="Z1710" s="9158"/>
      <c r="AA1710" s="9158"/>
      <c r="AB1710" s="9158"/>
      <c r="AC1710" s="9158"/>
      <c r="AD1710" s="9158"/>
      <c r="AE1710" s="9159"/>
      <c r="AF1710" s="9159"/>
      <c r="AG1710" s="9158"/>
      <c r="AH1710" s="9158"/>
      <c r="AI1710" s="9100"/>
      <c r="AJ1710" s="9160"/>
      <c r="AK1710" s="9160"/>
      <c r="AL1710" s="9160"/>
      <c r="AM1710" s="9160"/>
      <c r="AN1710" s="9160"/>
      <c r="AO1710" s="9160"/>
    </row>
    <row r="1711" spans="1:41" s="1928" customFormat="1" ht="17.100000000000001" customHeight="1">
      <c r="A1711" s="1929"/>
      <c r="B1711" s="10807"/>
      <c r="C1711" s="9161" t="s">
        <v>408</v>
      </c>
      <c r="D1711" s="9162" t="s">
        <v>651</v>
      </c>
      <c r="E1711" s="9163">
        <f t="shared" si="474"/>
        <v>7670</v>
      </c>
      <c r="F1711" s="9154">
        <v>9281</v>
      </c>
      <c r="G1711" s="9155">
        <v>9281</v>
      </c>
      <c r="H1711" s="9156">
        <f t="shared" si="473"/>
        <v>1</v>
      </c>
      <c r="I1711" s="1881">
        <f t="shared" si="455"/>
        <v>7670</v>
      </c>
      <c r="J1711" s="9164"/>
      <c r="K1711" s="9164"/>
      <c r="L1711" s="9164">
        <v>7670</v>
      </c>
      <c r="M1711" s="9164"/>
      <c r="N1711" s="9164"/>
      <c r="O1711" s="9164"/>
      <c r="P1711" s="9092"/>
      <c r="Q1711" s="9165"/>
      <c r="R1711" s="9165"/>
      <c r="S1711" s="9165"/>
      <c r="T1711" s="9100"/>
      <c r="U1711" s="9165"/>
      <c r="V1711" s="9165"/>
      <c r="W1711" s="9165"/>
      <c r="X1711" s="9165"/>
      <c r="Y1711" s="9165"/>
      <c r="Z1711" s="9165"/>
      <c r="AA1711" s="9165"/>
      <c r="AB1711" s="9165"/>
      <c r="AC1711" s="9165"/>
      <c r="AD1711" s="9165"/>
      <c r="AE1711" s="9166"/>
      <c r="AF1711" s="9166"/>
      <c r="AG1711" s="9165"/>
      <c r="AH1711" s="9165"/>
      <c r="AI1711" s="9100"/>
      <c r="AJ1711" s="9167"/>
      <c r="AK1711" s="9167"/>
      <c r="AL1711" s="9167"/>
      <c r="AM1711" s="9167"/>
      <c r="AN1711" s="9167"/>
      <c r="AO1711" s="9167"/>
    </row>
    <row r="1712" spans="1:41" s="1928" customFormat="1" ht="12.75" customHeight="1">
      <c r="A1712" s="1929"/>
      <c r="B1712" s="10807"/>
      <c r="C1712" s="3182"/>
      <c r="D1712" s="3183"/>
      <c r="E1712" s="9163"/>
      <c r="F1712" s="9154"/>
      <c r="G1712" s="9155"/>
      <c r="H1712" s="9156"/>
      <c r="I1712" s="1881">
        <f t="shared" si="455"/>
        <v>0</v>
      </c>
      <c r="J1712" s="9164"/>
      <c r="K1712" s="9164"/>
      <c r="L1712" s="9164"/>
      <c r="M1712" s="9164"/>
      <c r="N1712" s="9164"/>
      <c r="O1712" s="9164"/>
      <c r="P1712" s="9092"/>
      <c r="Q1712" s="9165"/>
      <c r="R1712" s="9165"/>
      <c r="S1712" s="9165"/>
      <c r="T1712" s="9100"/>
      <c r="U1712" s="9165"/>
      <c r="V1712" s="9165"/>
      <c r="W1712" s="9165"/>
      <c r="X1712" s="9165"/>
      <c r="Y1712" s="9165"/>
      <c r="Z1712" s="9165"/>
      <c r="AA1712" s="9165"/>
      <c r="AB1712" s="9165"/>
      <c r="AC1712" s="9165"/>
      <c r="AD1712" s="9165"/>
      <c r="AE1712" s="9166"/>
      <c r="AF1712" s="9166"/>
      <c r="AG1712" s="9165"/>
      <c r="AH1712" s="9165"/>
      <c r="AI1712" s="9100"/>
      <c r="AJ1712" s="9167"/>
      <c r="AK1712" s="9167"/>
      <c r="AL1712" s="9167"/>
      <c r="AM1712" s="9167"/>
      <c r="AN1712" s="9167"/>
      <c r="AO1712" s="9167"/>
    </row>
    <row r="1713" spans="1:41" s="1928" customFormat="1" ht="17.100000000000001" customHeight="1">
      <c r="A1713" s="1929"/>
      <c r="B1713" s="10807"/>
      <c r="C1713" s="11273" t="s">
        <v>654</v>
      </c>
      <c r="D1713" s="11273"/>
      <c r="E1713" s="9168">
        <f>SUM(E1714:E1714)</f>
        <v>25000</v>
      </c>
      <c r="F1713" s="9168">
        <f>SUM(F1714:F1714)</f>
        <v>25000</v>
      </c>
      <c r="G1713" s="9169">
        <f>SUM(G1714:G1714)</f>
        <v>0</v>
      </c>
      <c r="H1713" s="9156">
        <f t="shared" si="473"/>
        <v>0</v>
      </c>
      <c r="I1713" s="1881">
        <f t="shared" si="455"/>
        <v>0</v>
      </c>
      <c r="J1713" s="9170"/>
      <c r="K1713" s="9170"/>
      <c r="L1713" s="9170"/>
      <c r="M1713" s="9170"/>
      <c r="N1713" s="9170"/>
      <c r="O1713" s="9170"/>
      <c r="P1713" s="9092"/>
      <c r="Q1713" s="9171"/>
      <c r="R1713" s="9171"/>
      <c r="S1713" s="9171"/>
      <c r="T1713" s="9100"/>
      <c r="U1713" s="9171"/>
      <c r="V1713" s="9171"/>
      <c r="W1713" s="9171"/>
      <c r="X1713" s="9171"/>
      <c r="Y1713" s="9171"/>
      <c r="Z1713" s="9171"/>
      <c r="AA1713" s="9171"/>
      <c r="AB1713" s="9171"/>
      <c r="AC1713" s="9171"/>
      <c r="AD1713" s="9171"/>
      <c r="AE1713" s="9172"/>
      <c r="AF1713" s="9172"/>
      <c r="AG1713" s="9171"/>
      <c r="AH1713" s="9171"/>
      <c r="AI1713" s="9100"/>
      <c r="AJ1713" s="9173"/>
      <c r="AK1713" s="9173"/>
      <c r="AL1713" s="9173"/>
      <c r="AM1713" s="9173"/>
      <c r="AN1713" s="9173"/>
      <c r="AO1713" s="9173"/>
    </row>
    <row r="1714" spans="1:41" s="1928" customFormat="1" ht="19.5" customHeight="1" thickBot="1">
      <c r="A1714" s="2113"/>
      <c r="B1714" s="11271"/>
      <c r="C1714" s="9174" t="s">
        <v>409</v>
      </c>
      <c r="D1714" s="9175" t="s">
        <v>676</v>
      </c>
      <c r="E1714" s="9176">
        <f>I1714</f>
        <v>25000</v>
      </c>
      <c r="F1714" s="9177">
        <v>25000</v>
      </c>
      <c r="G1714" s="9178">
        <v>0</v>
      </c>
      <c r="H1714" s="9179">
        <f t="shared" si="473"/>
        <v>0</v>
      </c>
      <c r="I1714" s="1881">
        <f t="shared" si="455"/>
        <v>25000</v>
      </c>
      <c r="J1714" s="9180"/>
      <c r="K1714" s="9180"/>
      <c r="L1714" s="9180">
        <v>25000</v>
      </c>
      <c r="M1714" s="9180"/>
      <c r="N1714" s="9180"/>
      <c r="O1714" s="9180"/>
      <c r="P1714" s="9078"/>
      <c r="Q1714" s="9181"/>
      <c r="R1714" s="9181"/>
      <c r="S1714" s="9181"/>
      <c r="T1714" s="9079"/>
      <c r="U1714" s="9181"/>
      <c r="V1714" s="9181"/>
      <c r="W1714" s="9181"/>
      <c r="X1714" s="9181"/>
      <c r="Y1714" s="9181"/>
      <c r="Z1714" s="9181"/>
      <c r="AA1714" s="9181"/>
      <c r="AB1714" s="9181"/>
      <c r="AC1714" s="9181"/>
      <c r="AD1714" s="9181"/>
      <c r="AE1714" s="9182"/>
      <c r="AF1714" s="9182"/>
      <c r="AG1714" s="9181"/>
      <c r="AH1714" s="9181"/>
      <c r="AI1714" s="9079"/>
      <c r="AJ1714" s="9183"/>
      <c r="AK1714" s="9183"/>
      <c r="AL1714" s="9183"/>
      <c r="AM1714" s="9183"/>
      <c r="AN1714" s="9183"/>
      <c r="AO1714" s="9183"/>
    </row>
    <row r="1715" spans="1:41" s="1928" customFormat="1" ht="27" customHeight="1" thickBot="1">
      <c r="A1715" s="1929"/>
      <c r="B1715" s="2603" t="s">
        <v>410</v>
      </c>
      <c r="C1715" s="2604"/>
      <c r="D1715" s="2605" t="s">
        <v>411</v>
      </c>
      <c r="E1715" s="2606">
        <f t="shared" ref="E1715:G1716" si="475">SUM(E1716)</f>
        <v>73400</v>
      </c>
      <c r="F1715" s="2606">
        <f t="shared" si="475"/>
        <v>190170</v>
      </c>
      <c r="G1715" s="2607">
        <f t="shared" si="475"/>
        <v>185170</v>
      </c>
      <c r="H1715" s="2608">
        <f>G1715/F1715</f>
        <v>0.97370773518430875</v>
      </c>
      <c r="I1715" s="1881">
        <f t="shared" ref="I1715:I1778" si="476">SUM(J1715:AM1715)</f>
        <v>0</v>
      </c>
      <c r="J1715" s="9180"/>
      <c r="K1715" s="9180"/>
      <c r="L1715" s="9180"/>
      <c r="M1715" s="9180"/>
      <c r="N1715" s="9180"/>
      <c r="O1715" s="9180"/>
      <c r="P1715" s="9078"/>
      <c r="Q1715" s="9181"/>
      <c r="R1715" s="9181"/>
      <c r="S1715" s="9181"/>
      <c r="T1715" s="9079"/>
      <c r="U1715" s="9181"/>
      <c r="V1715" s="9181"/>
      <c r="W1715" s="9181"/>
      <c r="X1715" s="9181"/>
      <c r="Y1715" s="9181"/>
      <c r="Z1715" s="9181"/>
      <c r="AA1715" s="9181"/>
      <c r="AB1715" s="9181"/>
      <c r="AC1715" s="9181"/>
      <c r="AD1715" s="9181"/>
      <c r="AE1715" s="9182"/>
      <c r="AF1715" s="9182"/>
      <c r="AG1715" s="9181"/>
      <c r="AH1715" s="9181"/>
      <c r="AI1715" s="9079"/>
      <c r="AJ1715" s="9183"/>
      <c r="AK1715" s="9183"/>
      <c r="AL1715" s="9183"/>
      <c r="AM1715" s="9183"/>
      <c r="AN1715" s="9183"/>
      <c r="AO1715" s="9183"/>
    </row>
    <row r="1716" spans="1:41" s="1928" customFormat="1" ht="12.75" customHeight="1">
      <c r="A1716" s="1929"/>
      <c r="B1716" s="10832"/>
      <c r="C1716" s="11258" t="s">
        <v>645</v>
      </c>
      <c r="D1716" s="11258"/>
      <c r="E1716" s="2220">
        <f t="shared" si="475"/>
        <v>73400</v>
      </c>
      <c r="F1716" s="2220">
        <f t="shared" si="475"/>
        <v>190170</v>
      </c>
      <c r="G1716" s="2221">
        <f t="shared" si="475"/>
        <v>185170</v>
      </c>
      <c r="H1716" s="8850">
        <f>G1716/F1716</f>
        <v>0.97370773518430875</v>
      </c>
      <c r="I1716" s="1881">
        <f t="shared" si="476"/>
        <v>0</v>
      </c>
      <c r="J1716" s="9180"/>
      <c r="K1716" s="9180"/>
      <c r="L1716" s="9180"/>
      <c r="M1716" s="9180"/>
      <c r="N1716" s="9180"/>
      <c r="O1716" s="9180"/>
      <c r="P1716" s="9078"/>
      <c r="Q1716" s="9181"/>
      <c r="R1716" s="9181"/>
      <c r="S1716" s="9181"/>
      <c r="T1716" s="9079"/>
      <c r="U1716" s="9181"/>
      <c r="V1716" s="9181"/>
      <c r="W1716" s="9181"/>
      <c r="X1716" s="9181"/>
      <c r="Y1716" s="9181"/>
      <c r="Z1716" s="9181"/>
      <c r="AA1716" s="9181"/>
      <c r="AB1716" s="9181"/>
      <c r="AC1716" s="9181"/>
      <c r="AD1716" s="9181"/>
      <c r="AE1716" s="9182"/>
      <c r="AF1716" s="9182"/>
      <c r="AG1716" s="9181"/>
      <c r="AH1716" s="9181"/>
      <c r="AI1716" s="9079"/>
      <c r="AJ1716" s="9183"/>
      <c r="AK1716" s="9183"/>
      <c r="AL1716" s="9183"/>
      <c r="AM1716" s="9183"/>
      <c r="AN1716" s="9183"/>
      <c r="AO1716" s="9183"/>
    </row>
    <row r="1717" spans="1:41" s="1928" customFormat="1" ht="16.5" customHeight="1">
      <c r="A1717" s="1929"/>
      <c r="B1717" s="10807"/>
      <c r="C1717" s="11278" t="s">
        <v>646</v>
      </c>
      <c r="D1717" s="11278"/>
      <c r="E1717" s="9184">
        <f t="shared" ref="E1717:G1717" si="477">SUM(E1718,E1723)</f>
        <v>73400</v>
      </c>
      <c r="F1717" s="9184">
        <f t="shared" si="477"/>
        <v>190170</v>
      </c>
      <c r="G1717" s="9185">
        <f t="shared" si="477"/>
        <v>185170</v>
      </c>
      <c r="H1717" s="8853">
        <f t="shared" ref="H1717:H1780" si="478">G1717/F1717</f>
        <v>0.97370773518430875</v>
      </c>
      <c r="I1717" s="1881">
        <f t="shared" si="476"/>
        <v>0</v>
      </c>
      <c r="J1717" s="9186"/>
      <c r="K1717" s="9186"/>
      <c r="L1717" s="9186"/>
      <c r="M1717" s="9186"/>
      <c r="N1717" s="9186"/>
      <c r="O1717" s="9186"/>
      <c r="P1717" s="8991"/>
      <c r="Q1717" s="9187"/>
      <c r="R1717" s="9187"/>
      <c r="S1717" s="9187"/>
      <c r="T1717" s="8992"/>
      <c r="U1717" s="9187"/>
      <c r="V1717" s="9187"/>
      <c r="W1717" s="9187"/>
      <c r="X1717" s="9187"/>
      <c r="Y1717" s="9187"/>
      <c r="Z1717" s="9187"/>
      <c r="AA1717" s="9187"/>
      <c r="AB1717" s="9187"/>
      <c r="AC1717" s="9187"/>
      <c r="AD1717" s="9187"/>
      <c r="AE1717" s="9188"/>
      <c r="AF1717" s="9188"/>
      <c r="AG1717" s="9187"/>
      <c r="AH1717" s="9187"/>
      <c r="AI1717" s="8992"/>
      <c r="AJ1717" s="9189"/>
      <c r="AK1717" s="9189"/>
      <c r="AL1717" s="9189"/>
      <c r="AM1717" s="9189"/>
      <c r="AN1717" s="9189"/>
      <c r="AO1717" s="9189"/>
    </row>
    <row r="1718" spans="1:41" s="1928" customFormat="1" ht="15" customHeight="1">
      <c r="A1718" s="1929"/>
      <c r="B1718" s="10807"/>
      <c r="C1718" s="11260" t="s">
        <v>647</v>
      </c>
      <c r="D1718" s="11260"/>
      <c r="E1718" s="9190">
        <f t="shared" ref="E1718:G1718" si="479">SUM(E1719:E1721)</f>
        <v>68400</v>
      </c>
      <c r="F1718" s="9190">
        <f t="shared" si="479"/>
        <v>185170</v>
      </c>
      <c r="G1718" s="9191">
        <f t="shared" si="479"/>
        <v>185170</v>
      </c>
      <c r="H1718" s="8853">
        <f t="shared" si="478"/>
        <v>1</v>
      </c>
      <c r="I1718" s="1881">
        <f t="shared" si="476"/>
        <v>0</v>
      </c>
      <c r="J1718" s="9186"/>
      <c r="K1718" s="9186"/>
      <c r="L1718" s="9186"/>
      <c r="M1718" s="9186"/>
      <c r="N1718" s="9186"/>
      <c r="O1718" s="9186"/>
      <c r="P1718" s="8991"/>
      <c r="Q1718" s="9187"/>
      <c r="R1718" s="9187"/>
      <c r="S1718" s="9187"/>
      <c r="T1718" s="8992"/>
      <c r="U1718" s="9187"/>
      <c r="V1718" s="9187"/>
      <c r="W1718" s="9187"/>
      <c r="X1718" s="9187"/>
      <c r="Y1718" s="9187"/>
      <c r="Z1718" s="9187"/>
      <c r="AA1718" s="9187"/>
      <c r="AB1718" s="9187"/>
      <c r="AC1718" s="9187"/>
      <c r="AD1718" s="9187"/>
      <c r="AE1718" s="9188"/>
      <c r="AF1718" s="9188"/>
      <c r="AG1718" s="9187"/>
      <c r="AH1718" s="9187"/>
      <c r="AI1718" s="8992"/>
      <c r="AJ1718" s="9189"/>
      <c r="AK1718" s="9189"/>
      <c r="AL1718" s="9189"/>
      <c r="AM1718" s="9189"/>
      <c r="AN1718" s="9189"/>
      <c r="AO1718" s="9189"/>
    </row>
    <row r="1719" spans="1:41" s="1928" customFormat="1" ht="16.5" customHeight="1">
      <c r="A1719" s="1929"/>
      <c r="B1719" s="10807"/>
      <c r="C1719" s="9192" t="s">
        <v>406</v>
      </c>
      <c r="D1719" s="9193" t="s">
        <v>648</v>
      </c>
      <c r="E1719" s="9194">
        <f>I1719</f>
        <v>57170</v>
      </c>
      <c r="F1719" s="9194">
        <v>154766</v>
      </c>
      <c r="G1719" s="9195">
        <v>154766</v>
      </c>
      <c r="H1719" s="8853">
        <f t="shared" si="478"/>
        <v>1</v>
      </c>
      <c r="I1719" s="1881">
        <f t="shared" si="476"/>
        <v>57170</v>
      </c>
      <c r="J1719" s="9196"/>
      <c r="K1719" s="9196"/>
      <c r="L1719" s="9196">
        <v>57170</v>
      </c>
      <c r="M1719" s="9196"/>
      <c r="N1719" s="9196"/>
      <c r="O1719" s="9196"/>
      <c r="P1719" s="8991"/>
      <c r="Q1719" s="9197"/>
      <c r="R1719" s="9197"/>
      <c r="S1719" s="9197"/>
      <c r="T1719" s="8992"/>
      <c r="U1719" s="9197"/>
      <c r="V1719" s="9197"/>
      <c r="W1719" s="9197"/>
      <c r="X1719" s="9197"/>
      <c r="Y1719" s="9197"/>
      <c r="Z1719" s="9197"/>
      <c r="AA1719" s="9197"/>
      <c r="AB1719" s="9197"/>
      <c r="AC1719" s="9197"/>
      <c r="AD1719" s="9197"/>
      <c r="AE1719" s="9198"/>
      <c r="AF1719" s="9198"/>
      <c r="AG1719" s="9197"/>
      <c r="AH1719" s="9197"/>
      <c r="AI1719" s="8992"/>
      <c r="AJ1719" s="9199"/>
      <c r="AK1719" s="9199"/>
      <c r="AL1719" s="9199"/>
      <c r="AM1719" s="9199"/>
      <c r="AN1719" s="9199"/>
      <c r="AO1719" s="9199"/>
    </row>
    <row r="1720" spans="1:41" s="1928" customFormat="1" ht="17.25" customHeight="1">
      <c r="A1720" s="1929"/>
      <c r="B1720" s="10807"/>
      <c r="C1720" s="9200" t="s">
        <v>407</v>
      </c>
      <c r="D1720" s="9201" t="s">
        <v>650</v>
      </c>
      <c r="E1720" s="9202">
        <f t="shared" ref="E1720:E1721" si="480">I1720</f>
        <v>9830</v>
      </c>
      <c r="F1720" s="9203">
        <v>26610</v>
      </c>
      <c r="G1720" s="9204">
        <v>26610</v>
      </c>
      <c r="H1720" s="8853">
        <f t="shared" si="478"/>
        <v>1</v>
      </c>
      <c r="I1720" s="1881">
        <f t="shared" si="476"/>
        <v>9830</v>
      </c>
      <c r="J1720" s="9205"/>
      <c r="K1720" s="9205"/>
      <c r="L1720" s="9205">
        <v>9830</v>
      </c>
      <c r="M1720" s="9205"/>
      <c r="N1720" s="9205"/>
      <c r="O1720" s="9205"/>
      <c r="P1720" s="8970"/>
      <c r="Q1720" s="9206"/>
      <c r="R1720" s="9206"/>
      <c r="S1720" s="9206"/>
      <c r="T1720" s="8971"/>
      <c r="U1720" s="9206"/>
      <c r="V1720" s="9206"/>
      <c r="W1720" s="9206"/>
      <c r="X1720" s="9206"/>
      <c r="Y1720" s="9206"/>
      <c r="Z1720" s="9206"/>
      <c r="AA1720" s="9206"/>
      <c r="AB1720" s="9206"/>
      <c r="AC1720" s="9206"/>
      <c r="AD1720" s="9206"/>
      <c r="AE1720" s="9207"/>
      <c r="AF1720" s="9207"/>
      <c r="AG1720" s="9206"/>
      <c r="AH1720" s="9206"/>
      <c r="AI1720" s="8971"/>
      <c r="AJ1720" s="9208"/>
      <c r="AK1720" s="9208"/>
      <c r="AL1720" s="9208"/>
      <c r="AM1720" s="9208"/>
      <c r="AN1720" s="9208"/>
      <c r="AO1720" s="9208"/>
    </row>
    <row r="1721" spans="1:41" s="1928" customFormat="1" ht="16.5" customHeight="1">
      <c r="A1721" s="1929"/>
      <c r="B1721" s="10807"/>
      <c r="C1721" s="9209" t="s">
        <v>408</v>
      </c>
      <c r="D1721" s="9210" t="s">
        <v>651</v>
      </c>
      <c r="E1721" s="9211">
        <f t="shared" si="480"/>
        <v>1400</v>
      </c>
      <c r="F1721" s="9203">
        <v>3794</v>
      </c>
      <c r="G1721" s="9204">
        <v>3794</v>
      </c>
      <c r="H1721" s="8853">
        <f t="shared" si="478"/>
        <v>1</v>
      </c>
      <c r="I1721" s="1881">
        <f t="shared" si="476"/>
        <v>1400</v>
      </c>
      <c r="J1721" s="9212"/>
      <c r="K1721" s="9212"/>
      <c r="L1721" s="9212">
        <v>1400</v>
      </c>
      <c r="M1721" s="9212"/>
      <c r="N1721" s="9212"/>
      <c r="O1721" s="9212"/>
      <c r="P1721" s="8970"/>
      <c r="Q1721" s="9213"/>
      <c r="R1721" s="9213"/>
      <c r="S1721" s="9213"/>
      <c r="T1721" s="8971"/>
      <c r="U1721" s="9213"/>
      <c r="V1721" s="9213"/>
      <c r="W1721" s="9213"/>
      <c r="X1721" s="9213"/>
      <c r="Y1721" s="9213"/>
      <c r="Z1721" s="9213"/>
      <c r="AA1721" s="9213"/>
      <c r="AB1721" s="9213"/>
      <c r="AC1721" s="9213"/>
      <c r="AD1721" s="9213"/>
      <c r="AE1721" s="9214"/>
      <c r="AF1721" s="9214"/>
      <c r="AG1721" s="9213"/>
      <c r="AH1721" s="9213"/>
      <c r="AI1721" s="8971"/>
      <c r="AJ1721" s="9215"/>
      <c r="AK1721" s="9215"/>
      <c r="AL1721" s="9215"/>
      <c r="AM1721" s="9215"/>
      <c r="AN1721" s="9215"/>
      <c r="AO1721" s="9215"/>
    </row>
    <row r="1722" spans="1:41" s="1928" customFormat="1" ht="12.75" customHeight="1">
      <c r="A1722" s="1929"/>
      <c r="B1722" s="10807"/>
      <c r="C1722" s="9216"/>
      <c r="D1722" s="9216"/>
      <c r="E1722" s="9217"/>
      <c r="F1722" s="9203"/>
      <c r="G1722" s="9204"/>
      <c r="H1722" s="8853"/>
      <c r="I1722" s="1881">
        <f t="shared" si="476"/>
        <v>0</v>
      </c>
      <c r="J1722" s="9218"/>
      <c r="K1722" s="9218"/>
      <c r="L1722" s="9218"/>
      <c r="M1722" s="9218"/>
      <c r="N1722" s="9218"/>
      <c r="O1722" s="9218"/>
      <c r="P1722" s="8970"/>
      <c r="Q1722" s="9219"/>
      <c r="R1722" s="9219"/>
      <c r="S1722" s="9219"/>
      <c r="T1722" s="8971"/>
      <c r="U1722" s="9219"/>
      <c r="V1722" s="9219"/>
      <c r="W1722" s="9219"/>
      <c r="X1722" s="9219"/>
      <c r="Y1722" s="9219"/>
      <c r="Z1722" s="9219"/>
      <c r="AA1722" s="9219"/>
      <c r="AB1722" s="9219"/>
      <c r="AC1722" s="9219"/>
      <c r="AD1722" s="9219"/>
      <c r="AE1722" s="9220"/>
      <c r="AF1722" s="9220"/>
      <c r="AG1722" s="9219"/>
      <c r="AH1722" s="9219"/>
      <c r="AI1722" s="8971"/>
      <c r="AJ1722" s="9221"/>
      <c r="AK1722" s="9221"/>
      <c r="AL1722" s="9221"/>
      <c r="AM1722" s="9221"/>
      <c r="AN1722" s="9221"/>
      <c r="AO1722" s="9221"/>
    </row>
    <row r="1723" spans="1:41" s="1928" customFormat="1" ht="17.100000000000001" customHeight="1">
      <c r="A1723" s="1929"/>
      <c r="B1723" s="10807"/>
      <c r="C1723" s="11279" t="s">
        <v>654</v>
      </c>
      <c r="D1723" s="11280"/>
      <c r="E1723" s="9222">
        <f t="shared" ref="E1723:G1723" si="481">SUM(E1724)</f>
        <v>5000</v>
      </c>
      <c r="F1723" s="9222">
        <f t="shared" si="481"/>
        <v>5000</v>
      </c>
      <c r="G1723" s="9223">
        <f t="shared" si="481"/>
        <v>0</v>
      </c>
      <c r="H1723" s="8853">
        <f t="shared" si="478"/>
        <v>0</v>
      </c>
      <c r="I1723" s="1881">
        <f t="shared" si="476"/>
        <v>0</v>
      </c>
      <c r="J1723" s="9218"/>
      <c r="K1723" s="9218"/>
      <c r="L1723" s="9218"/>
      <c r="M1723" s="9218"/>
      <c r="N1723" s="9218"/>
      <c r="O1723" s="9218"/>
      <c r="P1723" s="9224"/>
      <c r="Q1723" s="9219"/>
      <c r="R1723" s="9219"/>
      <c r="S1723" s="9219"/>
      <c r="T1723" s="9225"/>
      <c r="U1723" s="9219"/>
      <c r="V1723" s="9219"/>
      <c r="W1723" s="9219"/>
      <c r="X1723" s="9219"/>
      <c r="Y1723" s="9219"/>
      <c r="Z1723" s="9219"/>
      <c r="AA1723" s="9219"/>
      <c r="AB1723" s="9219"/>
      <c r="AC1723" s="9219"/>
      <c r="AD1723" s="9219"/>
      <c r="AE1723" s="9220"/>
      <c r="AF1723" s="9220"/>
      <c r="AG1723" s="9219"/>
      <c r="AH1723" s="9219"/>
      <c r="AI1723" s="9225"/>
      <c r="AJ1723" s="9221"/>
      <c r="AK1723" s="9221"/>
      <c r="AL1723" s="9221"/>
      <c r="AM1723" s="9221"/>
      <c r="AN1723" s="9221"/>
      <c r="AO1723" s="9221"/>
    </row>
    <row r="1724" spans="1:41" s="1928" customFormat="1" ht="16.5" customHeight="1" thickBot="1">
      <c r="A1724" s="1929"/>
      <c r="B1724" s="8953"/>
      <c r="C1724" s="5500" t="s">
        <v>409</v>
      </c>
      <c r="D1724" s="9226" t="s">
        <v>676</v>
      </c>
      <c r="E1724" s="9031">
        <f>I1724</f>
        <v>5000</v>
      </c>
      <c r="F1724" s="9227">
        <v>5000</v>
      </c>
      <c r="G1724" s="9228">
        <v>0</v>
      </c>
      <c r="H1724" s="2923">
        <f t="shared" si="478"/>
        <v>0</v>
      </c>
      <c r="I1724" s="1881">
        <f t="shared" si="476"/>
        <v>5000</v>
      </c>
      <c r="J1724" s="9218"/>
      <c r="K1724" s="9218"/>
      <c r="L1724" s="9218">
        <v>5000</v>
      </c>
      <c r="M1724" s="9218"/>
      <c r="N1724" s="9218"/>
      <c r="O1724" s="9218"/>
      <c r="P1724" s="9224"/>
      <c r="Q1724" s="9219"/>
      <c r="R1724" s="9219"/>
      <c r="S1724" s="9219"/>
      <c r="T1724" s="9225"/>
      <c r="U1724" s="9219"/>
      <c r="V1724" s="9219"/>
      <c r="W1724" s="9219"/>
      <c r="X1724" s="9219"/>
      <c r="Y1724" s="9219"/>
      <c r="Z1724" s="9219"/>
      <c r="AA1724" s="9219"/>
      <c r="AB1724" s="9219"/>
      <c r="AC1724" s="9219"/>
      <c r="AD1724" s="9219"/>
      <c r="AE1724" s="9220"/>
      <c r="AF1724" s="9220"/>
      <c r="AG1724" s="9219"/>
      <c r="AH1724" s="9219"/>
      <c r="AI1724" s="9225"/>
      <c r="AJ1724" s="9221"/>
      <c r="AK1724" s="9221"/>
      <c r="AL1724" s="9221"/>
      <c r="AM1724" s="9221"/>
      <c r="AN1724" s="9221"/>
      <c r="AO1724" s="9221"/>
    </row>
    <row r="1725" spans="1:41" s="1928" customFormat="1" ht="28.5" customHeight="1" thickBot="1">
      <c r="A1725" s="1955"/>
      <c r="B1725" s="2603" t="s">
        <v>413</v>
      </c>
      <c r="C1725" s="2604"/>
      <c r="D1725" s="2605" t="s">
        <v>414</v>
      </c>
      <c r="E1725" s="2606">
        <f t="shared" ref="E1725:G1726" si="482">SUM(E1726)</f>
        <v>1300</v>
      </c>
      <c r="F1725" s="2217">
        <f t="shared" si="482"/>
        <v>2302</v>
      </c>
      <c r="G1725" s="2218">
        <f t="shared" si="482"/>
        <v>1002</v>
      </c>
      <c r="H1725" s="2926">
        <f>G1725/F1725</f>
        <v>0.43527367506516074</v>
      </c>
      <c r="I1725" s="1881">
        <f t="shared" si="476"/>
        <v>0</v>
      </c>
      <c r="J1725" s="9218"/>
      <c r="K1725" s="9218"/>
      <c r="L1725" s="9218"/>
      <c r="M1725" s="9218"/>
      <c r="N1725" s="9218"/>
      <c r="O1725" s="9218"/>
      <c r="P1725" s="9224"/>
      <c r="Q1725" s="9219"/>
      <c r="R1725" s="9219"/>
      <c r="S1725" s="9219"/>
      <c r="T1725" s="9225"/>
      <c r="U1725" s="9219"/>
      <c r="V1725" s="9219"/>
      <c r="W1725" s="9219"/>
      <c r="X1725" s="9219"/>
      <c r="Y1725" s="9219"/>
      <c r="Z1725" s="9219"/>
      <c r="AA1725" s="9219"/>
      <c r="AB1725" s="9219"/>
      <c r="AC1725" s="9219"/>
      <c r="AD1725" s="9219"/>
      <c r="AE1725" s="9220"/>
      <c r="AF1725" s="9220"/>
      <c r="AG1725" s="9219"/>
      <c r="AH1725" s="9219"/>
      <c r="AI1725" s="9225"/>
      <c r="AJ1725" s="9221"/>
      <c r="AK1725" s="9221"/>
      <c r="AL1725" s="9221"/>
      <c r="AM1725" s="9221"/>
      <c r="AN1725" s="9221"/>
      <c r="AO1725" s="9221"/>
    </row>
    <row r="1726" spans="1:41" s="1928" customFormat="1" ht="17.100000000000001" customHeight="1">
      <c r="A1726" s="1929"/>
      <c r="B1726" s="11020"/>
      <c r="C1726" s="11258" t="s">
        <v>645</v>
      </c>
      <c r="D1726" s="11258"/>
      <c r="E1726" s="2220">
        <f t="shared" si="482"/>
        <v>1300</v>
      </c>
      <c r="F1726" s="2220">
        <f t="shared" si="482"/>
        <v>2302</v>
      </c>
      <c r="G1726" s="2221">
        <f t="shared" si="482"/>
        <v>1002</v>
      </c>
      <c r="H1726" s="8850">
        <f t="shared" si="478"/>
        <v>0.43527367506516074</v>
      </c>
      <c r="I1726" s="1881">
        <f t="shared" si="476"/>
        <v>0</v>
      </c>
      <c r="J1726" s="9218"/>
      <c r="K1726" s="9218"/>
      <c r="L1726" s="9218"/>
      <c r="M1726" s="9218"/>
      <c r="N1726" s="9218"/>
      <c r="O1726" s="9218"/>
      <c r="P1726" s="9224"/>
      <c r="Q1726" s="9219"/>
      <c r="R1726" s="9219"/>
      <c r="S1726" s="9219"/>
      <c r="T1726" s="9225"/>
      <c r="U1726" s="9219"/>
      <c r="V1726" s="9219"/>
      <c r="W1726" s="9219"/>
      <c r="X1726" s="9219"/>
      <c r="Y1726" s="9219"/>
      <c r="Z1726" s="9219"/>
      <c r="AA1726" s="9219"/>
      <c r="AB1726" s="9219"/>
      <c r="AC1726" s="9219"/>
      <c r="AD1726" s="9219"/>
      <c r="AE1726" s="9220"/>
      <c r="AF1726" s="9220"/>
      <c r="AG1726" s="9219"/>
      <c r="AH1726" s="9219"/>
      <c r="AI1726" s="9225"/>
      <c r="AJ1726" s="9221"/>
      <c r="AK1726" s="9221"/>
      <c r="AL1726" s="9221"/>
      <c r="AM1726" s="9221"/>
      <c r="AN1726" s="9221"/>
      <c r="AO1726" s="9221"/>
    </row>
    <row r="1727" spans="1:41" s="1928" customFormat="1" ht="17.100000000000001" customHeight="1">
      <c r="A1727" s="1929"/>
      <c r="B1727" s="11020"/>
      <c r="C1727" s="11282" t="s">
        <v>646</v>
      </c>
      <c r="D1727" s="11282"/>
      <c r="E1727" s="9229">
        <f t="shared" ref="E1727:G1727" si="483">SUM(E1728,E1733)</f>
        <v>1300</v>
      </c>
      <c r="F1727" s="9229">
        <f t="shared" si="483"/>
        <v>2302</v>
      </c>
      <c r="G1727" s="9230">
        <f t="shared" si="483"/>
        <v>1002</v>
      </c>
      <c r="H1727" s="8853">
        <f t="shared" si="478"/>
        <v>0.43527367506516074</v>
      </c>
      <c r="I1727" s="1881">
        <f t="shared" si="476"/>
        <v>0</v>
      </c>
      <c r="J1727" s="9231"/>
      <c r="K1727" s="9231"/>
      <c r="L1727" s="9231"/>
      <c r="M1727" s="9231"/>
      <c r="N1727" s="9231"/>
      <c r="O1727" s="9231"/>
      <c r="P1727" s="8956"/>
      <c r="Q1727" s="9232"/>
      <c r="R1727" s="9232"/>
      <c r="S1727" s="9232"/>
      <c r="T1727" s="8964"/>
      <c r="U1727" s="9232"/>
      <c r="V1727" s="9232"/>
      <c r="W1727" s="9232"/>
      <c r="X1727" s="9232"/>
      <c r="Y1727" s="9232"/>
      <c r="Z1727" s="9232"/>
      <c r="AA1727" s="9232"/>
      <c r="AB1727" s="9232"/>
      <c r="AC1727" s="9232"/>
      <c r="AD1727" s="9232"/>
      <c r="AE1727" s="9233"/>
      <c r="AF1727" s="9233"/>
      <c r="AG1727" s="9232"/>
      <c r="AH1727" s="9232"/>
      <c r="AI1727" s="8964"/>
      <c r="AJ1727" s="9234"/>
      <c r="AK1727" s="9234"/>
      <c r="AL1727" s="9234"/>
      <c r="AM1727" s="9234"/>
      <c r="AN1727" s="9234"/>
      <c r="AO1727" s="9234"/>
    </row>
    <row r="1728" spans="1:41" s="1928" customFormat="1" ht="17.100000000000001" customHeight="1">
      <c r="A1728" s="1929"/>
      <c r="B1728" s="11020"/>
      <c r="C1728" s="11260" t="s">
        <v>647</v>
      </c>
      <c r="D1728" s="11260"/>
      <c r="E1728" s="9235">
        <f t="shared" ref="E1728:G1728" si="484">SUM(E1729:E1731)</f>
        <v>0</v>
      </c>
      <c r="F1728" s="9235">
        <f t="shared" si="484"/>
        <v>1002</v>
      </c>
      <c r="G1728" s="9236">
        <f t="shared" si="484"/>
        <v>1002</v>
      </c>
      <c r="H1728" s="8853">
        <f t="shared" si="478"/>
        <v>1</v>
      </c>
      <c r="I1728" s="1881">
        <f t="shared" si="476"/>
        <v>0</v>
      </c>
      <c r="J1728" s="9231"/>
      <c r="K1728" s="9231"/>
      <c r="L1728" s="9231"/>
      <c r="M1728" s="9231"/>
      <c r="N1728" s="9231"/>
      <c r="O1728" s="9231"/>
      <c r="P1728" s="8956"/>
      <c r="Q1728" s="9232"/>
      <c r="R1728" s="9232"/>
      <c r="S1728" s="9232"/>
      <c r="T1728" s="8964"/>
      <c r="U1728" s="9232"/>
      <c r="V1728" s="9232"/>
      <c r="W1728" s="9232"/>
      <c r="X1728" s="9232"/>
      <c r="Y1728" s="9232"/>
      <c r="Z1728" s="9232"/>
      <c r="AA1728" s="9232"/>
      <c r="AB1728" s="9232"/>
      <c r="AC1728" s="9232"/>
      <c r="AD1728" s="9232"/>
      <c r="AE1728" s="9233"/>
      <c r="AF1728" s="9233"/>
      <c r="AG1728" s="9232"/>
      <c r="AH1728" s="9232"/>
      <c r="AI1728" s="8964"/>
      <c r="AJ1728" s="9234"/>
      <c r="AK1728" s="9234"/>
      <c r="AL1728" s="9234"/>
      <c r="AM1728" s="9234"/>
      <c r="AN1728" s="9234"/>
      <c r="AO1728" s="9234"/>
    </row>
    <row r="1729" spans="1:41" s="1928" customFormat="1" ht="17.100000000000001" customHeight="1">
      <c r="A1729" s="1929"/>
      <c r="B1729" s="11020"/>
      <c r="C1729" s="9237" t="s">
        <v>406</v>
      </c>
      <c r="D1729" s="9238" t="s">
        <v>648</v>
      </c>
      <c r="E1729" s="9239">
        <f>I1729</f>
        <v>0</v>
      </c>
      <c r="F1729" s="9240">
        <v>838</v>
      </c>
      <c r="G1729" s="9241">
        <v>838</v>
      </c>
      <c r="H1729" s="8853">
        <f t="shared" si="478"/>
        <v>1</v>
      </c>
      <c r="I1729" s="1881">
        <f t="shared" si="476"/>
        <v>0</v>
      </c>
      <c r="J1729" s="9242"/>
      <c r="K1729" s="9242"/>
      <c r="L1729" s="9242"/>
      <c r="M1729" s="9242"/>
      <c r="N1729" s="9242"/>
      <c r="O1729" s="9242"/>
      <c r="P1729" s="8956"/>
      <c r="Q1729" s="9243"/>
      <c r="R1729" s="9243"/>
      <c r="S1729" s="9243"/>
      <c r="T1729" s="8964"/>
      <c r="U1729" s="9243"/>
      <c r="V1729" s="9243"/>
      <c r="W1729" s="9243"/>
      <c r="X1729" s="9243"/>
      <c r="Y1729" s="9243"/>
      <c r="Z1729" s="9243"/>
      <c r="AA1729" s="9243"/>
      <c r="AB1729" s="9243"/>
      <c r="AC1729" s="9243"/>
      <c r="AD1729" s="9243"/>
      <c r="AE1729" s="9244"/>
      <c r="AF1729" s="9244"/>
      <c r="AG1729" s="9243"/>
      <c r="AH1729" s="9243"/>
      <c r="AI1729" s="8964"/>
      <c r="AJ1729" s="9245"/>
      <c r="AK1729" s="9245"/>
      <c r="AL1729" s="9245"/>
      <c r="AM1729" s="9245"/>
      <c r="AN1729" s="9245"/>
      <c r="AO1729" s="9245"/>
    </row>
    <row r="1730" spans="1:41" s="1928" customFormat="1" ht="17.100000000000001" customHeight="1">
      <c r="A1730" s="1929"/>
      <c r="B1730" s="11020"/>
      <c r="C1730" s="9246" t="s">
        <v>407</v>
      </c>
      <c r="D1730" s="9247" t="s">
        <v>650</v>
      </c>
      <c r="E1730" s="9248">
        <f>I1730</f>
        <v>0</v>
      </c>
      <c r="F1730" s="9240">
        <v>144</v>
      </c>
      <c r="G1730" s="9241">
        <v>144</v>
      </c>
      <c r="H1730" s="8853">
        <f t="shared" si="478"/>
        <v>1</v>
      </c>
      <c r="I1730" s="1881">
        <f t="shared" si="476"/>
        <v>0</v>
      </c>
      <c r="J1730" s="9249"/>
      <c r="K1730" s="9249"/>
      <c r="L1730" s="9249"/>
      <c r="M1730" s="9249"/>
      <c r="N1730" s="9249"/>
      <c r="O1730" s="9249"/>
      <c r="P1730" s="8956"/>
      <c r="Q1730" s="9250"/>
      <c r="R1730" s="9250"/>
      <c r="S1730" s="9250"/>
      <c r="T1730" s="8964"/>
      <c r="U1730" s="9250"/>
      <c r="V1730" s="9250"/>
      <c r="W1730" s="9250"/>
      <c r="X1730" s="9250"/>
      <c r="Y1730" s="9250"/>
      <c r="Z1730" s="9250"/>
      <c r="AA1730" s="9250"/>
      <c r="AB1730" s="9250"/>
      <c r="AC1730" s="9250"/>
      <c r="AD1730" s="9250"/>
      <c r="AE1730" s="9251"/>
      <c r="AF1730" s="9251"/>
      <c r="AG1730" s="9250"/>
      <c r="AH1730" s="9250"/>
      <c r="AI1730" s="8964"/>
      <c r="AJ1730" s="9252"/>
      <c r="AK1730" s="9252"/>
      <c r="AL1730" s="9252"/>
      <c r="AM1730" s="9252"/>
      <c r="AN1730" s="9252"/>
      <c r="AO1730" s="9252"/>
    </row>
    <row r="1731" spans="1:41" s="1928" customFormat="1" ht="17.100000000000001" customHeight="1">
      <c r="A1731" s="1929"/>
      <c r="B1731" s="11020"/>
      <c r="C1731" s="9253" t="s">
        <v>408</v>
      </c>
      <c r="D1731" s="9254" t="s">
        <v>1021</v>
      </c>
      <c r="E1731" s="9255">
        <f t="shared" ref="E1731" si="485">I1731</f>
        <v>0</v>
      </c>
      <c r="F1731" s="9240">
        <v>20</v>
      </c>
      <c r="G1731" s="9241">
        <v>20</v>
      </c>
      <c r="H1731" s="8853">
        <f t="shared" si="478"/>
        <v>1</v>
      </c>
      <c r="I1731" s="1881">
        <f t="shared" si="476"/>
        <v>0</v>
      </c>
      <c r="J1731" s="9256"/>
      <c r="K1731" s="9256"/>
      <c r="L1731" s="9256"/>
      <c r="M1731" s="9256"/>
      <c r="N1731" s="9256"/>
      <c r="O1731" s="9256"/>
      <c r="P1731" s="8956"/>
      <c r="Q1731" s="9257"/>
      <c r="R1731" s="9257"/>
      <c r="S1731" s="9257"/>
      <c r="T1731" s="8964"/>
      <c r="U1731" s="9257"/>
      <c r="V1731" s="9257"/>
      <c r="W1731" s="9257"/>
      <c r="X1731" s="9257"/>
      <c r="Y1731" s="9257"/>
      <c r="Z1731" s="9257"/>
      <c r="AA1731" s="9257"/>
      <c r="AB1731" s="9257"/>
      <c r="AC1731" s="9257"/>
      <c r="AD1731" s="9257"/>
      <c r="AE1731" s="9258"/>
      <c r="AF1731" s="9258"/>
      <c r="AG1731" s="9257"/>
      <c r="AH1731" s="9257"/>
      <c r="AI1731" s="8964"/>
      <c r="AJ1731" s="9259"/>
      <c r="AK1731" s="9259"/>
      <c r="AL1731" s="9259"/>
      <c r="AM1731" s="9259"/>
      <c r="AN1731" s="9259"/>
      <c r="AO1731" s="9259"/>
    </row>
    <row r="1732" spans="1:41" s="1928" customFormat="1" ht="17.100000000000001" customHeight="1">
      <c r="A1732" s="1929"/>
      <c r="B1732" s="11020"/>
      <c r="C1732" s="9260"/>
      <c r="D1732" s="9260"/>
      <c r="E1732" s="9261"/>
      <c r="F1732" s="9240"/>
      <c r="G1732" s="9241"/>
      <c r="H1732" s="8853"/>
      <c r="I1732" s="1881">
        <f t="shared" si="476"/>
        <v>0</v>
      </c>
      <c r="J1732" s="9262"/>
      <c r="K1732" s="9262"/>
      <c r="L1732" s="9262"/>
      <c r="M1732" s="9262"/>
      <c r="N1732" s="9262"/>
      <c r="O1732" s="9262"/>
      <c r="P1732" s="8956"/>
      <c r="Q1732" s="9263"/>
      <c r="R1732" s="9263"/>
      <c r="S1732" s="9263"/>
      <c r="T1732" s="8964"/>
      <c r="U1732" s="9263"/>
      <c r="V1732" s="9263"/>
      <c r="W1732" s="9263"/>
      <c r="X1732" s="9263"/>
      <c r="Y1732" s="9263"/>
      <c r="Z1732" s="9263"/>
      <c r="AA1732" s="9263"/>
      <c r="AB1732" s="9263"/>
      <c r="AC1732" s="9263"/>
      <c r="AD1732" s="9263"/>
      <c r="AE1732" s="9264"/>
      <c r="AF1732" s="9264"/>
      <c r="AG1732" s="9263"/>
      <c r="AH1732" s="9263"/>
      <c r="AI1732" s="8964"/>
      <c r="AJ1732" s="9265"/>
      <c r="AK1732" s="9265"/>
      <c r="AL1732" s="9265"/>
      <c r="AM1732" s="9265"/>
      <c r="AN1732" s="9265"/>
      <c r="AO1732" s="9265"/>
    </row>
    <row r="1733" spans="1:41" s="1928" customFormat="1" ht="17.100000000000001" customHeight="1">
      <c r="A1733" s="1929"/>
      <c r="B1733" s="11020"/>
      <c r="C1733" s="11283" t="s">
        <v>654</v>
      </c>
      <c r="D1733" s="11283"/>
      <c r="E1733" s="9266">
        <f t="shared" ref="E1733:G1733" si="486">SUM(E1734)</f>
        <v>1300</v>
      </c>
      <c r="F1733" s="9266">
        <f t="shared" si="486"/>
        <v>1300</v>
      </c>
      <c r="G1733" s="9267">
        <f t="shared" si="486"/>
        <v>0</v>
      </c>
      <c r="H1733" s="8853">
        <f t="shared" si="478"/>
        <v>0</v>
      </c>
      <c r="I1733" s="1881">
        <f t="shared" si="476"/>
        <v>0</v>
      </c>
      <c r="J1733" s="9268"/>
      <c r="K1733" s="9268"/>
      <c r="L1733" s="9268"/>
      <c r="M1733" s="9268"/>
      <c r="N1733" s="9268"/>
      <c r="O1733" s="9268"/>
      <c r="P1733" s="8956"/>
      <c r="Q1733" s="9269"/>
      <c r="R1733" s="9269"/>
      <c r="S1733" s="9269"/>
      <c r="T1733" s="8964"/>
      <c r="U1733" s="9269"/>
      <c r="V1733" s="9269"/>
      <c r="W1733" s="9269"/>
      <c r="X1733" s="9269"/>
      <c r="Y1733" s="9269"/>
      <c r="Z1733" s="9269"/>
      <c r="AA1733" s="9269"/>
      <c r="AB1733" s="9269"/>
      <c r="AC1733" s="9269"/>
      <c r="AD1733" s="9269"/>
      <c r="AE1733" s="9270"/>
      <c r="AF1733" s="9270"/>
      <c r="AG1733" s="9269"/>
      <c r="AH1733" s="9269"/>
      <c r="AI1733" s="8964"/>
      <c r="AJ1733" s="9271"/>
      <c r="AK1733" s="9271"/>
      <c r="AL1733" s="9271"/>
      <c r="AM1733" s="9271"/>
      <c r="AN1733" s="9271"/>
      <c r="AO1733" s="9271"/>
    </row>
    <row r="1734" spans="1:41" s="1928" customFormat="1" ht="19.5" customHeight="1" thickBot="1">
      <c r="A1734" s="1955"/>
      <c r="B1734" s="11281"/>
      <c r="C1734" s="9272" t="s">
        <v>409</v>
      </c>
      <c r="D1734" s="9273" t="s">
        <v>676</v>
      </c>
      <c r="E1734" s="9274">
        <f>I1734</f>
        <v>1300</v>
      </c>
      <c r="F1734" s="9275">
        <v>1300</v>
      </c>
      <c r="G1734" s="9276">
        <v>0</v>
      </c>
      <c r="H1734" s="2923">
        <f t="shared" si="478"/>
        <v>0</v>
      </c>
      <c r="I1734" s="1881">
        <f t="shared" si="476"/>
        <v>1300</v>
      </c>
      <c r="J1734" s="9277"/>
      <c r="K1734" s="9277"/>
      <c r="L1734" s="9277">
        <v>1300</v>
      </c>
      <c r="M1734" s="9277"/>
      <c r="N1734" s="9277"/>
      <c r="O1734" s="9277"/>
      <c r="P1734" s="8956"/>
      <c r="Q1734" s="9278"/>
      <c r="R1734" s="9278"/>
      <c r="S1734" s="9278"/>
      <c r="T1734" s="8964"/>
      <c r="U1734" s="9278"/>
      <c r="V1734" s="9278"/>
      <c r="W1734" s="9278"/>
      <c r="X1734" s="9278"/>
      <c r="Y1734" s="9278"/>
      <c r="Z1734" s="9278"/>
      <c r="AA1734" s="9278"/>
      <c r="AB1734" s="9278"/>
      <c r="AC1734" s="9278"/>
      <c r="AD1734" s="9278"/>
      <c r="AE1734" s="9279"/>
      <c r="AF1734" s="9279"/>
      <c r="AG1734" s="9278"/>
      <c r="AH1734" s="9278"/>
      <c r="AI1734" s="8964"/>
      <c r="AJ1734" s="9280"/>
      <c r="AK1734" s="9280"/>
      <c r="AL1734" s="9280"/>
      <c r="AM1734" s="9280"/>
      <c r="AN1734" s="9280"/>
      <c r="AO1734" s="9280"/>
    </row>
    <row r="1735" spans="1:41" s="1928" customFormat="1" ht="20.25" customHeight="1" thickBot="1">
      <c r="A1735" s="1955"/>
      <c r="B1735" s="2603" t="s">
        <v>416</v>
      </c>
      <c r="C1735" s="9281"/>
      <c r="D1735" s="2605" t="s">
        <v>1022</v>
      </c>
      <c r="E1735" s="2606">
        <f t="shared" ref="E1735:G1736" si="487">SUM(E1736)</f>
        <v>150000</v>
      </c>
      <c r="F1735" s="2217">
        <f t="shared" si="487"/>
        <v>365574</v>
      </c>
      <c r="G1735" s="2218">
        <f t="shared" si="487"/>
        <v>350574</v>
      </c>
      <c r="H1735" s="2926">
        <f t="shared" si="478"/>
        <v>0.95896863562507184</v>
      </c>
      <c r="I1735" s="1881">
        <f t="shared" si="476"/>
        <v>0</v>
      </c>
      <c r="J1735" s="9277"/>
      <c r="K1735" s="9277"/>
      <c r="L1735" s="9277"/>
      <c r="M1735" s="9277"/>
      <c r="N1735" s="9277"/>
      <c r="O1735" s="9277"/>
      <c r="P1735" s="8956"/>
      <c r="Q1735" s="9278"/>
      <c r="R1735" s="9278"/>
      <c r="S1735" s="9278"/>
      <c r="T1735" s="8964"/>
      <c r="U1735" s="9278"/>
      <c r="V1735" s="9278"/>
      <c r="W1735" s="9278"/>
      <c r="X1735" s="9278"/>
      <c r="Y1735" s="9278"/>
      <c r="Z1735" s="9278"/>
      <c r="AA1735" s="9278"/>
      <c r="AB1735" s="9278"/>
      <c r="AC1735" s="9278"/>
      <c r="AD1735" s="9278"/>
      <c r="AE1735" s="9279"/>
      <c r="AF1735" s="9279"/>
      <c r="AG1735" s="9278"/>
      <c r="AH1735" s="9278"/>
      <c r="AI1735" s="8964"/>
      <c r="AJ1735" s="9280"/>
      <c r="AK1735" s="9280"/>
      <c r="AL1735" s="9280"/>
      <c r="AM1735" s="9280"/>
      <c r="AN1735" s="9280"/>
      <c r="AO1735" s="9280"/>
    </row>
    <row r="1736" spans="1:41" s="1928" customFormat="1" ht="17.100000000000001" customHeight="1">
      <c r="A1736" s="1929"/>
      <c r="B1736" s="1955"/>
      <c r="C1736" s="11258" t="s">
        <v>645</v>
      </c>
      <c r="D1736" s="11258"/>
      <c r="E1736" s="9282">
        <f t="shared" si="487"/>
        <v>150000</v>
      </c>
      <c r="F1736" s="9282">
        <f t="shared" si="487"/>
        <v>365574</v>
      </c>
      <c r="G1736" s="9283">
        <f t="shared" si="487"/>
        <v>350574</v>
      </c>
      <c r="H1736" s="8850">
        <f t="shared" si="478"/>
        <v>0.95896863562507184</v>
      </c>
      <c r="I1736" s="1881">
        <f t="shared" si="476"/>
        <v>0</v>
      </c>
      <c r="J1736" s="9277"/>
      <c r="K1736" s="9277"/>
      <c r="L1736" s="9277"/>
      <c r="M1736" s="9277"/>
      <c r="N1736" s="9277"/>
      <c r="O1736" s="9277"/>
      <c r="P1736" s="8956"/>
      <c r="Q1736" s="9278"/>
      <c r="R1736" s="9278"/>
      <c r="S1736" s="9278"/>
      <c r="T1736" s="8964"/>
      <c r="U1736" s="9278"/>
      <c r="V1736" s="9278"/>
      <c r="W1736" s="9278"/>
      <c r="X1736" s="9278"/>
      <c r="Y1736" s="9278"/>
      <c r="Z1736" s="9278"/>
      <c r="AA1736" s="9278"/>
      <c r="AB1736" s="9278"/>
      <c r="AC1736" s="9278"/>
      <c r="AD1736" s="9278"/>
      <c r="AE1736" s="9279"/>
      <c r="AF1736" s="9279"/>
      <c r="AG1736" s="9278"/>
      <c r="AH1736" s="9278"/>
      <c r="AI1736" s="8964"/>
      <c r="AJ1736" s="9280"/>
      <c r="AK1736" s="9280"/>
      <c r="AL1736" s="9280"/>
      <c r="AM1736" s="9280"/>
      <c r="AN1736" s="9280"/>
      <c r="AO1736" s="9280"/>
    </row>
    <row r="1737" spans="1:41" s="1928" customFormat="1" ht="17.100000000000001" customHeight="1">
      <c r="A1737" s="1929"/>
      <c r="B1737" s="1955"/>
      <c r="C1737" s="11294" t="s">
        <v>646</v>
      </c>
      <c r="D1737" s="11294"/>
      <c r="E1737" s="9284">
        <f t="shared" ref="E1737:G1737" si="488">SUM(E1738,E1743)</f>
        <v>150000</v>
      </c>
      <c r="F1737" s="9284">
        <f t="shared" si="488"/>
        <v>365574</v>
      </c>
      <c r="G1737" s="9285">
        <f t="shared" si="488"/>
        <v>350574</v>
      </c>
      <c r="H1737" s="8853">
        <f t="shared" si="478"/>
        <v>0.95896863562507184</v>
      </c>
      <c r="I1737" s="1881">
        <f t="shared" si="476"/>
        <v>0</v>
      </c>
      <c r="J1737" s="9286"/>
      <c r="K1737" s="9286"/>
      <c r="L1737" s="9286"/>
      <c r="M1737" s="9286"/>
      <c r="N1737" s="9286"/>
      <c r="O1737" s="9286"/>
      <c r="P1737" s="8956"/>
      <c r="Q1737" s="9287"/>
      <c r="R1737" s="9287"/>
      <c r="S1737" s="9287"/>
      <c r="T1737" s="8964"/>
      <c r="U1737" s="9287"/>
      <c r="V1737" s="9287"/>
      <c r="W1737" s="9287"/>
      <c r="X1737" s="9287"/>
      <c r="Y1737" s="9287"/>
      <c r="Z1737" s="9287"/>
      <c r="AA1737" s="9287"/>
      <c r="AB1737" s="9287"/>
      <c r="AC1737" s="9287"/>
      <c r="AD1737" s="9287"/>
      <c r="AE1737" s="9288"/>
      <c r="AF1737" s="9288"/>
      <c r="AG1737" s="9287"/>
      <c r="AH1737" s="9287"/>
      <c r="AI1737" s="8964"/>
      <c r="AJ1737" s="9289"/>
      <c r="AK1737" s="9289"/>
      <c r="AL1737" s="9289"/>
      <c r="AM1737" s="9289"/>
      <c r="AN1737" s="9289"/>
      <c r="AO1737" s="9289"/>
    </row>
    <row r="1738" spans="1:41" s="1928" customFormat="1" ht="17.100000000000001" customHeight="1">
      <c r="A1738" s="1929"/>
      <c r="B1738" s="1955"/>
      <c r="C1738" s="11295" t="s">
        <v>647</v>
      </c>
      <c r="D1738" s="11296"/>
      <c r="E1738" s="9290">
        <f t="shared" ref="E1738:G1738" si="489">SUM(E1739:E1741)</f>
        <v>145000</v>
      </c>
      <c r="F1738" s="9290">
        <f t="shared" si="489"/>
        <v>350574</v>
      </c>
      <c r="G1738" s="9291">
        <f t="shared" si="489"/>
        <v>350574</v>
      </c>
      <c r="H1738" s="8853">
        <f t="shared" si="478"/>
        <v>1</v>
      </c>
      <c r="I1738" s="1881">
        <f t="shared" si="476"/>
        <v>0</v>
      </c>
      <c r="J1738" s="9286"/>
      <c r="K1738" s="9286"/>
      <c r="L1738" s="9286"/>
      <c r="M1738" s="9286"/>
      <c r="N1738" s="9286"/>
      <c r="O1738" s="9286"/>
      <c r="P1738" s="8956"/>
      <c r="Q1738" s="9287"/>
      <c r="R1738" s="9287"/>
      <c r="S1738" s="9287"/>
      <c r="T1738" s="8964"/>
      <c r="U1738" s="9287"/>
      <c r="V1738" s="9287"/>
      <c r="W1738" s="9287"/>
      <c r="X1738" s="9287"/>
      <c r="Y1738" s="9287"/>
      <c r="Z1738" s="9287"/>
      <c r="AA1738" s="9287"/>
      <c r="AB1738" s="9287"/>
      <c r="AC1738" s="9287"/>
      <c r="AD1738" s="9287"/>
      <c r="AE1738" s="9288"/>
      <c r="AF1738" s="9288"/>
      <c r="AG1738" s="9287"/>
      <c r="AH1738" s="9287"/>
      <c r="AI1738" s="8964"/>
      <c r="AJ1738" s="9289"/>
      <c r="AK1738" s="9289"/>
      <c r="AL1738" s="9289"/>
      <c r="AM1738" s="9289"/>
      <c r="AN1738" s="9289"/>
      <c r="AO1738" s="9289"/>
    </row>
    <row r="1739" spans="1:41" s="1928" customFormat="1" ht="17.100000000000001" customHeight="1">
      <c r="A1739" s="1929"/>
      <c r="B1739" s="1955"/>
      <c r="C1739" s="9292" t="s">
        <v>406</v>
      </c>
      <c r="D1739" s="9293" t="s">
        <v>648</v>
      </c>
      <c r="E1739" s="9294">
        <f>I1739</f>
        <v>121200</v>
      </c>
      <c r="F1739" s="9240">
        <v>293019</v>
      </c>
      <c r="G1739" s="9241">
        <v>293019</v>
      </c>
      <c r="H1739" s="8853">
        <f t="shared" si="478"/>
        <v>1</v>
      </c>
      <c r="I1739" s="1881">
        <f t="shared" si="476"/>
        <v>121200</v>
      </c>
      <c r="J1739" s="9295"/>
      <c r="K1739" s="9295"/>
      <c r="L1739" s="9295">
        <v>121200</v>
      </c>
      <c r="M1739" s="9295"/>
      <c r="N1739" s="9295"/>
      <c r="O1739" s="9295"/>
      <c r="P1739" s="8956"/>
      <c r="Q1739" s="9296"/>
      <c r="R1739" s="9296"/>
      <c r="S1739" s="9296"/>
      <c r="T1739" s="8964"/>
      <c r="U1739" s="9296"/>
      <c r="V1739" s="9296"/>
      <c r="W1739" s="9296"/>
      <c r="X1739" s="9296"/>
      <c r="Y1739" s="9296"/>
      <c r="Z1739" s="9296"/>
      <c r="AA1739" s="9296"/>
      <c r="AB1739" s="9296"/>
      <c r="AC1739" s="9296"/>
      <c r="AD1739" s="9296"/>
      <c r="AE1739" s="9297"/>
      <c r="AF1739" s="9297"/>
      <c r="AG1739" s="9296"/>
      <c r="AH1739" s="9296"/>
      <c r="AI1739" s="8964"/>
      <c r="AJ1739" s="9298"/>
      <c r="AK1739" s="9298"/>
      <c r="AL1739" s="9298"/>
      <c r="AM1739" s="9298"/>
      <c r="AN1739" s="9298"/>
      <c r="AO1739" s="9298"/>
    </row>
    <row r="1740" spans="1:41" s="1928" customFormat="1" ht="17.100000000000001" customHeight="1">
      <c r="A1740" s="1929"/>
      <c r="B1740" s="1955"/>
      <c r="C1740" s="9299" t="s">
        <v>407</v>
      </c>
      <c r="D1740" s="9300" t="s">
        <v>650</v>
      </c>
      <c r="E1740" s="9301">
        <f t="shared" ref="E1740:E1741" si="490">I1740</f>
        <v>20830</v>
      </c>
      <c r="F1740" s="8323">
        <v>50371</v>
      </c>
      <c r="G1740" s="8324">
        <v>50371</v>
      </c>
      <c r="H1740" s="8853">
        <f t="shared" si="478"/>
        <v>1</v>
      </c>
      <c r="I1740" s="1881">
        <f t="shared" si="476"/>
        <v>20830</v>
      </c>
      <c r="J1740" s="9302"/>
      <c r="K1740" s="9302"/>
      <c r="L1740" s="9302">
        <v>20830</v>
      </c>
      <c r="M1740" s="9302"/>
      <c r="N1740" s="9302"/>
      <c r="O1740" s="9302"/>
      <c r="P1740" s="8326"/>
      <c r="Q1740" s="9303"/>
      <c r="R1740" s="9303"/>
      <c r="S1740" s="9303"/>
      <c r="T1740" s="8944"/>
      <c r="U1740" s="9303"/>
      <c r="V1740" s="9303"/>
      <c r="W1740" s="9303"/>
      <c r="X1740" s="9303"/>
      <c r="Y1740" s="9303"/>
      <c r="Z1740" s="9303"/>
      <c r="AA1740" s="9303"/>
      <c r="AB1740" s="9303"/>
      <c r="AC1740" s="9303"/>
      <c r="AD1740" s="9303"/>
      <c r="AE1740" s="9304"/>
      <c r="AF1740" s="9304"/>
      <c r="AG1740" s="9303"/>
      <c r="AH1740" s="9303"/>
      <c r="AI1740" s="8944"/>
      <c r="AJ1740" s="9305"/>
      <c r="AK1740" s="9305"/>
      <c r="AL1740" s="9305"/>
      <c r="AM1740" s="9305"/>
      <c r="AN1740" s="9305"/>
      <c r="AO1740" s="9305"/>
    </row>
    <row r="1741" spans="1:41" s="1928" customFormat="1" ht="16.5" customHeight="1">
      <c r="A1741" s="1955"/>
      <c r="B1741" s="1955"/>
      <c r="C1741" s="9306" t="s">
        <v>408</v>
      </c>
      <c r="D1741" s="9307" t="s">
        <v>651</v>
      </c>
      <c r="E1741" s="9301">
        <f t="shared" si="490"/>
        <v>2970</v>
      </c>
      <c r="F1741" s="8323">
        <v>7184</v>
      </c>
      <c r="G1741" s="8324">
        <v>7184</v>
      </c>
      <c r="H1741" s="8853">
        <f t="shared" si="478"/>
        <v>1</v>
      </c>
      <c r="I1741" s="1881">
        <f t="shared" si="476"/>
        <v>2970</v>
      </c>
      <c r="J1741" s="9302"/>
      <c r="K1741" s="9302"/>
      <c r="L1741" s="9302">
        <v>2970</v>
      </c>
      <c r="M1741" s="9302"/>
      <c r="N1741" s="9302"/>
      <c r="O1741" s="9302"/>
      <c r="P1741" s="8326"/>
      <c r="Q1741" s="9303"/>
      <c r="R1741" s="9303"/>
      <c r="S1741" s="9303"/>
      <c r="T1741" s="8944"/>
      <c r="U1741" s="9303"/>
      <c r="V1741" s="9303"/>
      <c r="W1741" s="9303"/>
      <c r="X1741" s="9303"/>
      <c r="Y1741" s="9303"/>
      <c r="Z1741" s="9303"/>
      <c r="AA1741" s="9303"/>
      <c r="AB1741" s="9303"/>
      <c r="AC1741" s="9303"/>
      <c r="AD1741" s="9303"/>
      <c r="AE1741" s="9304"/>
      <c r="AF1741" s="9304"/>
      <c r="AG1741" s="9303"/>
      <c r="AH1741" s="9303"/>
      <c r="AI1741" s="8944"/>
      <c r="AJ1741" s="9305"/>
      <c r="AK1741" s="9305"/>
      <c r="AL1741" s="9305"/>
      <c r="AM1741" s="9305"/>
      <c r="AN1741" s="9305"/>
      <c r="AO1741" s="9305"/>
    </row>
    <row r="1742" spans="1:41" s="1928" customFormat="1" ht="16.5" customHeight="1">
      <c r="A1742" s="1929"/>
      <c r="B1742" s="1955"/>
      <c r="C1742" s="9308"/>
      <c r="D1742" s="9309"/>
      <c r="E1742" s="9310"/>
      <c r="F1742" s="8323"/>
      <c r="G1742" s="8324"/>
      <c r="H1742" s="8853"/>
      <c r="I1742" s="1881">
        <f t="shared" si="476"/>
        <v>0</v>
      </c>
      <c r="J1742" s="9311"/>
      <c r="K1742" s="9311"/>
      <c r="L1742" s="9311"/>
      <c r="M1742" s="9311"/>
      <c r="N1742" s="9311"/>
      <c r="O1742" s="9311"/>
      <c r="P1742" s="8326"/>
      <c r="Q1742" s="9312"/>
      <c r="R1742" s="9312"/>
      <c r="S1742" s="9312"/>
      <c r="T1742" s="8944"/>
      <c r="U1742" s="9312"/>
      <c r="V1742" s="9312"/>
      <c r="W1742" s="9312"/>
      <c r="X1742" s="9312"/>
      <c r="Y1742" s="9312"/>
      <c r="Z1742" s="9312"/>
      <c r="AA1742" s="9312"/>
      <c r="AB1742" s="9312"/>
      <c r="AC1742" s="9312"/>
      <c r="AD1742" s="9312"/>
      <c r="AE1742" s="9313"/>
      <c r="AF1742" s="9313"/>
      <c r="AG1742" s="9312"/>
      <c r="AH1742" s="9312"/>
      <c r="AI1742" s="8944"/>
      <c r="AJ1742" s="9314"/>
      <c r="AK1742" s="9314"/>
      <c r="AL1742" s="9314"/>
      <c r="AM1742" s="9314"/>
      <c r="AN1742" s="9314"/>
      <c r="AO1742" s="9314"/>
    </row>
    <row r="1743" spans="1:41" s="1928" customFormat="1" ht="17.100000000000001" customHeight="1">
      <c r="A1743" s="1929"/>
      <c r="B1743" s="1955"/>
      <c r="C1743" s="11297" t="s">
        <v>654</v>
      </c>
      <c r="D1743" s="11297"/>
      <c r="E1743" s="9315">
        <f>SUM(E1744:E1745)</f>
        <v>5000</v>
      </c>
      <c r="F1743" s="9315">
        <f t="shared" ref="F1743:G1743" si="491">SUM(F1744:F1745)</f>
        <v>15000</v>
      </c>
      <c r="G1743" s="9316">
        <f t="shared" si="491"/>
        <v>0</v>
      </c>
      <c r="H1743" s="8853">
        <f t="shared" si="478"/>
        <v>0</v>
      </c>
      <c r="I1743" s="1881">
        <f t="shared" si="476"/>
        <v>0</v>
      </c>
      <c r="J1743" s="9317"/>
      <c r="K1743" s="9317"/>
      <c r="L1743" s="9317"/>
      <c r="M1743" s="9317"/>
      <c r="N1743" s="9317"/>
      <c r="O1743" s="9317"/>
      <c r="P1743" s="8326"/>
      <c r="Q1743" s="9318"/>
      <c r="R1743" s="9318"/>
      <c r="S1743" s="9318"/>
      <c r="T1743" s="8944"/>
      <c r="U1743" s="9318"/>
      <c r="V1743" s="9318"/>
      <c r="W1743" s="9318"/>
      <c r="X1743" s="9318"/>
      <c r="Y1743" s="9318"/>
      <c r="Z1743" s="9318"/>
      <c r="AA1743" s="9318"/>
      <c r="AB1743" s="9318"/>
      <c r="AC1743" s="9318"/>
      <c r="AD1743" s="9318"/>
      <c r="AE1743" s="9319"/>
      <c r="AF1743" s="9319"/>
      <c r="AG1743" s="9318"/>
      <c r="AH1743" s="9318"/>
      <c r="AI1743" s="8944"/>
      <c r="AJ1743" s="9320"/>
      <c r="AK1743" s="9320"/>
      <c r="AL1743" s="9320"/>
      <c r="AM1743" s="9320"/>
      <c r="AN1743" s="9320"/>
      <c r="AO1743" s="9320"/>
    </row>
    <row r="1744" spans="1:41" s="1928" customFormat="1" ht="17.25" customHeight="1" thickBot="1">
      <c r="A1744" s="2113"/>
      <c r="B1744" s="2114"/>
      <c r="C1744" s="5500" t="s">
        <v>375</v>
      </c>
      <c r="D1744" s="5610" t="s">
        <v>656</v>
      </c>
      <c r="E1744" s="2258">
        <v>0</v>
      </c>
      <c r="F1744" s="2259">
        <v>10000</v>
      </c>
      <c r="G1744" s="2260">
        <v>0</v>
      </c>
      <c r="H1744" s="3240">
        <f t="shared" si="478"/>
        <v>0</v>
      </c>
      <c r="I1744" s="1881">
        <f t="shared" si="476"/>
        <v>0</v>
      </c>
      <c r="J1744" s="9317"/>
      <c r="K1744" s="9317"/>
      <c r="L1744" s="9317"/>
      <c r="M1744" s="9317"/>
      <c r="N1744" s="9317"/>
      <c r="O1744" s="9317"/>
      <c r="P1744" s="8326"/>
      <c r="Q1744" s="9318"/>
      <c r="R1744" s="9318"/>
      <c r="S1744" s="9318"/>
      <c r="T1744" s="8944"/>
      <c r="U1744" s="9318"/>
      <c r="V1744" s="9318"/>
      <c r="W1744" s="9318"/>
      <c r="X1744" s="9318"/>
      <c r="Y1744" s="9318"/>
      <c r="Z1744" s="9318"/>
      <c r="AA1744" s="9318"/>
      <c r="AB1744" s="9318"/>
      <c r="AC1744" s="9318"/>
      <c r="AD1744" s="9318"/>
      <c r="AE1744" s="9319"/>
      <c r="AF1744" s="9319"/>
      <c r="AG1744" s="9318"/>
      <c r="AH1744" s="9318"/>
      <c r="AI1744" s="8944"/>
      <c r="AJ1744" s="9320"/>
      <c r="AK1744" s="9320"/>
      <c r="AL1744" s="9320"/>
      <c r="AM1744" s="9320"/>
      <c r="AN1744" s="9320"/>
      <c r="AO1744" s="9320"/>
    </row>
    <row r="1745" spans="1:41" s="1928" customFormat="1" ht="18.75" customHeight="1" thickBot="1">
      <c r="A1745" s="1929"/>
      <c r="B1745" s="2114"/>
      <c r="C1745" s="3787" t="s">
        <v>409</v>
      </c>
      <c r="D1745" s="5610" t="s">
        <v>676</v>
      </c>
      <c r="E1745" s="2258">
        <f>I1745</f>
        <v>5000</v>
      </c>
      <c r="F1745" s="2281">
        <v>5000</v>
      </c>
      <c r="G1745" s="2282">
        <v>0</v>
      </c>
      <c r="H1745" s="2923">
        <f t="shared" si="478"/>
        <v>0</v>
      </c>
      <c r="I1745" s="1881">
        <f t="shared" si="476"/>
        <v>5000</v>
      </c>
      <c r="J1745" s="9317"/>
      <c r="K1745" s="9317"/>
      <c r="L1745" s="9317">
        <v>5000</v>
      </c>
      <c r="M1745" s="9317"/>
      <c r="N1745" s="9317"/>
      <c r="O1745" s="9317"/>
      <c r="P1745" s="8326"/>
      <c r="Q1745" s="9318"/>
      <c r="R1745" s="9318"/>
      <c r="S1745" s="9318"/>
      <c r="T1745" s="8944"/>
      <c r="U1745" s="9318"/>
      <c r="V1745" s="9318"/>
      <c r="W1745" s="9318"/>
      <c r="X1745" s="9318"/>
      <c r="Y1745" s="9318"/>
      <c r="Z1745" s="9318"/>
      <c r="AA1745" s="9318"/>
      <c r="AB1745" s="9318"/>
      <c r="AC1745" s="9318"/>
      <c r="AD1745" s="9318"/>
      <c r="AE1745" s="9319"/>
      <c r="AF1745" s="9319"/>
      <c r="AG1745" s="9318"/>
      <c r="AH1745" s="9318"/>
      <c r="AI1745" s="8944"/>
      <c r="AJ1745" s="9320"/>
      <c r="AK1745" s="9320"/>
      <c r="AL1745" s="9320"/>
      <c r="AM1745" s="9320"/>
      <c r="AN1745" s="9320"/>
      <c r="AO1745" s="9320"/>
    </row>
    <row r="1746" spans="1:41" s="1928" customFormat="1" ht="17.100000000000001" customHeight="1" thickBot="1">
      <c r="A1746" s="1955"/>
      <c r="B1746" s="2214" t="s">
        <v>447</v>
      </c>
      <c r="C1746" s="2215"/>
      <c r="D1746" s="2216" t="s">
        <v>44</v>
      </c>
      <c r="E1746" s="2217">
        <f>SUM(E1747,E1759)</f>
        <v>175000</v>
      </c>
      <c r="F1746" s="2217">
        <f>SUM(F1747,F1759)</f>
        <v>244200</v>
      </c>
      <c r="G1746" s="2218">
        <f>SUM(G1747,G1759)</f>
        <v>227110</v>
      </c>
      <c r="H1746" s="2926">
        <f t="shared" si="478"/>
        <v>0.93001638001637998</v>
      </c>
      <c r="I1746" s="1881">
        <f t="shared" si="476"/>
        <v>0</v>
      </c>
      <c r="J1746" s="9311"/>
      <c r="K1746" s="9311"/>
      <c r="L1746" s="9311"/>
      <c r="M1746" s="9311"/>
      <c r="N1746" s="9311"/>
      <c r="O1746" s="9311"/>
      <c r="P1746" s="8326"/>
      <c r="Q1746" s="9312"/>
      <c r="R1746" s="9312"/>
      <c r="S1746" s="9312"/>
      <c r="T1746" s="8944"/>
      <c r="U1746" s="9312"/>
      <c r="V1746" s="9312"/>
      <c r="W1746" s="9312"/>
      <c r="X1746" s="9312"/>
      <c r="Y1746" s="9312"/>
      <c r="Z1746" s="9312"/>
      <c r="AA1746" s="9312"/>
      <c r="AB1746" s="9312"/>
      <c r="AC1746" s="9312"/>
      <c r="AD1746" s="9312"/>
      <c r="AE1746" s="9313"/>
      <c r="AF1746" s="9313"/>
      <c r="AG1746" s="9312"/>
      <c r="AH1746" s="9312"/>
      <c r="AI1746" s="8944"/>
      <c r="AJ1746" s="9314"/>
      <c r="AK1746" s="9314"/>
      <c r="AL1746" s="9314"/>
      <c r="AM1746" s="9314"/>
      <c r="AN1746" s="9314"/>
      <c r="AO1746" s="9314"/>
    </row>
    <row r="1747" spans="1:41" s="1928" customFormat="1" ht="17.100000000000001" customHeight="1">
      <c r="A1747" s="1929"/>
      <c r="B1747" s="2283"/>
      <c r="C1747" s="11258" t="s">
        <v>645</v>
      </c>
      <c r="D1747" s="11258"/>
      <c r="E1747" s="2284">
        <f>SUM(E1748,E1756)</f>
        <v>175000</v>
      </c>
      <c r="F1747" s="2284">
        <f>SUM(F1748,F1756)</f>
        <v>84600</v>
      </c>
      <c r="G1747" s="2285">
        <f>SUM(G1748,G1756)</f>
        <v>67510</v>
      </c>
      <c r="H1747" s="8850">
        <f t="shared" si="478"/>
        <v>0.7979905437352246</v>
      </c>
      <c r="I1747" s="1881">
        <f t="shared" si="476"/>
        <v>0</v>
      </c>
      <c r="J1747" s="9311"/>
      <c r="K1747" s="9311"/>
      <c r="L1747" s="9311"/>
      <c r="M1747" s="9311"/>
      <c r="N1747" s="9311"/>
      <c r="O1747" s="9311"/>
      <c r="P1747" s="8326"/>
      <c r="Q1747" s="9312"/>
      <c r="R1747" s="9312"/>
      <c r="S1747" s="9312"/>
      <c r="T1747" s="8944"/>
      <c r="U1747" s="9312"/>
      <c r="V1747" s="9312"/>
      <c r="W1747" s="9312"/>
      <c r="X1747" s="9312"/>
      <c r="Y1747" s="9312"/>
      <c r="Z1747" s="9312"/>
      <c r="AA1747" s="9312"/>
      <c r="AB1747" s="9312"/>
      <c r="AC1747" s="9312"/>
      <c r="AD1747" s="9312"/>
      <c r="AE1747" s="9313"/>
      <c r="AF1747" s="9313"/>
      <c r="AG1747" s="9312"/>
      <c r="AH1747" s="9312"/>
      <c r="AI1747" s="8944"/>
      <c r="AJ1747" s="9314"/>
      <c r="AK1747" s="9314"/>
      <c r="AL1747" s="9314"/>
      <c r="AM1747" s="9314"/>
      <c r="AN1747" s="9314"/>
      <c r="AO1747" s="9314"/>
    </row>
    <row r="1748" spans="1:41" s="1928" customFormat="1" ht="17.100000000000001" customHeight="1">
      <c r="A1748" s="1929"/>
      <c r="B1748" s="2283"/>
      <c r="C1748" s="11298" t="s">
        <v>646</v>
      </c>
      <c r="D1748" s="11298"/>
      <c r="E1748" s="9321">
        <f>SUM(E1749,E1752)</f>
        <v>175000</v>
      </c>
      <c r="F1748" s="9321">
        <f>SUM(F1749,F1752)</f>
        <v>45000</v>
      </c>
      <c r="G1748" s="9322">
        <f>SUM(G1749,G1752)</f>
        <v>27910</v>
      </c>
      <c r="H1748" s="8853">
        <f t="shared" si="478"/>
        <v>0.62022222222222223</v>
      </c>
      <c r="I1748" s="1881">
        <f t="shared" si="476"/>
        <v>0</v>
      </c>
      <c r="J1748" s="9317"/>
      <c r="K1748" s="9317"/>
      <c r="L1748" s="9317"/>
      <c r="M1748" s="9317"/>
      <c r="N1748" s="9317"/>
      <c r="O1748" s="9317"/>
      <c r="P1748" s="8326"/>
      <c r="Q1748" s="9318"/>
      <c r="R1748" s="9318"/>
      <c r="S1748" s="9318"/>
      <c r="T1748" s="8944"/>
      <c r="U1748" s="9318"/>
      <c r="V1748" s="9318"/>
      <c r="W1748" s="9318"/>
      <c r="X1748" s="9318"/>
      <c r="Y1748" s="9318"/>
      <c r="Z1748" s="9318"/>
      <c r="AA1748" s="9318"/>
      <c r="AB1748" s="9318"/>
      <c r="AC1748" s="9318"/>
      <c r="AD1748" s="9318"/>
      <c r="AE1748" s="9319"/>
      <c r="AF1748" s="9319"/>
      <c r="AG1748" s="9318"/>
      <c r="AH1748" s="9318"/>
      <c r="AI1748" s="8944"/>
      <c r="AJ1748" s="9320"/>
      <c r="AK1748" s="9320"/>
      <c r="AL1748" s="9320"/>
      <c r="AM1748" s="9320"/>
      <c r="AN1748" s="9320"/>
      <c r="AO1748" s="9320"/>
    </row>
    <row r="1749" spans="1:41" s="1928" customFormat="1" ht="17.100000000000001" customHeight="1">
      <c r="A1749" s="1929"/>
      <c r="B1749" s="2283"/>
      <c r="C1749" s="11284" t="s">
        <v>647</v>
      </c>
      <c r="D1749" s="11285"/>
      <c r="E1749" s="9315">
        <f t="shared" ref="E1749:G1749" si="492">SUM(E1750)</f>
        <v>2750</v>
      </c>
      <c r="F1749" s="9315">
        <f t="shared" si="492"/>
        <v>2750</v>
      </c>
      <c r="G1749" s="9316">
        <f t="shared" si="492"/>
        <v>0</v>
      </c>
      <c r="H1749" s="8853">
        <f t="shared" si="478"/>
        <v>0</v>
      </c>
      <c r="I1749" s="1881">
        <f t="shared" si="476"/>
        <v>0</v>
      </c>
      <c r="J1749" s="9317"/>
      <c r="K1749" s="9317"/>
      <c r="L1749" s="9317"/>
      <c r="M1749" s="9317"/>
      <c r="N1749" s="9317"/>
      <c r="O1749" s="9317"/>
      <c r="P1749" s="8326"/>
      <c r="Q1749" s="9318"/>
      <c r="R1749" s="9318"/>
      <c r="S1749" s="9318"/>
      <c r="T1749" s="8944"/>
      <c r="U1749" s="9318"/>
      <c r="V1749" s="9318"/>
      <c r="W1749" s="9318"/>
      <c r="X1749" s="9318"/>
      <c r="Y1749" s="9318"/>
      <c r="Z1749" s="9318"/>
      <c r="AA1749" s="9318"/>
      <c r="AB1749" s="9318"/>
      <c r="AC1749" s="9318"/>
      <c r="AD1749" s="9318"/>
      <c r="AE1749" s="9319"/>
      <c r="AF1749" s="9319"/>
      <c r="AG1749" s="9318"/>
      <c r="AH1749" s="9318"/>
      <c r="AI1749" s="8944"/>
      <c r="AJ1749" s="9320"/>
      <c r="AK1749" s="9320"/>
      <c r="AL1749" s="9320"/>
      <c r="AM1749" s="9320"/>
      <c r="AN1749" s="9320"/>
      <c r="AO1749" s="9320"/>
    </row>
    <row r="1750" spans="1:41" s="1928" customFormat="1" ht="17.100000000000001" customHeight="1">
      <c r="A1750" s="1929"/>
      <c r="B1750" s="2283"/>
      <c r="C1750" s="9323" t="s">
        <v>595</v>
      </c>
      <c r="D1750" s="9324" t="s">
        <v>652</v>
      </c>
      <c r="E1750" s="9325">
        <f t="shared" ref="E1750" si="493">I1750</f>
        <v>2750</v>
      </c>
      <c r="F1750" s="8323">
        <v>2750</v>
      </c>
      <c r="G1750" s="8324">
        <v>0</v>
      </c>
      <c r="H1750" s="8853">
        <f t="shared" si="478"/>
        <v>0</v>
      </c>
      <c r="I1750" s="1881">
        <f t="shared" si="476"/>
        <v>2750</v>
      </c>
      <c r="J1750" s="9326"/>
      <c r="K1750" s="9326"/>
      <c r="L1750" s="9326"/>
      <c r="M1750" s="9326"/>
      <c r="N1750" s="9326"/>
      <c r="O1750" s="9326"/>
      <c r="P1750" s="8326"/>
      <c r="Q1750" s="9327"/>
      <c r="R1750" s="9327"/>
      <c r="S1750" s="9327"/>
      <c r="T1750" s="8944"/>
      <c r="U1750" s="9327"/>
      <c r="V1750" s="9327"/>
      <c r="W1750" s="9327"/>
      <c r="X1750" s="9327">
        <v>2750</v>
      </c>
      <c r="Y1750" s="9327"/>
      <c r="Z1750" s="9327"/>
      <c r="AA1750" s="9327"/>
      <c r="AB1750" s="9327"/>
      <c r="AC1750" s="9327"/>
      <c r="AD1750" s="9327"/>
      <c r="AE1750" s="9328"/>
      <c r="AF1750" s="9328"/>
      <c r="AG1750" s="9327"/>
      <c r="AH1750" s="9327"/>
      <c r="AI1750" s="8944"/>
      <c r="AJ1750" s="9329"/>
      <c r="AK1750" s="9329"/>
      <c r="AL1750" s="9329"/>
      <c r="AM1750" s="9329"/>
      <c r="AN1750" s="9329"/>
      <c r="AO1750" s="9329"/>
    </row>
    <row r="1751" spans="1:41" s="1928" customFormat="1" ht="17.100000000000001" customHeight="1">
      <c r="A1751" s="1929"/>
      <c r="B1751" s="2283"/>
      <c r="C1751" s="9330"/>
      <c r="D1751" s="9330"/>
      <c r="E1751" s="9331"/>
      <c r="F1751" s="8323"/>
      <c r="G1751" s="8324"/>
      <c r="H1751" s="8853"/>
      <c r="I1751" s="1881">
        <f t="shared" si="476"/>
        <v>0</v>
      </c>
      <c r="J1751" s="9332"/>
      <c r="K1751" s="9332"/>
      <c r="L1751" s="9332"/>
      <c r="M1751" s="9332"/>
      <c r="N1751" s="9332"/>
      <c r="O1751" s="9332"/>
      <c r="P1751" s="8326"/>
      <c r="Q1751" s="9333"/>
      <c r="R1751" s="9333"/>
      <c r="S1751" s="9333"/>
      <c r="T1751" s="8944"/>
      <c r="U1751" s="9333"/>
      <c r="V1751" s="9333"/>
      <c r="W1751" s="9333"/>
      <c r="X1751" s="9333"/>
      <c r="Y1751" s="9333"/>
      <c r="Z1751" s="9333"/>
      <c r="AA1751" s="9333"/>
      <c r="AB1751" s="9333"/>
      <c r="AC1751" s="9333"/>
      <c r="AD1751" s="9333"/>
      <c r="AE1751" s="9334"/>
      <c r="AF1751" s="9334"/>
      <c r="AG1751" s="9333"/>
      <c r="AH1751" s="9333"/>
      <c r="AI1751" s="8944"/>
      <c r="AJ1751" s="9335"/>
      <c r="AK1751" s="9335"/>
      <c r="AL1751" s="9335"/>
      <c r="AM1751" s="9335"/>
      <c r="AN1751" s="9335"/>
      <c r="AO1751" s="9335"/>
    </row>
    <row r="1752" spans="1:41" s="1928" customFormat="1" ht="17.100000000000001" customHeight="1">
      <c r="A1752" s="1929"/>
      <c r="B1752" s="2283"/>
      <c r="C1752" s="11286" t="s">
        <v>654</v>
      </c>
      <c r="D1752" s="11286"/>
      <c r="E1752" s="9336">
        <f t="shared" ref="E1752:G1752" si="494">SUM(E1753:E1754)</f>
        <v>172250</v>
      </c>
      <c r="F1752" s="9336">
        <f t="shared" si="494"/>
        <v>42250</v>
      </c>
      <c r="G1752" s="9337">
        <f t="shared" si="494"/>
        <v>27910</v>
      </c>
      <c r="H1752" s="8853">
        <f t="shared" si="478"/>
        <v>0.66059171597633137</v>
      </c>
      <c r="I1752" s="1881">
        <f t="shared" si="476"/>
        <v>0</v>
      </c>
      <c r="J1752" s="9338"/>
      <c r="K1752" s="9338"/>
      <c r="L1752" s="9338"/>
      <c r="M1752" s="9338"/>
      <c r="N1752" s="9338"/>
      <c r="O1752" s="9338"/>
      <c r="P1752" s="8326"/>
      <c r="Q1752" s="9339"/>
      <c r="R1752" s="9339"/>
      <c r="S1752" s="9339"/>
      <c r="T1752" s="8944"/>
      <c r="U1752" s="9339"/>
      <c r="V1752" s="9339"/>
      <c r="W1752" s="9339"/>
      <c r="X1752" s="9339"/>
      <c r="Y1752" s="9339"/>
      <c r="Z1752" s="9339"/>
      <c r="AA1752" s="9339"/>
      <c r="AB1752" s="9339"/>
      <c r="AC1752" s="9339"/>
      <c r="AD1752" s="9339"/>
      <c r="AE1752" s="9340"/>
      <c r="AF1752" s="9340"/>
      <c r="AG1752" s="9339"/>
      <c r="AH1752" s="9339"/>
      <c r="AI1752" s="8944"/>
      <c r="AJ1752" s="9341"/>
      <c r="AK1752" s="9341"/>
      <c r="AL1752" s="9341"/>
      <c r="AM1752" s="9341"/>
      <c r="AN1752" s="9341"/>
      <c r="AO1752" s="9341"/>
    </row>
    <row r="1753" spans="1:41" s="1928" customFormat="1" ht="17.100000000000001" customHeight="1">
      <c r="A1753" s="1929"/>
      <c r="B1753" s="2283"/>
      <c r="C1753" s="5606" t="s">
        <v>376</v>
      </c>
      <c r="D1753" s="9342" t="s">
        <v>661</v>
      </c>
      <c r="E1753" s="9343">
        <f>I1753</f>
        <v>26000</v>
      </c>
      <c r="F1753" s="8323">
        <v>26000</v>
      </c>
      <c r="G1753" s="8324">
        <v>25960</v>
      </c>
      <c r="H1753" s="8853">
        <f t="shared" si="478"/>
        <v>0.99846153846153851</v>
      </c>
      <c r="I1753" s="1881">
        <f t="shared" si="476"/>
        <v>26000</v>
      </c>
      <c r="J1753" s="9344"/>
      <c r="K1753" s="9344"/>
      <c r="L1753" s="9344"/>
      <c r="M1753" s="9344"/>
      <c r="N1753" s="9344"/>
      <c r="O1753" s="9344"/>
      <c r="P1753" s="8326"/>
      <c r="Q1753" s="9345"/>
      <c r="R1753" s="9345"/>
      <c r="S1753" s="9345"/>
      <c r="T1753" s="8944"/>
      <c r="U1753" s="9345"/>
      <c r="V1753" s="9345"/>
      <c r="W1753" s="9345"/>
      <c r="X1753" s="9345">
        <v>26000</v>
      </c>
      <c r="Y1753" s="9345"/>
      <c r="Z1753" s="9345"/>
      <c r="AA1753" s="9345"/>
      <c r="AB1753" s="9345"/>
      <c r="AC1753" s="9345"/>
      <c r="AD1753" s="9345"/>
      <c r="AE1753" s="9346"/>
      <c r="AF1753" s="9346"/>
      <c r="AG1753" s="9345"/>
      <c r="AH1753" s="9345"/>
      <c r="AI1753" s="8944"/>
      <c r="AJ1753" s="9347"/>
      <c r="AK1753" s="9347"/>
      <c r="AL1753" s="9347"/>
      <c r="AM1753" s="9347"/>
      <c r="AN1753" s="9347"/>
      <c r="AO1753" s="9347"/>
    </row>
    <row r="1754" spans="1:41" s="1928" customFormat="1" ht="17.100000000000001" customHeight="1">
      <c r="A1754" s="1929"/>
      <c r="B1754" s="2283"/>
      <c r="C1754" s="9348" t="s">
        <v>598</v>
      </c>
      <c r="D1754" s="9349" t="s">
        <v>663</v>
      </c>
      <c r="E1754" s="9350">
        <f>I1754</f>
        <v>146250</v>
      </c>
      <c r="F1754" s="8323">
        <v>16250</v>
      </c>
      <c r="G1754" s="8324">
        <v>1950</v>
      </c>
      <c r="H1754" s="8853">
        <f t="shared" si="478"/>
        <v>0.12</v>
      </c>
      <c r="I1754" s="1881">
        <f t="shared" si="476"/>
        <v>146250</v>
      </c>
      <c r="J1754" s="9351"/>
      <c r="K1754" s="9351"/>
      <c r="L1754" s="9351"/>
      <c r="M1754" s="9351"/>
      <c r="N1754" s="9351"/>
      <c r="O1754" s="9351"/>
      <c r="P1754" s="8326"/>
      <c r="Q1754" s="9352"/>
      <c r="R1754" s="9352"/>
      <c r="S1754" s="9352"/>
      <c r="T1754" s="8944"/>
      <c r="U1754" s="9352"/>
      <c r="V1754" s="9352"/>
      <c r="W1754" s="9352"/>
      <c r="X1754" s="9352">
        <v>146250</v>
      </c>
      <c r="Y1754" s="9352"/>
      <c r="Z1754" s="9352"/>
      <c r="AA1754" s="9352"/>
      <c r="AB1754" s="9352"/>
      <c r="AC1754" s="9352"/>
      <c r="AD1754" s="9352"/>
      <c r="AE1754" s="9353"/>
      <c r="AF1754" s="9353"/>
      <c r="AG1754" s="9352"/>
      <c r="AH1754" s="9352"/>
      <c r="AI1754" s="8944"/>
      <c r="AJ1754" s="9354"/>
      <c r="AK1754" s="9354"/>
      <c r="AL1754" s="9354"/>
      <c r="AM1754" s="9354"/>
      <c r="AN1754" s="9354"/>
      <c r="AO1754" s="9354"/>
    </row>
    <row r="1755" spans="1:41" s="1928" customFormat="1" ht="17.100000000000001" customHeight="1">
      <c r="A1755" s="1955"/>
      <c r="B1755" s="2353"/>
      <c r="C1755" s="11287"/>
      <c r="D1755" s="11288"/>
      <c r="E1755" s="2233"/>
      <c r="F1755" s="4684"/>
      <c r="G1755" s="4685"/>
      <c r="H1755" s="8853"/>
      <c r="I1755" s="1881">
        <f t="shared" si="476"/>
        <v>0</v>
      </c>
      <c r="J1755" s="9351"/>
      <c r="K1755" s="9351"/>
      <c r="L1755" s="9351"/>
      <c r="M1755" s="9351"/>
      <c r="N1755" s="9351"/>
      <c r="O1755" s="9351"/>
      <c r="P1755" s="8326"/>
      <c r="Q1755" s="9352"/>
      <c r="R1755" s="9352"/>
      <c r="S1755" s="9352"/>
      <c r="T1755" s="8944"/>
      <c r="U1755" s="9352"/>
      <c r="V1755" s="9352"/>
      <c r="W1755" s="9352"/>
      <c r="X1755" s="9352"/>
      <c r="Y1755" s="9352"/>
      <c r="Z1755" s="9352"/>
      <c r="AA1755" s="9352"/>
      <c r="AB1755" s="9352"/>
      <c r="AC1755" s="9352"/>
      <c r="AD1755" s="9352"/>
      <c r="AE1755" s="9353"/>
      <c r="AF1755" s="9353"/>
      <c r="AG1755" s="9352"/>
      <c r="AH1755" s="9352"/>
      <c r="AI1755" s="8944"/>
      <c r="AJ1755" s="9354"/>
      <c r="AK1755" s="9354"/>
      <c r="AL1755" s="9354"/>
      <c r="AM1755" s="9354"/>
      <c r="AN1755" s="9354"/>
      <c r="AO1755" s="9354"/>
    </row>
    <row r="1756" spans="1:41" s="1928" customFormat="1" ht="17.100000000000001" customHeight="1">
      <c r="A1756" s="1929"/>
      <c r="B1756" s="2353"/>
      <c r="C1756" s="11289" t="s">
        <v>713</v>
      </c>
      <c r="D1756" s="11289"/>
      <c r="E1756" s="2233">
        <f t="shared" ref="E1756:G1756" si="495">SUM(E1757)</f>
        <v>0</v>
      </c>
      <c r="F1756" s="2233">
        <f t="shared" si="495"/>
        <v>39600</v>
      </c>
      <c r="G1756" s="2445">
        <f t="shared" si="495"/>
        <v>39600</v>
      </c>
      <c r="H1756" s="8853">
        <f t="shared" si="478"/>
        <v>1</v>
      </c>
      <c r="I1756" s="1881">
        <f t="shared" si="476"/>
        <v>0</v>
      </c>
      <c r="J1756" s="9351"/>
      <c r="K1756" s="9351"/>
      <c r="L1756" s="9351"/>
      <c r="M1756" s="9351"/>
      <c r="N1756" s="9351"/>
      <c r="O1756" s="9351"/>
      <c r="P1756" s="8326"/>
      <c r="Q1756" s="9352"/>
      <c r="R1756" s="9352"/>
      <c r="S1756" s="9352"/>
      <c r="T1756" s="8944"/>
      <c r="U1756" s="9352"/>
      <c r="V1756" s="9352"/>
      <c r="W1756" s="9352"/>
      <c r="X1756" s="9352"/>
      <c r="Y1756" s="9352"/>
      <c r="Z1756" s="9352"/>
      <c r="AA1756" s="9352"/>
      <c r="AB1756" s="9352"/>
      <c r="AC1756" s="9352"/>
      <c r="AD1756" s="9352"/>
      <c r="AE1756" s="9353"/>
      <c r="AF1756" s="9353"/>
      <c r="AG1756" s="9352"/>
      <c r="AH1756" s="9352"/>
      <c r="AI1756" s="8944"/>
      <c r="AJ1756" s="9354"/>
      <c r="AK1756" s="9354"/>
      <c r="AL1756" s="9354"/>
      <c r="AM1756" s="9354"/>
      <c r="AN1756" s="9354"/>
      <c r="AO1756" s="9354"/>
    </row>
    <row r="1757" spans="1:41" s="1928" customFormat="1" ht="31.5" customHeight="1">
      <c r="A1757" s="1929"/>
      <c r="B1757" s="2353"/>
      <c r="C1757" s="9355" t="s">
        <v>71</v>
      </c>
      <c r="D1757" s="9356" t="s">
        <v>791</v>
      </c>
      <c r="E1757" s="9357">
        <f>I1757</f>
        <v>0</v>
      </c>
      <c r="F1757" s="8323">
        <v>39600</v>
      </c>
      <c r="G1757" s="8324">
        <v>39600</v>
      </c>
      <c r="H1757" s="8853">
        <f t="shared" si="478"/>
        <v>1</v>
      </c>
      <c r="I1757" s="1881">
        <f t="shared" si="476"/>
        <v>0</v>
      </c>
      <c r="J1757" s="9358"/>
      <c r="K1757" s="9358"/>
      <c r="L1757" s="9358"/>
      <c r="M1757" s="9358"/>
      <c r="N1757" s="9358"/>
      <c r="O1757" s="9358"/>
      <c r="P1757" s="8326"/>
      <c r="Q1757" s="9359"/>
      <c r="R1757" s="9359"/>
      <c r="S1757" s="9359"/>
      <c r="T1757" s="8944"/>
      <c r="U1757" s="9359"/>
      <c r="V1757" s="9359"/>
      <c r="W1757" s="9359"/>
      <c r="X1757" s="9359"/>
      <c r="Y1757" s="9359"/>
      <c r="Z1757" s="9359"/>
      <c r="AA1757" s="9359"/>
      <c r="AB1757" s="9359"/>
      <c r="AC1757" s="9359"/>
      <c r="AD1757" s="9359"/>
      <c r="AE1757" s="9360"/>
      <c r="AF1757" s="9360"/>
      <c r="AG1757" s="9359"/>
      <c r="AH1757" s="9359"/>
      <c r="AI1757" s="8944"/>
      <c r="AJ1757" s="9361"/>
      <c r="AK1757" s="9361"/>
      <c r="AL1757" s="9361"/>
      <c r="AM1757" s="9361"/>
      <c r="AN1757" s="9361"/>
      <c r="AO1757" s="9361"/>
    </row>
    <row r="1758" spans="1:41" s="1928" customFormat="1" ht="17.100000000000001" customHeight="1">
      <c r="A1758" s="1929"/>
      <c r="B1758" s="2353"/>
      <c r="C1758" s="11290"/>
      <c r="D1758" s="11291"/>
      <c r="E1758" s="9362"/>
      <c r="F1758" s="8323"/>
      <c r="G1758" s="8324"/>
      <c r="H1758" s="8853"/>
      <c r="I1758" s="1881">
        <f t="shared" si="476"/>
        <v>0</v>
      </c>
      <c r="J1758" s="9363"/>
      <c r="K1758" s="9363"/>
      <c r="L1758" s="9363"/>
      <c r="M1758" s="9363"/>
      <c r="N1758" s="9363"/>
      <c r="O1758" s="9363"/>
      <c r="P1758" s="8326"/>
      <c r="Q1758" s="9364"/>
      <c r="R1758" s="9364"/>
      <c r="S1758" s="9364"/>
      <c r="T1758" s="8944"/>
      <c r="U1758" s="9364"/>
      <c r="V1758" s="9364"/>
      <c r="W1758" s="9364"/>
      <c r="X1758" s="9364"/>
      <c r="Y1758" s="9364"/>
      <c r="Z1758" s="9364"/>
      <c r="AA1758" s="9364"/>
      <c r="AB1758" s="9364"/>
      <c r="AC1758" s="9364"/>
      <c r="AD1758" s="9364"/>
      <c r="AE1758" s="9365"/>
      <c r="AF1758" s="9365"/>
      <c r="AG1758" s="9364"/>
      <c r="AH1758" s="9364"/>
      <c r="AI1758" s="8944"/>
      <c r="AJ1758" s="9366"/>
      <c r="AK1758" s="9366"/>
      <c r="AL1758" s="9366"/>
      <c r="AM1758" s="9366"/>
      <c r="AN1758" s="9366"/>
      <c r="AO1758" s="9366"/>
    </row>
    <row r="1759" spans="1:41" s="1928" customFormat="1" ht="17.100000000000001" customHeight="1">
      <c r="A1759" s="1929"/>
      <c r="B1759" s="2353"/>
      <c r="C1759" s="11292" t="s">
        <v>679</v>
      </c>
      <c r="D1759" s="11293"/>
      <c r="E1759" s="9367">
        <f t="shared" ref="E1759:G1760" si="496">SUM(E1760)</f>
        <v>0</v>
      </c>
      <c r="F1759" s="9367">
        <f t="shared" si="496"/>
        <v>159600</v>
      </c>
      <c r="G1759" s="9368">
        <f t="shared" si="496"/>
        <v>159600</v>
      </c>
      <c r="H1759" s="8853">
        <f t="shared" si="478"/>
        <v>1</v>
      </c>
      <c r="I1759" s="1881">
        <f t="shared" si="476"/>
        <v>0</v>
      </c>
      <c r="J1759" s="9363"/>
      <c r="K1759" s="9363"/>
      <c r="L1759" s="9363"/>
      <c r="M1759" s="9363"/>
      <c r="N1759" s="9363"/>
      <c r="O1759" s="9363"/>
      <c r="P1759" s="8326"/>
      <c r="Q1759" s="9364"/>
      <c r="R1759" s="9364"/>
      <c r="S1759" s="9364"/>
      <c r="T1759" s="8944"/>
      <c r="U1759" s="9364"/>
      <c r="V1759" s="9364"/>
      <c r="W1759" s="9364"/>
      <c r="X1759" s="9364"/>
      <c r="Y1759" s="9364"/>
      <c r="Z1759" s="9364"/>
      <c r="AA1759" s="9364"/>
      <c r="AB1759" s="9364"/>
      <c r="AC1759" s="9364"/>
      <c r="AD1759" s="9364"/>
      <c r="AE1759" s="9365"/>
      <c r="AF1759" s="9365"/>
      <c r="AG1759" s="9364"/>
      <c r="AH1759" s="9364"/>
      <c r="AI1759" s="8944"/>
      <c r="AJ1759" s="9366"/>
      <c r="AK1759" s="9366"/>
      <c r="AL1759" s="9366"/>
      <c r="AM1759" s="9366"/>
      <c r="AN1759" s="9366"/>
      <c r="AO1759" s="9366"/>
    </row>
    <row r="1760" spans="1:41" s="1928" customFormat="1" ht="17.100000000000001" customHeight="1">
      <c r="A1760" s="1929"/>
      <c r="B1760" s="2353"/>
      <c r="C1760" s="11307" t="s">
        <v>680</v>
      </c>
      <c r="D1760" s="11308"/>
      <c r="E1760" s="9362">
        <f t="shared" si="496"/>
        <v>0</v>
      </c>
      <c r="F1760" s="9362">
        <f t="shared" si="496"/>
        <v>159600</v>
      </c>
      <c r="G1760" s="9369">
        <f t="shared" si="496"/>
        <v>159600</v>
      </c>
      <c r="H1760" s="8853">
        <f t="shared" si="478"/>
        <v>1</v>
      </c>
      <c r="I1760" s="1881">
        <f t="shared" si="476"/>
        <v>0</v>
      </c>
      <c r="J1760" s="9363"/>
      <c r="K1760" s="9363"/>
      <c r="L1760" s="9363"/>
      <c r="M1760" s="9363"/>
      <c r="N1760" s="9363"/>
      <c r="O1760" s="9363"/>
      <c r="P1760" s="8326"/>
      <c r="Q1760" s="9364"/>
      <c r="R1760" s="9364"/>
      <c r="S1760" s="9364"/>
      <c r="T1760" s="8944"/>
      <c r="U1760" s="9364"/>
      <c r="V1760" s="9364"/>
      <c r="W1760" s="9364"/>
      <c r="X1760" s="9364"/>
      <c r="Y1760" s="9364"/>
      <c r="Z1760" s="9364"/>
      <c r="AA1760" s="9364"/>
      <c r="AB1760" s="9364"/>
      <c r="AC1760" s="9364"/>
      <c r="AD1760" s="9364"/>
      <c r="AE1760" s="9365"/>
      <c r="AF1760" s="9365"/>
      <c r="AG1760" s="9364"/>
      <c r="AH1760" s="9364"/>
      <c r="AI1760" s="8944"/>
      <c r="AJ1760" s="9366"/>
      <c r="AK1760" s="9366"/>
      <c r="AL1760" s="9366"/>
      <c r="AM1760" s="9366"/>
      <c r="AN1760" s="9366"/>
      <c r="AO1760" s="9366"/>
    </row>
    <row r="1761" spans="1:41" s="1928" customFormat="1" ht="42.75" customHeight="1" thickBot="1">
      <c r="A1761" s="2113"/>
      <c r="B1761" s="8953"/>
      <c r="C1761" s="9370" t="s">
        <v>243</v>
      </c>
      <c r="D1761" s="9371" t="s">
        <v>778</v>
      </c>
      <c r="E1761" s="9031">
        <f>I1761</f>
        <v>0</v>
      </c>
      <c r="F1761" s="9372">
        <v>159600</v>
      </c>
      <c r="G1761" s="9373">
        <v>159600</v>
      </c>
      <c r="H1761" s="2923">
        <f t="shared" si="478"/>
        <v>1</v>
      </c>
      <c r="I1761" s="1881">
        <f t="shared" si="476"/>
        <v>0</v>
      </c>
      <c r="J1761" s="9363"/>
      <c r="K1761" s="9363"/>
      <c r="L1761" s="9363"/>
      <c r="M1761" s="9363"/>
      <c r="N1761" s="9363"/>
      <c r="O1761" s="9363"/>
      <c r="P1761" s="9374"/>
      <c r="Q1761" s="9364"/>
      <c r="R1761" s="9364"/>
      <c r="S1761" s="9364"/>
      <c r="T1761" s="9375"/>
      <c r="U1761" s="9364"/>
      <c r="V1761" s="9364"/>
      <c r="W1761" s="9364"/>
      <c r="X1761" s="9364"/>
      <c r="Y1761" s="9364"/>
      <c r="Z1761" s="9364"/>
      <c r="AA1761" s="9364"/>
      <c r="AB1761" s="9364"/>
      <c r="AC1761" s="9364"/>
      <c r="AD1761" s="9364"/>
      <c r="AE1761" s="9365"/>
      <c r="AF1761" s="9365"/>
      <c r="AG1761" s="9364"/>
      <c r="AH1761" s="9364"/>
      <c r="AI1761" s="9375"/>
      <c r="AJ1761" s="9366"/>
      <c r="AK1761" s="9366"/>
      <c r="AL1761" s="9366"/>
      <c r="AM1761" s="9366"/>
      <c r="AN1761" s="9366"/>
      <c r="AO1761" s="9366"/>
    </row>
    <row r="1762" spans="1:41" s="2624" customFormat="1" ht="17.100000000000001" customHeight="1" thickBot="1">
      <c r="A1762" s="2617" t="s">
        <v>249</v>
      </c>
      <c r="B1762" s="7854"/>
      <c r="C1762" s="9376"/>
      <c r="D1762" s="9377" t="s">
        <v>1023</v>
      </c>
      <c r="E1762" s="2472">
        <f>SUM(E1763,E1776,E1785,E1794,E1805,E1814,E1823,E1834,E1842,E1857,E1853)</f>
        <v>147932089</v>
      </c>
      <c r="F1762" s="2472">
        <f>SUM(F1763,F1776,F1785,F1794,F1805,F1814,F1823,F1834,F1842,F1857,F1853)</f>
        <v>154486107</v>
      </c>
      <c r="G1762" s="2473">
        <f>SUM(G1763,G1776,G1785,G1794,G1805,G1814,G1823,G1834,G1842,G1857,G1853)</f>
        <v>149746791.17999998</v>
      </c>
      <c r="H1762" s="3977">
        <f t="shared" si="478"/>
        <v>0.96932205806700777</v>
      </c>
      <c r="I1762" s="1881">
        <f t="shared" si="476"/>
        <v>0</v>
      </c>
      <c r="J1762" s="9363"/>
      <c r="K1762" s="9363"/>
      <c r="L1762" s="9363"/>
      <c r="M1762" s="9363"/>
      <c r="N1762" s="9363"/>
      <c r="O1762" s="9363"/>
      <c r="P1762" s="9374"/>
      <c r="Q1762" s="9364"/>
      <c r="R1762" s="9364"/>
      <c r="S1762" s="9364"/>
      <c r="T1762" s="9375"/>
      <c r="U1762" s="9364"/>
      <c r="V1762" s="9364"/>
      <c r="W1762" s="9364"/>
      <c r="X1762" s="9364"/>
      <c r="Y1762" s="9364"/>
      <c r="Z1762" s="9364"/>
      <c r="AA1762" s="9364"/>
      <c r="AB1762" s="9364"/>
      <c r="AC1762" s="9364"/>
      <c r="AD1762" s="9364"/>
      <c r="AE1762" s="9365"/>
      <c r="AF1762" s="9365"/>
      <c r="AG1762" s="9364"/>
      <c r="AH1762" s="9364"/>
      <c r="AI1762" s="9375"/>
      <c r="AJ1762" s="9366"/>
      <c r="AK1762" s="9366"/>
      <c r="AL1762" s="9366"/>
      <c r="AM1762" s="9366"/>
      <c r="AN1762" s="9378"/>
      <c r="AO1762" s="9378"/>
    </row>
    <row r="1763" spans="1:41" s="2624" customFormat="1" ht="17.100000000000001" customHeight="1" thickBot="1">
      <c r="A1763" s="2629"/>
      <c r="B1763" s="2626" t="s">
        <v>448</v>
      </c>
      <c r="C1763" s="2627"/>
      <c r="D1763" s="2628" t="s">
        <v>219</v>
      </c>
      <c r="E1763" s="2217">
        <f>SUM(E1764,)</f>
        <v>1330360</v>
      </c>
      <c r="F1763" s="2217">
        <f t="shared" ref="F1763:G1763" si="497">SUM(F1764,)</f>
        <v>1561700</v>
      </c>
      <c r="G1763" s="2218">
        <f t="shared" si="497"/>
        <v>1533559.3</v>
      </c>
      <c r="H1763" s="2926">
        <f t="shared" si="478"/>
        <v>0.98198072613177945</v>
      </c>
      <c r="I1763" s="1881">
        <f t="shared" si="476"/>
        <v>0</v>
      </c>
      <c r="J1763" s="9363"/>
      <c r="K1763" s="9363"/>
      <c r="L1763" s="9363"/>
      <c r="M1763" s="9363"/>
      <c r="N1763" s="9363"/>
      <c r="O1763" s="9363"/>
      <c r="P1763" s="9374"/>
      <c r="Q1763" s="9364"/>
      <c r="R1763" s="9364"/>
      <c r="S1763" s="9364"/>
      <c r="T1763" s="9375"/>
      <c r="U1763" s="9364"/>
      <c r="V1763" s="9364"/>
      <c r="W1763" s="9364"/>
      <c r="X1763" s="9364"/>
      <c r="Y1763" s="9364"/>
      <c r="Z1763" s="9364"/>
      <c r="AA1763" s="9364"/>
      <c r="AB1763" s="9364"/>
      <c r="AC1763" s="9364"/>
      <c r="AD1763" s="9364"/>
      <c r="AE1763" s="9365"/>
      <c r="AF1763" s="9365"/>
      <c r="AG1763" s="9364"/>
      <c r="AH1763" s="9364"/>
      <c r="AI1763" s="9375"/>
      <c r="AJ1763" s="9366"/>
      <c r="AK1763" s="9366"/>
      <c r="AL1763" s="9366"/>
      <c r="AM1763" s="9366"/>
      <c r="AN1763" s="9378"/>
      <c r="AO1763" s="9378"/>
    </row>
    <row r="1764" spans="1:41" s="2624" customFormat="1" ht="17.100000000000001" customHeight="1">
      <c r="A1764" s="2629"/>
      <c r="B1764" s="2631"/>
      <c r="C1764" s="11299" t="s">
        <v>645</v>
      </c>
      <c r="D1764" s="11299"/>
      <c r="E1764" s="2220">
        <f t="shared" ref="E1764:G1764" si="498">SUM(E1765,E1769,E1773)</f>
        <v>1330360</v>
      </c>
      <c r="F1764" s="2220">
        <f t="shared" si="498"/>
        <v>1561700</v>
      </c>
      <c r="G1764" s="2221">
        <f t="shared" si="498"/>
        <v>1533559.3</v>
      </c>
      <c r="H1764" s="8850">
        <f t="shared" si="478"/>
        <v>0.98198072613177945</v>
      </c>
      <c r="I1764" s="1881">
        <f t="shared" si="476"/>
        <v>0</v>
      </c>
      <c r="J1764" s="9363"/>
      <c r="K1764" s="9363"/>
      <c r="L1764" s="9363"/>
      <c r="M1764" s="9363"/>
      <c r="N1764" s="9363"/>
      <c r="O1764" s="9363"/>
      <c r="P1764" s="9374"/>
      <c r="Q1764" s="9364"/>
      <c r="R1764" s="9364"/>
      <c r="S1764" s="9364"/>
      <c r="T1764" s="9375"/>
      <c r="U1764" s="9364"/>
      <c r="V1764" s="9364"/>
      <c r="W1764" s="9364"/>
      <c r="X1764" s="9364"/>
      <c r="Y1764" s="9364"/>
      <c r="Z1764" s="9364"/>
      <c r="AA1764" s="9364"/>
      <c r="AB1764" s="9364"/>
      <c r="AC1764" s="9364"/>
      <c r="AD1764" s="9364"/>
      <c r="AE1764" s="9365"/>
      <c r="AF1764" s="9365"/>
      <c r="AG1764" s="9364"/>
      <c r="AH1764" s="9364"/>
      <c r="AI1764" s="9375"/>
      <c r="AJ1764" s="9366"/>
      <c r="AK1764" s="9366"/>
      <c r="AL1764" s="9366"/>
      <c r="AM1764" s="9366"/>
      <c r="AN1764" s="9378"/>
      <c r="AO1764" s="9378"/>
    </row>
    <row r="1765" spans="1:41" s="2624" customFormat="1" ht="17.100000000000001" customHeight="1">
      <c r="A1765" s="2629"/>
      <c r="B1765" s="2631"/>
      <c r="C1765" s="11309" t="s">
        <v>646</v>
      </c>
      <c r="D1765" s="11309"/>
      <c r="E1765" s="2233">
        <f t="shared" ref="E1765:G1766" si="499">SUM(E1766)</f>
        <v>7700</v>
      </c>
      <c r="F1765" s="2233">
        <f t="shared" si="499"/>
        <v>7700</v>
      </c>
      <c r="G1765" s="2445">
        <f t="shared" si="499"/>
        <v>3360</v>
      </c>
      <c r="H1765" s="8853">
        <f t="shared" si="478"/>
        <v>0.43636363636363634</v>
      </c>
      <c r="I1765" s="1881">
        <f t="shared" si="476"/>
        <v>0</v>
      </c>
      <c r="J1765" s="9363"/>
      <c r="K1765" s="9363"/>
      <c r="L1765" s="9363"/>
      <c r="M1765" s="9363"/>
      <c r="N1765" s="9363"/>
      <c r="O1765" s="9363"/>
      <c r="P1765" s="8326"/>
      <c r="Q1765" s="9364"/>
      <c r="R1765" s="9364"/>
      <c r="S1765" s="9364"/>
      <c r="T1765" s="8944"/>
      <c r="U1765" s="9364"/>
      <c r="V1765" s="9364"/>
      <c r="W1765" s="9364"/>
      <c r="X1765" s="9364"/>
      <c r="Y1765" s="9364"/>
      <c r="Z1765" s="9364"/>
      <c r="AA1765" s="9364"/>
      <c r="AB1765" s="9364"/>
      <c r="AC1765" s="9364"/>
      <c r="AD1765" s="9364"/>
      <c r="AE1765" s="9365"/>
      <c r="AF1765" s="9365"/>
      <c r="AG1765" s="9364"/>
      <c r="AH1765" s="9364"/>
      <c r="AI1765" s="8944"/>
      <c r="AJ1765" s="9366"/>
      <c r="AK1765" s="9366"/>
      <c r="AL1765" s="9366"/>
      <c r="AM1765" s="9366"/>
      <c r="AN1765" s="9378"/>
      <c r="AO1765" s="9378"/>
    </row>
    <row r="1766" spans="1:41" s="2624" customFormat="1" ht="17.100000000000001" customHeight="1">
      <c r="A1766" s="2629"/>
      <c r="B1766" s="2631"/>
      <c r="C1766" s="11310" t="s">
        <v>654</v>
      </c>
      <c r="D1766" s="11311"/>
      <c r="E1766" s="9336">
        <f t="shared" si="499"/>
        <v>7700</v>
      </c>
      <c r="F1766" s="9336">
        <f t="shared" si="499"/>
        <v>7700</v>
      </c>
      <c r="G1766" s="9337">
        <f t="shared" si="499"/>
        <v>3360</v>
      </c>
      <c r="H1766" s="8853">
        <f t="shared" si="478"/>
        <v>0.43636363636363634</v>
      </c>
      <c r="I1766" s="1881">
        <f t="shared" si="476"/>
        <v>0</v>
      </c>
      <c r="J1766" s="9338"/>
      <c r="K1766" s="9338"/>
      <c r="L1766" s="9338"/>
      <c r="M1766" s="9338"/>
      <c r="N1766" s="9338"/>
      <c r="O1766" s="9338"/>
      <c r="P1766" s="8326"/>
      <c r="Q1766" s="9339"/>
      <c r="R1766" s="9339"/>
      <c r="S1766" s="9339"/>
      <c r="T1766" s="8944"/>
      <c r="U1766" s="9339"/>
      <c r="V1766" s="9339"/>
      <c r="W1766" s="9339"/>
      <c r="X1766" s="9339"/>
      <c r="Y1766" s="9339"/>
      <c r="Z1766" s="9339"/>
      <c r="AA1766" s="9339"/>
      <c r="AB1766" s="9339"/>
      <c r="AC1766" s="9339"/>
      <c r="AD1766" s="9339"/>
      <c r="AE1766" s="9340"/>
      <c r="AF1766" s="9340"/>
      <c r="AG1766" s="9339"/>
      <c r="AH1766" s="9339"/>
      <c r="AI1766" s="8944"/>
      <c r="AJ1766" s="9341"/>
      <c r="AK1766" s="9341"/>
      <c r="AL1766" s="9341"/>
      <c r="AM1766" s="9341"/>
      <c r="AN1766" s="9379"/>
      <c r="AO1766" s="9379"/>
    </row>
    <row r="1767" spans="1:41" s="2624" customFormat="1" ht="17.100000000000001" customHeight="1">
      <c r="A1767" s="2629"/>
      <c r="B1767" s="2631"/>
      <c r="C1767" s="9380" t="s">
        <v>376</v>
      </c>
      <c r="D1767" s="9381" t="s">
        <v>661</v>
      </c>
      <c r="E1767" s="9382">
        <f>I1767</f>
        <v>7700</v>
      </c>
      <c r="F1767" s="8323">
        <v>7700</v>
      </c>
      <c r="G1767" s="8324">
        <v>3360</v>
      </c>
      <c r="H1767" s="8853">
        <f t="shared" si="478"/>
        <v>0.43636363636363634</v>
      </c>
      <c r="I1767" s="1881">
        <f t="shared" si="476"/>
        <v>7700</v>
      </c>
      <c r="J1767" s="9383"/>
      <c r="K1767" s="9383"/>
      <c r="L1767" s="9383"/>
      <c r="M1767" s="9383"/>
      <c r="N1767" s="9383"/>
      <c r="O1767" s="9383"/>
      <c r="P1767" s="8326"/>
      <c r="Q1767" s="9384"/>
      <c r="R1767" s="9384"/>
      <c r="S1767" s="9384"/>
      <c r="T1767" s="8944"/>
      <c r="U1767" s="9384"/>
      <c r="V1767" s="9384"/>
      <c r="W1767" s="9384"/>
      <c r="X1767" s="9384"/>
      <c r="Y1767" s="9384"/>
      <c r="Z1767" s="9384"/>
      <c r="AA1767" s="9384"/>
      <c r="AB1767" s="9384"/>
      <c r="AC1767" s="9384"/>
      <c r="AD1767" s="9384"/>
      <c r="AE1767" s="9385"/>
      <c r="AF1767" s="9385">
        <v>7700</v>
      </c>
      <c r="AG1767" s="9384"/>
      <c r="AH1767" s="9384"/>
      <c r="AI1767" s="8944"/>
      <c r="AJ1767" s="9386"/>
      <c r="AK1767" s="9386"/>
      <c r="AL1767" s="9386"/>
      <c r="AM1767" s="9386"/>
      <c r="AN1767" s="9387"/>
      <c r="AO1767" s="9387"/>
    </row>
    <row r="1768" spans="1:41" s="2624" customFormat="1" ht="14.25" customHeight="1">
      <c r="A1768" s="3219"/>
      <c r="B1768" s="2631"/>
      <c r="C1768" s="9388"/>
      <c r="D1768" s="9388"/>
      <c r="E1768" s="2233"/>
      <c r="F1768" s="9382"/>
      <c r="G1768" s="8324"/>
      <c r="H1768" s="8923"/>
      <c r="I1768" s="1881">
        <f t="shared" si="476"/>
        <v>0</v>
      </c>
      <c r="J1768" s="9383"/>
      <c r="K1768" s="9383"/>
      <c r="L1768" s="9383"/>
      <c r="M1768" s="9383"/>
      <c r="N1768" s="9383"/>
      <c r="O1768" s="9383"/>
      <c r="P1768" s="8326"/>
      <c r="Q1768" s="9384"/>
      <c r="R1768" s="9384"/>
      <c r="S1768" s="9384"/>
      <c r="T1768" s="8944"/>
      <c r="U1768" s="9384"/>
      <c r="V1768" s="9384"/>
      <c r="W1768" s="9384"/>
      <c r="X1768" s="9384"/>
      <c r="Y1768" s="9384"/>
      <c r="Z1768" s="9384"/>
      <c r="AA1768" s="9384"/>
      <c r="AB1768" s="9384"/>
      <c r="AC1768" s="9384"/>
      <c r="AD1768" s="9384"/>
      <c r="AE1768" s="9385"/>
      <c r="AF1768" s="9385"/>
      <c r="AG1768" s="9384"/>
      <c r="AH1768" s="9384"/>
      <c r="AI1768" s="8944"/>
      <c r="AJ1768" s="9386"/>
      <c r="AK1768" s="9386"/>
      <c r="AL1768" s="9386"/>
      <c r="AM1768" s="9386"/>
      <c r="AN1768" s="9387"/>
      <c r="AO1768" s="9387"/>
    </row>
    <row r="1769" spans="1:41" s="2624" customFormat="1" ht="17.100000000000001" customHeight="1">
      <c r="A1769" s="2629"/>
      <c r="B1769" s="2631"/>
      <c r="C1769" s="11312" t="s">
        <v>713</v>
      </c>
      <c r="D1769" s="11312"/>
      <c r="E1769" s="2233">
        <f t="shared" ref="E1769:G1769" si="500">SUM(E1770:E1771)</f>
        <v>1047000</v>
      </c>
      <c r="F1769" s="2233">
        <f t="shared" si="500"/>
        <v>1220000</v>
      </c>
      <c r="G1769" s="2445">
        <f t="shared" si="500"/>
        <v>1219699.3</v>
      </c>
      <c r="H1769" s="8853">
        <f t="shared" si="478"/>
        <v>0.99975352459016398</v>
      </c>
      <c r="I1769" s="1881">
        <f t="shared" si="476"/>
        <v>0</v>
      </c>
      <c r="J1769" s="9383"/>
      <c r="K1769" s="9383"/>
      <c r="L1769" s="9383"/>
      <c r="M1769" s="9383"/>
      <c r="N1769" s="9383"/>
      <c r="O1769" s="9383"/>
      <c r="P1769" s="8326"/>
      <c r="Q1769" s="9384"/>
      <c r="R1769" s="9384"/>
      <c r="S1769" s="9384"/>
      <c r="T1769" s="8944"/>
      <c r="U1769" s="9384"/>
      <c r="V1769" s="9384"/>
      <c r="W1769" s="9384"/>
      <c r="X1769" s="9384"/>
      <c r="Y1769" s="9384"/>
      <c r="Z1769" s="9384"/>
      <c r="AA1769" s="9384"/>
      <c r="AB1769" s="9384"/>
      <c r="AC1769" s="9384"/>
      <c r="AD1769" s="9384"/>
      <c r="AE1769" s="9385"/>
      <c r="AF1769" s="9385"/>
      <c r="AG1769" s="9384"/>
      <c r="AH1769" s="9384"/>
      <c r="AI1769" s="8944"/>
      <c r="AJ1769" s="9386"/>
      <c r="AK1769" s="9386"/>
      <c r="AL1769" s="9386"/>
      <c r="AM1769" s="9386"/>
      <c r="AN1769" s="9387"/>
      <c r="AO1769" s="9387"/>
    </row>
    <row r="1770" spans="1:41" s="2624" customFormat="1" ht="53.25" customHeight="1" thickBot="1">
      <c r="A1770" s="2732"/>
      <c r="B1770" s="2733"/>
      <c r="C1770" s="9389" t="s">
        <v>82</v>
      </c>
      <c r="D1770" s="9390" t="s">
        <v>720</v>
      </c>
      <c r="E1770" s="9391">
        <f>I1770</f>
        <v>1047000</v>
      </c>
      <c r="F1770" s="9392">
        <v>1200000</v>
      </c>
      <c r="G1770" s="9393">
        <v>1199699.3</v>
      </c>
      <c r="H1770" s="3240">
        <f t="shared" si="478"/>
        <v>0.99974941666666672</v>
      </c>
      <c r="I1770" s="1881">
        <f t="shared" si="476"/>
        <v>1047000</v>
      </c>
      <c r="J1770" s="9394"/>
      <c r="K1770" s="9394"/>
      <c r="L1770" s="9394"/>
      <c r="M1770" s="9394"/>
      <c r="N1770" s="9394"/>
      <c r="O1770" s="9394"/>
      <c r="P1770" s="8326"/>
      <c r="Q1770" s="9395"/>
      <c r="R1770" s="9395"/>
      <c r="S1770" s="9395"/>
      <c r="T1770" s="8944"/>
      <c r="U1770" s="9395"/>
      <c r="V1770" s="9395"/>
      <c r="W1770" s="9395"/>
      <c r="X1770" s="9395"/>
      <c r="Y1770" s="9395"/>
      <c r="Z1770" s="9395"/>
      <c r="AA1770" s="9395"/>
      <c r="AB1770" s="9395"/>
      <c r="AC1770" s="9395"/>
      <c r="AD1770" s="9395"/>
      <c r="AE1770" s="9396"/>
      <c r="AF1770" s="9396">
        <v>1047000</v>
      </c>
      <c r="AG1770" s="9395"/>
      <c r="AH1770" s="9395"/>
      <c r="AI1770" s="8944"/>
      <c r="AJ1770" s="9397"/>
      <c r="AK1770" s="9397"/>
      <c r="AL1770" s="9397"/>
      <c r="AM1770" s="9397"/>
      <c r="AN1770" s="9398"/>
      <c r="AO1770" s="9398"/>
    </row>
    <row r="1771" spans="1:41" s="2624" customFormat="1" ht="43.5" customHeight="1">
      <c r="A1771" s="2629"/>
      <c r="B1771" s="2631"/>
      <c r="C1771" s="3394" t="s">
        <v>71</v>
      </c>
      <c r="D1771" s="9399" t="s">
        <v>791</v>
      </c>
      <c r="E1771" s="2233">
        <f>I1771</f>
        <v>0</v>
      </c>
      <c r="F1771" s="4684">
        <v>20000</v>
      </c>
      <c r="G1771" s="4685">
        <v>20000</v>
      </c>
      <c r="H1771" s="8853">
        <f t="shared" si="478"/>
        <v>1</v>
      </c>
      <c r="I1771" s="1881">
        <f t="shared" si="476"/>
        <v>0</v>
      </c>
      <c r="J1771" s="9394"/>
      <c r="K1771" s="9394"/>
      <c r="L1771" s="9394"/>
      <c r="M1771" s="9394"/>
      <c r="N1771" s="9394"/>
      <c r="O1771" s="9394"/>
      <c r="P1771" s="8326"/>
      <c r="Q1771" s="9395"/>
      <c r="R1771" s="9395"/>
      <c r="S1771" s="9395"/>
      <c r="T1771" s="8944"/>
      <c r="U1771" s="9395"/>
      <c r="V1771" s="9395"/>
      <c r="W1771" s="9395"/>
      <c r="X1771" s="9395"/>
      <c r="Y1771" s="9395"/>
      <c r="Z1771" s="9395"/>
      <c r="AA1771" s="9395"/>
      <c r="AB1771" s="9395"/>
      <c r="AC1771" s="9395"/>
      <c r="AD1771" s="9395"/>
      <c r="AE1771" s="9396"/>
      <c r="AF1771" s="9396"/>
      <c r="AG1771" s="9395"/>
      <c r="AH1771" s="9395"/>
      <c r="AI1771" s="8944"/>
      <c r="AJ1771" s="9397"/>
      <c r="AK1771" s="9397"/>
      <c r="AL1771" s="9397"/>
      <c r="AM1771" s="9397"/>
      <c r="AN1771" s="9398"/>
      <c r="AO1771" s="9398"/>
    </row>
    <row r="1772" spans="1:41" s="2624" customFormat="1" ht="17.100000000000001" customHeight="1">
      <c r="A1772" s="2629"/>
      <c r="B1772" s="2631"/>
      <c r="C1772" s="3323"/>
      <c r="D1772" s="3323"/>
      <c r="E1772" s="9400"/>
      <c r="F1772" s="8323"/>
      <c r="G1772" s="8324"/>
      <c r="H1772" s="8853"/>
      <c r="I1772" s="1881">
        <f t="shared" si="476"/>
        <v>0</v>
      </c>
      <c r="J1772" s="9394"/>
      <c r="K1772" s="9394"/>
      <c r="L1772" s="9394"/>
      <c r="M1772" s="9394"/>
      <c r="N1772" s="9394"/>
      <c r="O1772" s="9394"/>
      <c r="P1772" s="8326"/>
      <c r="Q1772" s="9395"/>
      <c r="R1772" s="9395"/>
      <c r="S1772" s="9395"/>
      <c r="T1772" s="8944"/>
      <c r="U1772" s="9395"/>
      <c r="V1772" s="9395"/>
      <c r="W1772" s="9395"/>
      <c r="X1772" s="9395"/>
      <c r="Y1772" s="9395"/>
      <c r="Z1772" s="9395"/>
      <c r="AA1772" s="9395"/>
      <c r="AB1772" s="9395"/>
      <c r="AC1772" s="9395"/>
      <c r="AD1772" s="9395"/>
      <c r="AE1772" s="9396"/>
      <c r="AF1772" s="9396"/>
      <c r="AG1772" s="9395"/>
      <c r="AH1772" s="9395"/>
      <c r="AI1772" s="8944"/>
      <c r="AJ1772" s="9397"/>
      <c r="AK1772" s="9397"/>
      <c r="AL1772" s="9397"/>
      <c r="AM1772" s="9397"/>
      <c r="AN1772" s="9398"/>
      <c r="AO1772" s="9398"/>
    </row>
    <row r="1773" spans="1:41" s="2624" customFormat="1" ht="17.100000000000001" customHeight="1">
      <c r="A1773" s="2629"/>
      <c r="B1773" s="2631"/>
      <c r="C1773" s="11313" t="s">
        <v>677</v>
      </c>
      <c r="D1773" s="11313"/>
      <c r="E1773" s="9401">
        <f t="shared" ref="E1773:G1773" si="501">SUM(E1774:E1775)</f>
        <v>275660</v>
      </c>
      <c r="F1773" s="9401">
        <f t="shared" si="501"/>
        <v>334000</v>
      </c>
      <c r="G1773" s="9402">
        <f t="shared" si="501"/>
        <v>310500</v>
      </c>
      <c r="H1773" s="8853">
        <f t="shared" si="478"/>
        <v>0.92964071856287422</v>
      </c>
      <c r="I1773" s="1881">
        <f t="shared" si="476"/>
        <v>0</v>
      </c>
      <c r="J1773" s="9403"/>
      <c r="K1773" s="9403"/>
      <c r="L1773" s="9403"/>
      <c r="M1773" s="9403"/>
      <c r="N1773" s="9403"/>
      <c r="O1773" s="9403"/>
      <c r="P1773" s="8326"/>
      <c r="Q1773" s="9404"/>
      <c r="R1773" s="9404"/>
      <c r="S1773" s="9404"/>
      <c r="T1773" s="8944"/>
      <c r="U1773" s="9404"/>
      <c r="V1773" s="9404"/>
      <c r="W1773" s="9404"/>
      <c r="X1773" s="9404"/>
      <c r="Y1773" s="9404"/>
      <c r="Z1773" s="9404"/>
      <c r="AA1773" s="9404"/>
      <c r="AB1773" s="9404"/>
      <c r="AC1773" s="9404"/>
      <c r="AD1773" s="9404"/>
      <c r="AE1773" s="9405"/>
      <c r="AF1773" s="9405"/>
      <c r="AG1773" s="9404"/>
      <c r="AH1773" s="9404"/>
      <c r="AI1773" s="8944"/>
      <c r="AJ1773" s="9406"/>
      <c r="AK1773" s="9406"/>
      <c r="AL1773" s="9406"/>
      <c r="AM1773" s="9406"/>
      <c r="AN1773" s="9407"/>
      <c r="AO1773" s="9407"/>
    </row>
    <row r="1774" spans="1:41" s="2624" customFormat="1" ht="17.100000000000001" customHeight="1">
      <c r="A1774" s="2629"/>
      <c r="B1774" s="2631"/>
      <c r="C1774" s="9408" t="s">
        <v>932</v>
      </c>
      <c r="D1774" s="9409" t="s">
        <v>933</v>
      </c>
      <c r="E1774" s="9410">
        <f>I1774</f>
        <v>244200</v>
      </c>
      <c r="F1774" s="8323">
        <v>262500</v>
      </c>
      <c r="G1774" s="8324">
        <v>239000</v>
      </c>
      <c r="H1774" s="8853">
        <f t="shared" si="478"/>
        <v>0.91047619047619044</v>
      </c>
      <c r="I1774" s="1881">
        <f t="shared" si="476"/>
        <v>244200</v>
      </c>
      <c r="J1774" s="9411"/>
      <c r="K1774" s="9411"/>
      <c r="L1774" s="9411"/>
      <c r="M1774" s="9411"/>
      <c r="N1774" s="9411"/>
      <c r="O1774" s="9411"/>
      <c r="P1774" s="8326"/>
      <c r="Q1774" s="9412"/>
      <c r="R1774" s="9412"/>
      <c r="S1774" s="9412"/>
      <c r="T1774" s="8944"/>
      <c r="U1774" s="9412"/>
      <c r="V1774" s="9412"/>
      <c r="W1774" s="9412"/>
      <c r="X1774" s="9412"/>
      <c r="Y1774" s="9412"/>
      <c r="Z1774" s="9412"/>
      <c r="AA1774" s="9412"/>
      <c r="AB1774" s="9412"/>
      <c r="AC1774" s="9412"/>
      <c r="AD1774" s="9412"/>
      <c r="AE1774" s="9413"/>
      <c r="AF1774" s="9413">
        <v>244200</v>
      </c>
      <c r="AG1774" s="9412"/>
      <c r="AH1774" s="9412"/>
      <c r="AI1774" s="8944"/>
      <c r="AJ1774" s="9414"/>
      <c r="AK1774" s="9414"/>
      <c r="AL1774" s="9414"/>
      <c r="AM1774" s="9414"/>
      <c r="AN1774" s="9415"/>
      <c r="AO1774" s="9415"/>
    </row>
    <row r="1775" spans="1:41" s="2624" customFormat="1" ht="17.100000000000001" customHeight="1" thickBot="1">
      <c r="A1775" s="2629"/>
      <c r="B1775" s="2631"/>
      <c r="C1775" s="9416" t="s">
        <v>802</v>
      </c>
      <c r="D1775" s="9417" t="s">
        <v>803</v>
      </c>
      <c r="E1775" s="9418">
        <f>I1775</f>
        <v>31460</v>
      </c>
      <c r="F1775" s="8323">
        <v>71500</v>
      </c>
      <c r="G1775" s="8324">
        <v>71500</v>
      </c>
      <c r="H1775" s="2923">
        <f t="shared" si="478"/>
        <v>1</v>
      </c>
      <c r="I1775" s="1881">
        <f t="shared" si="476"/>
        <v>31460</v>
      </c>
      <c r="J1775" s="9419"/>
      <c r="K1775" s="9419"/>
      <c r="L1775" s="9419"/>
      <c r="M1775" s="9419"/>
      <c r="N1775" s="9419"/>
      <c r="O1775" s="9419"/>
      <c r="P1775" s="8326"/>
      <c r="Q1775" s="9420"/>
      <c r="R1775" s="9420"/>
      <c r="S1775" s="9420"/>
      <c r="T1775" s="8944"/>
      <c r="U1775" s="9420"/>
      <c r="V1775" s="9420"/>
      <c r="W1775" s="9420"/>
      <c r="X1775" s="9420"/>
      <c r="Y1775" s="9420"/>
      <c r="Z1775" s="9420"/>
      <c r="AA1775" s="9420"/>
      <c r="AB1775" s="9420"/>
      <c r="AC1775" s="9420"/>
      <c r="AD1775" s="9420"/>
      <c r="AE1775" s="9421"/>
      <c r="AF1775" s="9421">
        <v>31460</v>
      </c>
      <c r="AG1775" s="9420"/>
      <c r="AH1775" s="9420"/>
      <c r="AI1775" s="8944"/>
      <c r="AJ1775" s="9422"/>
      <c r="AK1775" s="9422"/>
      <c r="AL1775" s="9422"/>
      <c r="AM1775" s="9422"/>
      <c r="AN1775" s="9423"/>
      <c r="AO1775" s="9423"/>
    </row>
    <row r="1776" spans="1:41" s="2624" customFormat="1" ht="17.100000000000001" customHeight="1" thickBot="1">
      <c r="A1776" s="3219"/>
      <c r="B1776" s="2626" t="s">
        <v>1024</v>
      </c>
      <c r="C1776" s="2627"/>
      <c r="D1776" s="2628" t="s">
        <v>1025</v>
      </c>
      <c r="E1776" s="2217">
        <f t="shared" ref="E1776:G1776" si="502">SUM(E1777,E1782)</f>
        <v>11639561</v>
      </c>
      <c r="F1776" s="2217">
        <f t="shared" si="502"/>
        <v>12963785</v>
      </c>
      <c r="G1776" s="2218">
        <f t="shared" si="502"/>
        <v>12627613.609999999</v>
      </c>
      <c r="H1776" s="2926">
        <f t="shared" si="478"/>
        <v>0.97406842291815232</v>
      </c>
      <c r="I1776" s="1881">
        <f t="shared" si="476"/>
        <v>0</v>
      </c>
      <c r="J1776" s="9394"/>
      <c r="K1776" s="9394"/>
      <c r="L1776" s="9394"/>
      <c r="M1776" s="9394"/>
      <c r="N1776" s="9394"/>
      <c r="O1776" s="9394"/>
      <c r="P1776" s="9424"/>
      <c r="Q1776" s="9395"/>
      <c r="R1776" s="9395"/>
      <c r="S1776" s="9395"/>
      <c r="T1776" s="9425"/>
      <c r="U1776" s="9395"/>
      <c r="V1776" s="9395"/>
      <c r="W1776" s="9395"/>
      <c r="X1776" s="9395"/>
      <c r="Y1776" s="9395"/>
      <c r="Z1776" s="9395"/>
      <c r="AA1776" s="9395"/>
      <c r="AB1776" s="9395"/>
      <c r="AC1776" s="9395"/>
      <c r="AD1776" s="9395"/>
      <c r="AE1776" s="9396"/>
      <c r="AF1776" s="9396"/>
      <c r="AG1776" s="9395"/>
      <c r="AH1776" s="9395"/>
      <c r="AI1776" s="9425"/>
      <c r="AJ1776" s="9397"/>
      <c r="AK1776" s="9397"/>
      <c r="AL1776" s="9397"/>
      <c r="AM1776" s="9397"/>
      <c r="AN1776" s="9398"/>
      <c r="AO1776" s="9398"/>
    </row>
    <row r="1777" spans="1:41" s="2624" customFormat="1" ht="17.100000000000001" customHeight="1">
      <c r="A1777" s="2629"/>
      <c r="B1777" s="10958"/>
      <c r="C1777" s="11299" t="s">
        <v>645</v>
      </c>
      <c r="D1777" s="11299"/>
      <c r="E1777" s="2220">
        <f t="shared" ref="E1777:G1777" si="503">SUM(E1778)</f>
        <v>10612291</v>
      </c>
      <c r="F1777" s="2220">
        <f t="shared" si="503"/>
        <v>11517179</v>
      </c>
      <c r="G1777" s="2221">
        <f t="shared" si="503"/>
        <v>11517179</v>
      </c>
      <c r="H1777" s="8850">
        <f t="shared" si="478"/>
        <v>1</v>
      </c>
      <c r="I1777" s="1881">
        <f t="shared" si="476"/>
        <v>0</v>
      </c>
      <c r="J1777" s="9394"/>
      <c r="K1777" s="9394"/>
      <c r="L1777" s="9394"/>
      <c r="M1777" s="9394"/>
      <c r="N1777" s="9394"/>
      <c r="O1777" s="9394"/>
      <c r="P1777" s="9424"/>
      <c r="Q1777" s="9395"/>
      <c r="R1777" s="9395"/>
      <c r="S1777" s="9395"/>
      <c r="T1777" s="9425"/>
      <c r="U1777" s="9395"/>
      <c r="V1777" s="9395"/>
      <c r="W1777" s="9395"/>
      <c r="X1777" s="9395"/>
      <c r="Y1777" s="9395"/>
      <c r="Z1777" s="9395"/>
      <c r="AA1777" s="9395"/>
      <c r="AB1777" s="9395"/>
      <c r="AC1777" s="9395"/>
      <c r="AD1777" s="9395"/>
      <c r="AE1777" s="9396"/>
      <c r="AF1777" s="9396"/>
      <c r="AG1777" s="9395"/>
      <c r="AH1777" s="9395"/>
      <c r="AI1777" s="9425"/>
      <c r="AJ1777" s="9397"/>
      <c r="AK1777" s="9397"/>
      <c r="AL1777" s="9397"/>
      <c r="AM1777" s="9397"/>
      <c r="AN1777" s="9398"/>
      <c r="AO1777" s="9398"/>
    </row>
    <row r="1778" spans="1:41" s="2624" customFormat="1" ht="17.100000000000001" customHeight="1">
      <c r="A1778" s="2629"/>
      <c r="B1778" s="10958"/>
      <c r="C1778" s="11300" t="s">
        <v>713</v>
      </c>
      <c r="D1778" s="11300"/>
      <c r="E1778" s="9426">
        <f t="shared" ref="E1778:G1778" si="504">SUM(E1779:E1780)</f>
        <v>10612291</v>
      </c>
      <c r="F1778" s="9426">
        <f t="shared" si="504"/>
        <v>11517179</v>
      </c>
      <c r="G1778" s="9427">
        <f t="shared" si="504"/>
        <v>11517179</v>
      </c>
      <c r="H1778" s="8853">
        <f t="shared" si="478"/>
        <v>1</v>
      </c>
      <c r="I1778" s="1881">
        <f t="shared" si="476"/>
        <v>0</v>
      </c>
      <c r="J1778" s="9428"/>
      <c r="K1778" s="9428"/>
      <c r="L1778" s="9428"/>
      <c r="M1778" s="9428"/>
      <c r="N1778" s="9428"/>
      <c r="O1778" s="9428"/>
      <c r="P1778" s="9424"/>
      <c r="Q1778" s="9429"/>
      <c r="R1778" s="9429"/>
      <c r="S1778" s="9429"/>
      <c r="T1778" s="9425"/>
      <c r="U1778" s="9429"/>
      <c r="V1778" s="9429"/>
      <c r="W1778" s="9429"/>
      <c r="X1778" s="9429"/>
      <c r="Y1778" s="9429"/>
      <c r="Z1778" s="9429"/>
      <c r="AA1778" s="9429"/>
      <c r="AB1778" s="9429"/>
      <c r="AC1778" s="9429"/>
      <c r="AD1778" s="9429"/>
      <c r="AE1778" s="9430"/>
      <c r="AF1778" s="9430"/>
      <c r="AG1778" s="9429"/>
      <c r="AH1778" s="9429"/>
      <c r="AI1778" s="9425"/>
      <c r="AJ1778" s="9431"/>
      <c r="AK1778" s="9431"/>
      <c r="AL1778" s="9431"/>
      <c r="AM1778" s="9431"/>
      <c r="AN1778" s="9432"/>
      <c r="AO1778" s="9432"/>
    </row>
    <row r="1779" spans="1:41" s="2624" customFormat="1" ht="17.100000000000001" customHeight="1">
      <c r="A1779" s="2629"/>
      <c r="B1779" s="10958"/>
      <c r="C1779" s="9433" t="s">
        <v>1026</v>
      </c>
      <c r="D1779" s="9434" t="s">
        <v>1027</v>
      </c>
      <c r="E1779" s="9435">
        <f>I1779</f>
        <v>8297291</v>
      </c>
      <c r="F1779" s="9436">
        <v>9042179</v>
      </c>
      <c r="G1779" s="9437">
        <v>9042179</v>
      </c>
      <c r="H1779" s="8853">
        <f t="shared" si="478"/>
        <v>1</v>
      </c>
      <c r="I1779" s="1881">
        <f t="shared" ref="I1779:I1842" si="505">SUM(J1779:AM1779)</f>
        <v>8297291</v>
      </c>
      <c r="J1779" s="9438"/>
      <c r="K1779" s="9438"/>
      <c r="L1779" s="9438"/>
      <c r="M1779" s="9438"/>
      <c r="N1779" s="9438"/>
      <c r="O1779" s="9438"/>
      <c r="P1779" s="9424"/>
      <c r="Q1779" s="9439"/>
      <c r="R1779" s="9439"/>
      <c r="S1779" s="9439"/>
      <c r="T1779" s="9425"/>
      <c r="U1779" s="9439"/>
      <c r="V1779" s="9439"/>
      <c r="W1779" s="9439"/>
      <c r="X1779" s="9439"/>
      <c r="Y1779" s="9439"/>
      <c r="Z1779" s="9439"/>
      <c r="AA1779" s="9439"/>
      <c r="AB1779" s="9439"/>
      <c r="AC1779" s="9439"/>
      <c r="AD1779" s="9439"/>
      <c r="AE1779" s="9440"/>
      <c r="AF1779" s="9440">
        <v>8297291</v>
      </c>
      <c r="AG1779" s="9439"/>
      <c r="AH1779" s="9439"/>
      <c r="AI1779" s="9425"/>
      <c r="AJ1779" s="9441"/>
      <c r="AK1779" s="9441"/>
      <c r="AL1779" s="9441"/>
      <c r="AM1779" s="9441"/>
      <c r="AN1779" s="9442"/>
      <c r="AO1779" s="9442"/>
    </row>
    <row r="1780" spans="1:41" s="2624" customFormat="1" ht="27.75" customHeight="1">
      <c r="A1780" s="2629"/>
      <c r="B1780" s="10958"/>
      <c r="C1780" s="9443" t="s">
        <v>247</v>
      </c>
      <c r="D1780" s="9444" t="s">
        <v>765</v>
      </c>
      <c r="E1780" s="9445">
        <f>I1780</f>
        <v>2315000</v>
      </c>
      <c r="F1780" s="8323">
        <v>2475000</v>
      </c>
      <c r="G1780" s="8324">
        <v>2475000</v>
      </c>
      <c r="H1780" s="8853">
        <f t="shared" si="478"/>
        <v>1</v>
      </c>
      <c r="I1780" s="1881">
        <f t="shared" si="505"/>
        <v>2315000</v>
      </c>
      <c r="J1780" s="9446"/>
      <c r="K1780" s="9446"/>
      <c r="L1780" s="9446"/>
      <c r="M1780" s="9446"/>
      <c r="N1780" s="9446"/>
      <c r="O1780" s="9446"/>
      <c r="P1780" s="8326"/>
      <c r="Q1780" s="9447"/>
      <c r="R1780" s="9447"/>
      <c r="S1780" s="9447"/>
      <c r="T1780" s="8944"/>
      <c r="U1780" s="9447"/>
      <c r="V1780" s="9447"/>
      <c r="W1780" s="9447"/>
      <c r="X1780" s="9447"/>
      <c r="Y1780" s="9447"/>
      <c r="Z1780" s="9447"/>
      <c r="AA1780" s="9447"/>
      <c r="AB1780" s="9447"/>
      <c r="AC1780" s="9447"/>
      <c r="AD1780" s="9447"/>
      <c r="AE1780" s="9448"/>
      <c r="AF1780" s="9448">
        <v>2315000</v>
      </c>
      <c r="AG1780" s="9447"/>
      <c r="AH1780" s="9447"/>
      <c r="AI1780" s="8944"/>
      <c r="AJ1780" s="9449"/>
      <c r="AK1780" s="9449"/>
      <c r="AL1780" s="9449"/>
      <c r="AM1780" s="9449"/>
      <c r="AN1780" s="9450"/>
      <c r="AO1780" s="9450"/>
    </row>
    <row r="1781" spans="1:41" s="2624" customFormat="1" ht="15">
      <c r="A1781" s="3219"/>
      <c r="B1781" s="2827"/>
      <c r="C1781" s="11301"/>
      <c r="D1781" s="11302"/>
      <c r="E1781" s="9445"/>
      <c r="F1781" s="8323"/>
      <c r="G1781" s="8324"/>
      <c r="H1781" s="8853"/>
      <c r="I1781" s="1881">
        <f t="shared" si="505"/>
        <v>0</v>
      </c>
      <c r="J1781" s="9446"/>
      <c r="K1781" s="9446"/>
      <c r="L1781" s="9446"/>
      <c r="M1781" s="9446"/>
      <c r="N1781" s="9446"/>
      <c r="O1781" s="9446"/>
      <c r="P1781" s="8326"/>
      <c r="Q1781" s="9447"/>
      <c r="R1781" s="9447"/>
      <c r="S1781" s="9447"/>
      <c r="T1781" s="8944"/>
      <c r="U1781" s="9447"/>
      <c r="V1781" s="9447"/>
      <c r="W1781" s="9447"/>
      <c r="X1781" s="9447"/>
      <c r="Y1781" s="9447"/>
      <c r="Z1781" s="9447"/>
      <c r="AA1781" s="9447"/>
      <c r="AB1781" s="9447"/>
      <c r="AC1781" s="9447"/>
      <c r="AD1781" s="9447"/>
      <c r="AE1781" s="9448"/>
      <c r="AF1781" s="9448"/>
      <c r="AG1781" s="9447"/>
      <c r="AH1781" s="9447"/>
      <c r="AI1781" s="8944"/>
      <c r="AJ1781" s="9449"/>
      <c r="AK1781" s="9449"/>
      <c r="AL1781" s="9449"/>
      <c r="AM1781" s="9449"/>
      <c r="AN1781" s="9450"/>
      <c r="AO1781" s="9450"/>
    </row>
    <row r="1782" spans="1:41" s="2624" customFormat="1" ht="15">
      <c r="A1782" s="2629"/>
      <c r="B1782" s="2827"/>
      <c r="C1782" s="11303" t="s">
        <v>679</v>
      </c>
      <c r="D1782" s="11304"/>
      <c r="E1782" s="2220">
        <f t="shared" ref="E1782:G1783" si="506">SUM(E1783)</f>
        <v>1027270</v>
      </c>
      <c r="F1782" s="2220">
        <f t="shared" si="506"/>
        <v>1446606</v>
      </c>
      <c r="G1782" s="2221">
        <f t="shared" si="506"/>
        <v>1110434.6100000001</v>
      </c>
      <c r="H1782" s="8850">
        <f t="shared" ref="H1782:H1845" si="507">G1782/F1782</f>
        <v>0.76761371790245592</v>
      </c>
      <c r="I1782" s="1881">
        <f t="shared" si="505"/>
        <v>0</v>
      </c>
      <c r="J1782" s="9446"/>
      <c r="K1782" s="9446"/>
      <c r="L1782" s="9446"/>
      <c r="M1782" s="9446"/>
      <c r="N1782" s="9446"/>
      <c r="O1782" s="9446"/>
      <c r="P1782" s="8326"/>
      <c r="Q1782" s="9447"/>
      <c r="R1782" s="9447"/>
      <c r="S1782" s="9447"/>
      <c r="T1782" s="8944"/>
      <c r="U1782" s="9447"/>
      <c r="V1782" s="9447"/>
      <c r="W1782" s="9447"/>
      <c r="X1782" s="9447"/>
      <c r="Y1782" s="9447"/>
      <c r="Z1782" s="9447"/>
      <c r="AA1782" s="9447"/>
      <c r="AB1782" s="9447"/>
      <c r="AC1782" s="9447"/>
      <c r="AD1782" s="9447"/>
      <c r="AE1782" s="9448"/>
      <c r="AF1782" s="9448"/>
      <c r="AG1782" s="9447"/>
      <c r="AH1782" s="9447"/>
      <c r="AI1782" s="8944"/>
      <c r="AJ1782" s="9449"/>
      <c r="AK1782" s="9449"/>
      <c r="AL1782" s="9449"/>
      <c r="AM1782" s="9449"/>
      <c r="AN1782" s="9450"/>
      <c r="AO1782" s="9450"/>
    </row>
    <row r="1783" spans="1:41" s="2624" customFormat="1" ht="15">
      <c r="A1783" s="2629"/>
      <c r="B1783" s="2827"/>
      <c r="C1783" s="11305" t="s">
        <v>680</v>
      </c>
      <c r="D1783" s="11306"/>
      <c r="E1783" s="9451">
        <f t="shared" si="506"/>
        <v>1027270</v>
      </c>
      <c r="F1783" s="9451">
        <f t="shared" si="506"/>
        <v>1446606</v>
      </c>
      <c r="G1783" s="9452">
        <f t="shared" si="506"/>
        <v>1110434.6100000001</v>
      </c>
      <c r="H1783" s="8853">
        <f t="shared" si="507"/>
        <v>0.76761371790245592</v>
      </c>
      <c r="I1783" s="1881">
        <f t="shared" si="505"/>
        <v>0</v>
      </c>
      <c r="J1783" s="9453"/>
      <c r="K1783" s="9453"/>
      <c r="L1783" s="9453"/>
      <c r="M1783" s="9453"/>
      <c r="N1783" s="9453"/>
      <c r="O1783" s="9453"/>
      <c r="P1783" s="8326"/>
      <c r="Q1783" s="9454"/>
      <c r="R1783" s="9454"/>
      <c r="S1783" s="9454"/>
      <c r="T1783" s="8944"/>
      <c r="U1783" s="9454"/>
      <c r="V1783" s="9454"/>
      <c r="W1783" s="9454"/>
      <c r="X1783" s="9454"/>
      <c r="Y1783" s="9454"/>
      <c r="Z1783" s="9454"/>
      <c r="AA1783" s="9454"/>
      <c r="AB1783" s="9454"/>
      <c r="AC1783" s="9454"/>
      <c r="AD1783" s="9454"/>
      <c r="AE1783" s="9455"/>
      <c r="AF1783" s="9455"/>
      <c r="AG1783" s="9454"/>
      <c r="AH1783" s="9454"/>
      <c r="AI1783" s="8944"/>
      <c r="AJ1783" s="9456"/>
      <c r="AK1783" s="9456"/>
      <c r="AL1783" s="9456"/>
      <c r="AM1783" s="9456"/>
      <c r="AN1783" s="9457"/>
      <c r="AO1783" s="9457"/>
    </row>
    <row r="1784" spans="1:41" s="2624" customFormat="1" ht="48" customHeight="1" thickBot="1">
      <c r="A1784" s="3219"/>
      <c r="B1784" s="4944"/>
      <c r="C1784" s="9458" t="s">
        <v>814</v>
      </c>
      <c r="D1784" s="9459" t="s">
        <v>815</v>
      </c>
      <c r="E1784" s="9460">
        <f>I1784</f>
        <v>1027270</v>
      </c>
      <c r="F1784" s="8434">
        <v>1446606</v>
      </c>
      <c r="G1784" s="8435">
        <v>1110434.6100000001</v>
      </c>
      <c r="H1784" s="2923">
        <f t="shared" si="507"/>
        <v>0.76761371790245592</v>
      </c>
      <c r="I1784" s="1881">
        <f t="shared" si="505"/>
        <v>1027270</v>
      </c>
      <c r="J1784" s="9461"/>
      <c r="K1784" s="9461"/>
      <c r="L1784" s="9461"/>
      <c r="M1784" s="9461"/>
      <c r="N1784" s="9461"/>
      <c r="O1784" s="9461"/>
      <c r="P1784" s="8326"/>
      <c r="Q1784" s="9462"/>
      <c r="R1784" s="9462"/>
      <c r="S1784" s="9462"/>
      <c r="T1784" s="8944"/>
      <c r="U1784" s="9462"/>
      <c r="V1784" s="9462"/>
      <c r="W1784" s="9462"/>
      <c r="X1784" s="9462"/>
      <c r="Y1784" s="9462"/>
      <c r="Z1784" s="9462"/>
      <c r="AA1784" s="9462"/>
      <c r="AB1784" s="9462"/>
      <c r="AC1784" s="9462"/>
      <c r="AD1784" s="9462"/>
      <c r="AE1784" s="9463"/>
      <c r="AF1784" s="9463">
        <v>1027270</v>
      </c>
      <c r="AG1784" s="9462"/>
      <c r="AH1784" s="9462"/>
      <c r="AI1784" s="8944"/>
      <c r="AJ1784" s="9464"/>
      <c r="AK1784" s="9464"/>
      <c r="AL1784" s="9464"/>
      <c r="AM1784" s="9464"/>
      <c r="AN1784" s="9465"/>
      <c r="AO1784" s="9465"/>
    </row>
    <row r="1785" spans="1:41" s="2624" customFormat="1" ht="17.100000000000001" customHeight="1" thickBot="1">
      <c r="A1785" s="2629"/>
      <c r="B1785" s="4168" t="s">
        <v>1028</v>
      </c>
      <c r="C1785" s="4169"/>
      <c r="D1785" s="4170" t="s">
        <v>222</v>
      </c>
      <c r="E1785" s="2606">
        <f t="shared" ref="E1785:G1785" si="508">SUM(E1786,E1791)</f>
        <v>11347382</v>
      </c>
      <c r="F1785" s="2217">
        <f t="shared" si="508"/>
        <v>13315069</v>
      </c>
      <c r="G1785" s="2218">
        <f t="shared" si="508"/>
        <v>13243301.85</v>
      </c>
      <c r="H1785" s="2926">
        <f t="shared" si="507"/>
        <v>0.99461008050352573</v>
      </c>
      <c r="I1785" s="1881">
        <f t="shared" si="505"/>
        <v>0</v>
      </c>
      <c r="J1785" s="9461"/>
      <c r="K1785" s="9461"/>
      <c r="L1785" s="9461"/>
      <c r="M1785" s="9461"/>
      <c r="N1785" s="9461"/>
      <c r="O1785" s="9461"/>
      <c r="P1785" s="8326"/>
      <c r="Q1785" s="9462"/>
      <c r="R1785" s="9462"/>
      <c r="S1785" s="9462"/>
      <c r="T1785" s="8944"/>
      <c r="U1785" s="9462"/>
      <c r="V1785" s="9462"/>
      <c r="W1785" s="9462"/>
      <c r="X1785" s="9462"/>
      <c r="Y1785" s="9462"/>
      <c r="Z1785" s="9462"/>
      <c r="AA1785" s="9462"/>
      <c r="AB1785" s="9462"/>
      <c r="AC1785" s="9462"/>
      <c r="AD1785" s="9462"/>
      <c r="AE1785" s="9463"/>
      <c r="AF1785" s="9463"/>
      <c r="AG1785" s="9462"/>
      <c r="AH1785" s="9462"/>
      <c r="AI1785" s="8944"/>
      <c r="AJ1785" s="9464"/>
      <c r="AK1785" s="9464"/>
      <c r="AL1785" s="9464"/>
      <c r="AM1785" s="9464"/>
      <c r="AN1785" s="9465"/>
      <c r="AO1785" s="9465"/>
    </row>
    <row r="1786" spans="1:41" s="2624" customFormat="1" ht="17.100000000000001" customHeight="1">
      <c r="A1786" s="2629"/>
      <c r="B1786" s="10958"/>
      <c r="C1786" s="11299" t="s">
        <v>645</v>
      </c>
      <c r="D1786" s="11299"/>
      <c r="E1786" s="2220">
        <f t="shared" ref="E1786:G1786" si="509">SUM(E1787)</f>
        <v>11135382</v>
      </c>
      <c r="F1786" s="2220">
        <f t="shared" si="509"/>
        <v>13103069</v>
      </c>
      <c r="G1786" s="2221">
        <f t="shared" si="509"/>
        <v>13048069</v>
      </c>
      <c r="H1786" s="6484">
        <f t="shared" si="507"/>
        <v>0.99580251008370635</v>
      </c>
      <c r="I1786" s="1881">
        <f t="shared" si="505"/>
        <v>0</v>
      </c>
      <c r="J1786" s="9461"/>
      <c r="K1786" s="9461"/>
      <c r="L1786" s="9461"/>
      <c r="M1786" s="9461"/>
      <c r="N1786" s="9461"/>
      <c r="O1786" s="9461"/>
      <c r="P1786" s="8326"/>
      <c r="Q1786" s="9462"/>
      <c r="R1786" s="9462"/>
      <c r="S1786" s="9462"/>
      <c r="T1786" s="8944"/>
      <c r="U1786" s="9462"/>
      <c r="V1786" s="9462"/>
      <c r="W1786" s="9462"/>
      <c r="X1786" s="9462"/>
      <c r="Y1786" s="9462"/>
      <c r="Z1786" s="9462"/>
      <c r="AA1786" s="9462"/>
      <c r="AB1786" s="9462"/>
      <c r="AC1786" s="9462"/>
      <c r="AD1786" s="9462"/>
      <c r="AE1786" s="9463"/>
      <c r="AF1786" s="9463"/>
      <c r="AG1786" s="9462"/>
      <c r="AH1786" s="9462"/>
      <c r="AI1786" s="8944"/>
      <c r="AJ1786" s="9464"/>
      <c r="AK1786" s="9464"/>
      <c r="AL1786" s="9464"/>
      <c r="AM1786" s="9464"/>
      <c r="AN1786" s="9465"/>
      <c r="AO1786" s="9465"/>
    </row>
    <row r="1787" spans="1:41" s="2624" customFormat="1" ht="17.100000000000001" customHeight="1">
      <c r="A1787" s="2629"/>
      <c r="B1787" s="10958"/>
      <c r="C1787" s="11315" t="s">
        <v>713</v>
      </c>
      <c r="D1787" s="11315"/>
      <c r="E1787" s="9466">
        <f t="shared" ref="E1787:G1787" si="510">SUM(E1788:E1789)</f>
        <v>11135382</v>
      </c>
      <c r="F1787" s="9466">
        <f t="shared" si="510"/>
        <v>13103069</v>
      </c>
      <c r="G1787" s="9467">
        <f t="shared" si="510"/>
        <v>13048069</v>
      </c>
      <c r="H1787" s="9468">
        <f t="shared" si="507"/>
        <v>0.99580251008370635</v>
      </c>
      <c r="I1787" s="1881">
        <f t="shared" si="505"/>
        <v>0</v>
      </c>
      <c r="J1787" s="9469"/>
      <c r="K1787" s="9469"/>
      <c r="L1787" s="9469"/>
      <c r="M1787" s="9469"/>
      <c r="N1787" s="9469"/>
      <c r="O1787" s="9469"/>
      <c r="P1787" s="8326"/>
      <c r="Q1787" s="9470"/>
      <c r="R1787" s="9470"/>
      <c r="S1787" s="9470"/>
      <c r="T1787" s="8944"/>
      <c r="U1787" s="9470"/>
      <c r="V1787" s="9470"/>
      <c r="W1787" s="9470"/>
      <c r="X1787" s="9470"/>
      <c r="Y1787" s="9470"/>
      <c r="Z1787" s="9470"/>
      <c r="AA1787" s="9470"/>
      <c r="AB1787" s="9470"/>
      <c r="AC1787" s="9470"/>
      <c r="AD1787" s="9470"/>
      <c r="AE1787" s="9471"/>
      <c r="AF1787" s="9471"/>
      <c r="AG1787" s="9470"/>
      <c r="AH1787" s="9470"/>
      <c r="AI1787" s="8944"/>
      <c r="AJ1787" s="9472"/>
      <c r="AK1787" s="9472"/>
      <c r="AL1787" s="9472"/>
      <c r="AM1787" s="9472"/>
      <c r="AN1787" s="9473"/>
      <c r="AO1787" s="9473"/>
    </row>
    <row r="1788" spans="1:41" s="2624" customFormat="1" ht="17.100000000000001" customHeight="1">
      <c r="A1788" s="2629"/>
      <c r="B1788" s="10958"/>
      <c r="C1788" s="9474" t="s">
        <v>1026</v>
      </c>
      <c r="D1788" s="9475" t="s">
        <v>1027</v>
      </c>
      <c r="E1788" s="9476">
        <f>I1788</f>
        <v>10685382</v>
      </c>
      <c r="F1788" s="8323">
        <v>12528069</v>
      </c>
      <c r="G1788" s="8324">
        <v>12528069</v>
      </c>
      <c r="H1788" s="9477">
        <f t="shared" si="507"/>
        <v>1</v>
      </c>
      <c r="I1788" s="1881">
        <f t="shared" si="505"/>
        <v>10685382</v>
      </c>
      <c r="J1788" s="9478"/>
      <c r="K1788" s="9478"/>
      <c r="L1788" s="9478"/>
      <c r="M1788" s="9478"/>
      <c r="N1788" s="9478"/>
      <c r="O1788" s="9478"/>
      <c r="P1788" s="8326"/>
      <c r="Q1788" s="9479"/>
      <c r="R1788" s="9479"/>
      <c r="S1788" s="9479"/>
      <c r="T1788" s="8944"/>
      <c r="U1788" s="9479"/>
      <c r="V1788" s="9479"/>
      <c r="W1788" s="9479"/>
      <c r="X1788" s="9479"/>
      <c r="Y1788" s="9479"/>
      <c r="Z1788" s="9479"/>
      <c r="AA1788" s="9479"/>
      <c r="AB1788" s="9479"/>
      <c r="AC1788" s="9479"/>
      <c r="AD1788" s="9479"/>
      <c r="AE1788" s="9480"/>
      <c r="AF1788" s="9480">
        <v>10685382</v>
      </c>
      <c r="AG1788" s="9479"/>
      <c r="AH1788" s="9479"/>
      <c r="AI1788" s="8944"/>
      <c r="AJ1788" s="9481"/>
      <c r="AK1788" s="9481"/>
      <c r="AL1788" s="9481"/>
      <c r="AM1788" s="9481"/>
      <c r="AN1788" s="9482"/>
      <c r="AO1788" s="9482"/>
    </row>
    <row r="1789" spans="1:41" s="2624" customFormat="1" ht="28.5" customHeight="1">
      <c r="A1789" s="2629"/>
      <c r="B1789" s="3219"/>
      <c r="C1789" s="9483" t="s">
        <v>247</v>
      </c>
      <c r="D1789" s="9484" t="s">
        <v>765</v>
      </c>
      <c r="E1789" s="9485">
        <f>I1789</f>
        <v>450000</v>
      </c>
      <c r="F1789" s="8323">
        <v>575000</v>
      </c>
      <c r="G1789" s="8324">
        <v>520000</v>
      </c>
      <c r="H1789" s="9486">
        <f t="shared" si="507"/>
        <v>0.90434782608695652</v>
      </c>
      <c r="I1789" s="1881">
        <f t="shared" si="505"/>
        <v>450000</v>
      </c>
      <c r="J1789" s="9487"/>
      <c r="K1789" s="9487"/>
      <c r="L1789" s="9487"/>
      <c r="M1789" s="9487"/>
      <c r="N1789" s="9487"/>
      <c r="O1789" s="9487"/>
      <c r="P1789" s="8326"/>
      <c r="Q1789" s="9488"/>
      <c r="R1789" s="9488"/>
      <c r="S1789" s="9488"/>
      <c r="T1789" s="8944"/>
      <c r="U1789" s="9488"/>
      <c r="V1789" s="9488"/>
      <c r="W1789" s="9488"/>
      <c r="X1789" s="9488"/>
      <c r="Y1789" s="9488"/>
      <c r="Z1789" s="9488"/>
      <c r="AA1789" s="9488"/>
      <c r="AB1789" s="9488"/>
      <c r="AC1789" s="9488"/>
      <c r="AD1789" s="9488"/>
      <c r="AE1789" s="9489"/>
      <c r="AF1789" s="9489">
        <v>450000</v>
      </c>
      <c r="AG1789" s="9488"/>
      <c r="AH1789" s="9488"/>
      <c r="AI1789" s="8944"/>
      <c r="AJ1789" s="9490"/>
      <c r="AK1789" s="9490"/>
      <c r="AL1789" s="9490"/>
      <c r="AM1789" s="9490"/>
      <c r="AN1789" s="9491"/>
      <c r="AO1789" s="9491"/>
    </row>
    <row r="1790" spans="1:41" s="2624" customFormat="1" ht="16.5" customHeight="1">
      <c r="A1790" s="2629"/>
      <c r="B1790" s="3219"/>
      <c r="C1790" s="11316"/>
      <c r="D1790" s="11317"/>
      <c r="E1790" s="9492"/>
      <c r="F1790" s="8323"/>
      <c r="G1790" s="8324"/>
      <c r="H1790" s="9493"/>
      <c r="I1790" s="1881">
        <f t="shared" si="505"/>
        <v>0</v>
      </c>
      <c r="J1790" s="9494"/>
      <c r="K1790" s="9494"/>
      <c r="L1790" s="9494"/>
      <c r="M1790" s="9494"/>
      <c r="N1790" s="9494"/>
      <c r="O1790" s="9494"/>
      <c r="P1790" s="8326"/>
      <c r="Q1790" s="9495"/>
      <c r="R1790" s="9495"/>
      <c r="S1790" s="9495"/>
      <c r="T1790" s="8944"/>
      <c r="U1790" s="9495"/>
      <c r="V1790" s="9495"/>
      <c r="W1790" s="9495"/>
      <c r="X1790" s="9495"/>
      <c r="Y1790" s="9495"/>
      <c r="Z1790" s="9495"/>
      <c r="AA1790" s="9495"/>
      <c r="AB1790" s="9495"/>
      <c r="AC1790" s="9495"/>
      <c r="AD1790" s="9495"/>
      <c r="AE1790" s="9496"/>
      <c r="AF1790" s="9496"/>
      <c r="AG1790" s="9495"/>
      <c r="AH1790" s="9495"/>
      <c r="AI1790" s="8944"/>
      <c r="AJ1790" s="9497"/>
      <c r="AK1790" s="9497"/>
      <c r="AL1790" s="9497"/>
      <c r="AM1790" s="9497"/>
      <c r="AN1790" s="9498"/>
      <c r="AO1790" s="9498"/>
    </row>
    <row r="1791" spans="1:41" s="2624" customFormat="1" ht="15" customHeight="1">
      <c r="A1791" s="3219"/>
      <c r="B1791" s="3219"/>
      <c r="C1791" s="11303" t="s">
        <v>679</v>
      </c>
      <c r="D1791" s="11304"/>
      <c r="E1791" s="2220">
        <f t="shared" ref="E1791:G1792" si="511">SUM(E1792)</f>
        <v>212000</v>
      </c>
      <c r="F1791" s="2220">
        <f t="shared" si="511"/>
        <v>212000</v>
      </c>
      <c r="G1791" s="2221">
        <f t="shared" si="511"/>
        <v>195232.85</v>
      </c>
      <c r="H1791" s="9499">
        <f t="shared" si="507"/>
        <v>0.92090966981132083</v>
      </c>
      <c r="I1791" s="1881">
        <f t="shared" si="505"/>
        <v>0</v>
      </c>
      <c r="J1791" s="9494"/>
      <c r="K1791" s="9494"/>
      <c r="L1791" s="9494"/>
      <c r="M1791" s="9494"/>
      <c r="N1791" s="9494"/>
      <c r="O1791" s="9494"/>
      <c r="P1791" s="8326"/>
      <c r="Q1791" s="9495"/>
      <c r="R1791" s="9495"/>
      <c r="S1791" s="9495"/>
      <c r="T1791" s="8944"/>
      <c r="U1791" s="9495"/>
      <c r="V1791" s="9495"/>
      <c r="W1791" s="9495"/>
      <c r="X1791" s="9495"/>
      <c r="Y1791" s="9495"/>
      <c r="Z1791" s="9495"/>
      <c r="AA1791" s="9495"/>
      <c r="AB1791" s="9495"/>
      <c r="AC1791" s="9495"/>
      <c r="AD1791" s="9495"/>
      <c r="AE1791" s="9496"/>
      <c r="AF1791" s="9496"/>
      <c r="AG1791" s="9495"/>
      <c r="AH1791" s="9495"/>
      <c r="AI1791" s="8944"/>
      <c r="AJ1791" s="9497"/>
      <c r="AK1791" s="9497"/>
      <c r="AL1791" s="9497"/>
      <c r="AM1791" s="9497"/>
      <c r="AN1791" s="9498"/>
      <c r="AO1791" s="9498"/>
    </row>
    <row r="1792" spans="1:41" s="2624" customFormat="1" ht="16.5" customHeight="1">
      <c r="A1792" s="2629"/>
      <c r="B1792" s="3219"/>
      <c r="C1792" s="11318" t="s">
        <v>680</v>
      </c>
      <c r="D1792" s="11319"/>
      <c r="E1792" s="9500">
        <f t="shared" si="511"/>
        <v>212000</v>
      </c>
      <c r="F1792" s="9500">
        <f t="shared" si="511"/>
        <v>212000</v>
      </c>
      <c r="G1792" s="9501">
        <f t="shared" si="511"/>
        <v>195232.85</v>
      </c>
      <c r="H1792" s="9502">
        <f t="shared" si="507"/>
        <v>0.92090966981132083</v>
      </c>
      <c r="I1792" s="1881">
        <f t="shared" si="505"/>
        <v>0</v>
      </c>
      <c r="J1792" s="9503"/>
      <c r="K1792" s="9503"/>
      <c r="L1792" s="9503"/>
      <c r="M1792" s="9503"/>
      <c r="N1792" s="9503"/>
      <c r="O1792" s="9503"/>
      <c r="P1792" s="8326"/>
      <c r="Q1792" s="9504"/>
      <c r="R1792" s="9504"/>
      <c r="S1792" s="9504"/>
      <c r="T1792" s="8944"/>
      <c r="U1792" s="9504"/>
      <c r="V1792" s="9504"/>
      <c r="W1792" s="9504"/>
      <c r="X1792" s="9504"/>
      <c r="Y1792" s="9504"/>
      <c r="Z1792" s="9504"/>
      <c r="AA1792" s="9504"/>
      <c r="AB1792" s="9504"/>
      <c r="AC1792" s="9504"/>
      <c r="AD1792" s="9504"/>
      <c r="AE1792" s="9505"/>
      <c r="AF1792" s="9505"/>
      <c r="AG1792" s="9504"/>
      <c r="AH1792" s="9504"/>
      <c r="AI1792" s="8944"/>
      <c r="AJ1792" s="9506"/>
      <c r="AK1792" s="9506"/>
      <c r="AL1792" s="9506"/>
      <c r="AM1792" s="9506"/>
      <c r="AN1792" s="9507"/>
      <c r="AO1792" s="9507"/>
    </row>
    <row r="1793" spans="1:41" s="2624" customFormat="1" ht="42" customHeight="1" thickBot="1">
      <c r="A1793" s="2906"/>
      <c r="B1793" s="2906"/>
      <c r="C1793" s="9508" t="s">
        <v>814</v>
      </c>
      <c r="D1793" s="9509" t="s">
        <v>815</v>
      </c>
      <c r="E1793" s="9391">
        <f>I1793</f>
        <v>212000</v>
      </c>
      <c r="F1793" s="9392">
        <v>212000</v>
      </c>
      <c r="G1793" s="9393">
        <v>195232.85</v>
      </c>
      <c r="H1793" s="9510">
        <f t="shared" si="507"/>
        <v>0.92090966981132083</v>
      </c>
      <c r="I1793" s="1881">
        <f t="shared" si="505"/>
        <v>212000</v>
      </c>
      <c r="J1793" s="9503"/>
      <c r="K1793" s="9503"/>
      <c r="L1793" s="9503"/>
      <c r="M1793" s="9503"/>
      <c r="N1793" s="9503"/>
      <c r="O1793" s="9503"/>
      <c r="P1793" s="9511"/>
      <c r="Q1793" s="9504"/>
      <c r="R1793" s="9504"/>
      <c r="S1793" s="9504"/>
      <c r="T1793" s="9512"/>
      <c r="U1793" s="9504"/>
      <c r="V1793" s="9504"/>
      <c r="W1793" s="9504"/>
      <c r="X1793" s="9504"/>
      <c r="Y1793" s="9504"/>
      <c r="Z1793" s="9504"/>
      <c r="AA1793" s="9504"/>
      <c r="AB1793" s="9504"/>
      <c r="AC1793" s="9504"/>
      <c r="AD1793" s="9504"/>
      <c r="AE1793" s="9505"/>
      <c r="AF1793" s="9505">
        <v>212000</v>
      </c>
      <c r="AG1793" s="9504"/>
      <c r="AH1793" s="9504"/>
      <c r="AI1793" s="9512"/>
      <c r="AJ1793" s="9506"/>
      <c r="AK1793" s="9506"/>
      <c r="AL1793" s="9506"/>
      <c r="AM1793" s="9506"/>
      <c r="AN1793" s="9507"/>
      <c r="AO1793" s="9507"/>
    </row>
    <row r="1794" spans="1:41" s="2624" customFormat="1" ht="17.100000000000001" customHeight="1" thickBot="1">
      <c r="A1794" s="2629"/>
      <c r="B1794" s="4168" t="s">
        <v>1029</v>
      </c>
      <c r="C1794" s="4169"/>
      <c r="D1794" s="4170" t="s">
        <v>223</v>
      </c>
      <c r="E1794" s="2606">
        <f t="shared" ref="E1794:G1794" si="512">SUM(E1795,E1801)</f>
        <v>23508476</v>
      </c>
      <c r="F1794" s="2606">
        <f t="shared" si="512"/>
        <v>26221007</v>
      </c>
      <c r="G1794" s="2607">
        <f t="shared" si="512"/>
        <v>25847839.839999996</v>
      </c>
      <c r="H1794" s="9513">
        <f t="shared" si="507"/>
        <v>0.98576838944438694</v>
      </c>
      <c r="I1794" s="1881">
        <f t="shared" si="505"/>
        <v>0</v>
      </c>
      <c r="J1794" s="9503"/>
      <c r="K1794" s="9503"/>
      <c r="L1794" s="9503"/>
      <c r="M1794" s="9503"/>
      <c r="N1794" s="9503"/>
      <c r="O1794" s="9503"/>
      <c r="P1794" s="9511"/>
      <c r="Q1794" s="9504"/>
      <c r="R1794" s="9504"/>
      <c r="S1794" s="9504"/>
      <c r="T1794" s="9512"/>
      <c r="U1794" s="9504"/>
      <c r="V1794" s="9504"/>
      <c r="W1794" s="9504"/>
      <c r="X1794" s="9504"/>
      <c r="Y1794" s="9504"/>
      <c r="Z1794" s="9504"/>
      <c r="AA1794" s="9504"/>
      <c r="AB1794" s="9504"/>
      <c r="AC1794" s="9504"/>
      <c r="AD1794" s="9504"/>
      <c r="AE1794" s="9505"/>
      <c r="AF1794" s="9505"/>
      <c r="AG1794" s="9504"/>
      <c r="AH1794" s="9504"/>
      <c r="AI1794" s="9512"/>
      <c r="AJ1794" s="9506"/>
      <c r="AK1794" s="9506"/>
      <c r="AL1794" s="9506"/>
      <c r="AM1794" s="9506"/>
      <c r="AN1794" s="9507"/>
      <c r="AO1794" s="9507"/>
    </row>
    <row r="1795" spans="1:41" s="2624" customFormat="1" ht="17.100000000000001" customHeight="1">
      <c r="A1795" s="2629"/>
      <c r="B1795" s="2631"/>
      <c r="C1795" s="11299" t="s">
        <v>645</v>
      </c>
      <c r="D1795" s="11299"/>
      <c r="E1795" s="2220">
        <f t="shared" ref="E1795:G1795" si="513">SUM(E1796)</f>
        <v>18862938</v>
      </c>
      <c r="F1795" s="2220">
        <f t="shared" si="513"/>
        <v>22934318</v>
      </c>
      <c r="G1795" s="2221">
        <f t="shared" si="513"/>
        <v>22869724.509999998</v>
      </c>
      <c r="H1795" s="3985">
        <f t="shared" si="507"/>
        <v>0.99718354432863443</v>
      </c>
      <c r="I1795" s="1881">
        <f t="shared" si="505"/>
        <v>0</v>
      </c>
      <c r="J1795" s="9503"/>
      <c r="K1795" s="9503"/>
      <c r="L1795" s="9503"/>
      <c r="M1795" s="9503"/>
      <c r="N1795" s="9503"/>
      <c r="O1795" s="9503"/>
      <c r="P1795" s="9511"/>
      <c r="Q1795" s="9504"/>
      <c r="R1795" s="9504"/>
      <c r="S1795" s="9504"/>
      <c r="T1795" s="9512"/>
      <c r="U1795" s="9504"/>
      <c r="V1795" s="9504"/>
      <c r="W1795" s="9504"/>
      <c r="X1795" s="9504"/>
      <c r="Y1795" s="9504"/>
      <c r="Z1795" s="9504"/>
      <c r="AA1795" s="9504"/>
      <c r="AB1795" s="9504"/>
      <c r="AC1795" s="9504"/>
      <c r="AD1795" s="9504"/>
      <c r="AE1795" s="9505"/>
      <c r="AF1795" s="9505"/>
      <c r="AG1795" s="9504"/>
      <c r="AH1795" s="9504"/>
      <c r="AI1795" s="9512"/>
      <c r="AJ1795" s="9506"/>
      <c r="AK1795" s="9506"/>
      <c r="AL1795" s="9506"/>
      <c r="AM1795" s="9506"/>
      <c r="AN1795" s="9507"/>
      <c r="AO1795" s="9507"/>
    </row>
    <row r="1796" spans="1:41" s="2624" customFormat="1" ht="17.100000000000001" customHeight="1">
      <c r="A1796" s="2629"/>
      <c r="B1796" s="2631"/>
      <c r="C1796" s="11326" t="s">
        <v>713</v>
      </c>
      <c r="D1796" s="11326"/>
      <c r="E1796" s="9514">
        <f t="shared" ref="E1796:G1796" si="514">SUM(E1797:E1799)</f>
        <v>18862938</v>
      </c>
      <c r="F1796" s="9514">
        <f t="shared" si="514"/>
        <v>22934318</v>
      </c>
      <c r="G1796" s="9515">
        <f t="shared" si="514"/>
        <v>22869724.509999998</v>
      </c>
      <c r="H1796" s="9516">
        <f t="shared" si="507"/>
        <v>0.99718354432863443</v>
      </c>
      <c r="I1796" s="1881">
        <f t="shared" si="505"/>
        <v>0</v>
      </c>
      <c r="J1796" s="9517"/>
      <c r="K1796" s="9517"/>
      <c r="L1796" s="9517"/>
      <c r="M1796" s="9517"/>
      <c r="N1796" s="9517"/>
      <c r="O1796" s="9517"/>
      <c r="P1796" s="9511"/>
      <c r="Q1796" s="9518"/>
      <c r="R1796" s="9518"/>
      <c r="S1796" s="9518"/>
      <c r="T1796" s="9512"/>
      <c r="U1796" s="9518"/>
      <c r="V1796" s="9518"/>
      <c r="W1796" s="9518"/>
      <c r="X1796" s="9518"/>
      <c r="Y1796" s="9518"/>
      <c r="Z1796" s="9518"/>
      <c r="AA1796" s="9518"/>
      <c r="AB1796" s="9518"/>
      <c r="AC1796" s="9518"/>
      <c r="AD1796" s="9518"/>
      <c r="AE1796" s="9519"/>
      <c r="AF1796" s="9519"/>
      <c r="AG1796" s="9518"/>
      <c r="AH1796" s="9518"/>
      <c r="AI1796" s="9512"/>
      <c r="AJ1796" s="9520"/>
      <c r="AK1796" s="9520"/>
      <c r="AL1796" s="9520"/>
      <c r="AM1796" s="9520"/>
      <c r="AN1796" s="9521"/>
      <c r="AO1796" s="9521"/>
    </row>
    <row r="1797" spans="1:41" s="2624" customFormat="1" ht="17.100000000000001" customHeight="1">
      <c r="A1797" s="2629"/>
      <c r="B1797" s="2631"/>
      <c r="C1797" s="9522" t="s">
        <v>1026</v>
      </c>
      <c r="D1797" s="9523" t="s">
        <v>1027</v>
      </c>
      <c r="E1797" s="9524">
        <f>I1797</f>
        <v>17097938</v>
      </c>
      <c r="F1797" s="8323">
        <v>20549142</v>
      </c>
      <c r="G1797" s="8324">
        <v>20549142</v>
      </c>
      <c r="H1797" s="9525">
        <f t="shared" si="507"/>
        <v>1</v>
      </c>
      <c r="I1797" s="1881">
        <f t="shared" si="505"/>
        <v>17097938</v>
      </c>
      <c r="J1797" s="9526"/>
      <c r="K1797" s="9526"/>
      <c r="L1797" s="9526"/>
      <c r="M1797" s="9526"/>
      <c r="N1797" s="9526"/>
      <c r="O1797" s="9526"/>
      <c r="P1797" s="8326"/>
      <c r="Q1797" s="9527"/>
      <c r="R1797" s="9527"/>
      <c r="S1797" s="9527"/>
      <c r="T1797" s="8944"/>
      <c r="U1797" s="9527"/>
      <c r="V1797" s="9527"/>
      <c r="W1797" s="9527"/>
      <c r="X1797" s="9527"/>
      <c r="Y1797" s="9527"/>
      <c r="Z1797" s="9527"/>
      <c r="AA1797" s="9527"/>
      <c r="AB1797" s="9527"/>
      <c r="AC1797" s="9527"/>
      <c r="AD1797" s="9527"/>
      <c r="AE1797" s="9528"/>
      <c r="AF1797" s="9528">
        <v>17097938</v>
      </c>
      <c r="AG1797" s="9527"/>
      <c r="AH1797" s="9527"/>
      <c r="AI1797" s="8944"/>
      <c r="AJ1797" s="9529"/>
      <c r="AK1797" s="9529"/>
      <c r="AL1797" s="9529"/>
      <c r="AM1797" s="9529"/>
      <c r="AN1797" s="9530"/>
      <c r="AO1797" s="9530"/>
    </row>
    <row r="1798" spans="1:41" s="2624" customFormat="1" ht="37.5" customHeight="1">
      <c r="A1798" s="2629"/>
      <c r="B1798" s="2631"/>
      <c r="C1798" s="9531" t="s">
        <v>71</v>
      </c>
      <c r="D1798" s="9532" t="s">
        <v>791</v>
      </c>
      <c r="E1798" s="9533">
        <f>I1798</f>
        <v>0</v>
      </c>
      <c r="F1798" s="8323">
        <v>219376</v>
      </c>
      <c r="G1798" s="8324">
        <v>215204</v>
      </c>
      <c r="H1798" s="9534">
        <f t="shared" si="507"/>
        <v>0.98098242287214643</v>
      </c>
      <c r="I1798" s="1881">
        <f t="shared" si="505"/>
        <v>0</v>
      </c>
      <c r="J1798" s="9535"/>
      <c r="K1798" s="9535"/>
      <c r="L1798" s="9535"/>
      <c r="M1798" s="9535"/>
      <c r="N1798" s="9535"/>
      <c r="O1798" s="9535"/>
      <c r="P1798" s="8326"/>
      <c r="Q1798" s="9536"/>
      <c r="R1798" s="9536"/>
      <c r="S1798" s="9536"/>
      <c r="T1798" s="8944"/>
      <c r="U1798" s="9536"/>
      <c r="V1798" s="9536"/>
      <c r="W1798" s="9536"/>
      <c r="X1798" s="9536"/>
      <c r="Y1798" s="9536"/>
      <c r="Z1798" s="9536"/>
      <c r="AA1798" s="9536"/>
      <c r="AB1798" s="9536"/>
      <c r="AC1798" s="9536"/>
      <c r="AD1798" s="9536"/>
      <c r="AE1798" s="9537"/>
      <c r="AF1798" s="9537"/>
      <c r="AG1798" s="9536"/>
      <c r="AH1798" s="9536"/>
      <c r="AI1798" s="8944"/>
      <c r="AJ1798" s="9538"/>
      <c r="AK1798" s="9538"/>
      <c r="AL1798" s="9538"/>
      <c r="AM1798" s="9538"/>
      <c r="AN1798" s="9539"/>
      <c r="AO1798" s="9539"/>
    </row>
    <row r="1799" spans="1:41" s="2624" customFormat="1" ht="29.25" customHeight="1">
      <c r="A1799" s="2629"/>
      <c r="B1799" s="2631"/>
      <c r="C1799" s="9540" t="s">
        <v>247</v>
      </c>
      <c r="D1799" s="9541" t="s">
        <v>765</v>
      </c>
      <c r="E1799" s="9542">
        <f t="shared" ref="E1799" si="515">I1799</f>
        <v>1765000</v>
      </c>
      <c r="F1799" s="8323">
        <v>2165800</v>
      </c>
      <c r="G1799" s="8324">
        <v>2105378.5099999998</v>
      </c>
      <c r="H1799" s="9543">
        <f t="shared" si="507"/>
        <v>0.97210199926124286</v>
      </c>
      <c r="I1799" s="1881">
        <f t="shared" si="505"/>
        <v>1765000</v>
      </c>
      <c r="J1799" s="9544"/>
      <c r="K1799" s="9544"/>
      <c r="L1799" s="9544"/>
      <c r="M1799" s="9544"/>
      <c r="N1799" s="9544"/>
      <c r="O1799" s="9544"/>
      <c r="P1799" s="8326"/>
      <c r="Q1799" s="9545"/>
      <c r="R1799" s="9545"/>
      <c r="S1799" s="9545"/>
      <c r="T1799" s="8944"/>
      <c r="U1799" s="9545"/>
      <c r="V1799" s="9545"/>
      <c r="W1799" s="9545"/>
      <c r="X1799" s="9545"/>
      <c r="Y1799" s="9545"/>
      <c r="Z1799" s="9545"/>
      <c r="AA1799" s="9545"/>
      <c r="AB1799" s="9545"/>
      <c r="AC1799" s="9545"/>
      <c r="AD1799" s="9545"/>
      <c r="AE1799" s="9546"/>
      <c r="AF1799" s="9546">
        <v>1765000</v>
      </c>
      <c r="AG1799" s="9545"/>
      <c r="AH1799" s="9545"/>
      <c r="AI1799" s="8944"/>
      <c r="AJ1799" s="9547"/>
      <c r="AK1799" s="9547"/>
      <c r="AL1799" s="9547"/>
      <c r="AM1799" s="9547"/>
      <c r="AN1799" s="9548"/>
      <c r="AO1799" s="9548"/>
    </row>
    <row r="1800" spans="1:41" s="2624" customFormat="1" ht="15">
      <c r="A1800" s="2629"/>
      <c r="B1800" s="2631"/>
      <c r="C1800" s="4232"/>
      <c r="D1800" s="4540"/>
      <c r="E1800" s="9542"/>
      <c r="F1800" s="8323"/>
      <c r="G1800" s="8324"/>
      <c r="H1800" s="9543"/>
      <c r="I1800" s="1881">
        <f t="shared" si="505"/>
        <v>0</v>
      </c>
      <c r="J1800" s="9544"/>
      <c r="K1800" s="9544"/>
      <c r="L1800" s="9544"/>
      <c r="M1800" s="9544"/>
      <c r="N1800" s="9544"/>
      <c r="O1800" s="9544"/>
      <c r="P1800" s="8326"/>
      <c r="Q1800" s="9545"/>
      <c r="R1800" s="9545"/>
      <c r="S1800" s="9545"/>
      <c r="T1800" s="8944"/>
      <c r="U1800" s="9545"/>
      <c r="V1800" s="9545"/>
      <c r="W1800" s="9545"/>
      <c r="X1800" s="9545"/>
      <c r="Y1800" s="9545"/>
      <c r="Z1800" s="9545"/>
      <c r="AA1800" s="9545"/>
      <c r="AB1800" s="9545"/>
      <c r="AC1800" s="9545"/>
      <c r="AD1800" s="9545"/>
      <c r="AE1800" s="9546"/>
      <c r="AF1800" s="9546"/>
      <c r="AG1800" s="9545"/>
      <c r="AH1800" s="9545"/>
      <c r="AI1800" s="8944"/>
      <c r="AJ1800" s="9547"/>
      <c r="AK1800" s="9547"/>
      <c r="AL1800" s="9547"/>
      <c r="AM1800" s="9547"/>
      <c r="AN1800" s="9548"/>
      <c r="AO1800" s="9548"/>
    </row>
    <row r="1801" spans="1:41" s="2624" customFormat="1" ht="18.75" customHeight="1">
      <c r="A1801" s="3219"/>
      <c r="B1801" s="2631"/>
      <c r="C1801" s="10847" t="s">
        <v>679</v>
      </c>
      <c r="D1801" s="11322"/>
      <c r="E1801" s="2220">
        <f t="shared" ref="E1801:G1801" si="516">SUM(E1802)</f>
        <v>4645538</v>
      </c>
      <c r="F1801" s="2220">
        <f t="shared" si="516"/>
        <v>3286689</v>
      </c>
      <c r="G1801" s="2221">
        <f t="shared" si="516"/>
        <v>2978115.33</v>
      </c>
      <c r="H1801" s="9549">
        <f t="shared" si="507"/>
        <v>0.9061141257965083</v>
      </c>
      <c r="I1801" s="1881">
        <f t="shared" si="505"/>
        <v>0</v>
      </c>
      <c r="J1801" s="9544"/>
      <c r="K1801" s="9544"/>
      <c r="L1801" s="9544"/>
      <c r="M1801" s="9544"/>
      <c r="N1801" s="9544"/>
      <c r="O1801" s="9544"/>
      <c r="P1801" s="8326"/>
      <c r="Q1801" s="9545"/>
      <c r="R1801" s="9545"/>
      <c r="S1801" s="9545"/>
      <c r="T1801" s="8944"/>
      <c r="U1801" s="9545"/>
      <c r="V1801" s="9545"/>
      <c r="W1801" s="9545"/>
      <c r="X1801" s="9545"/>
      <c r="Y1801" s="9545"/>
      <c r="Z1801" s="9545"/>
      <c r="AA1801" s="9545"/>
      <c r="AB1801" s="9545"/>
      <c r="AC1801" s="9545"/>
      <c r="AD1801" s="9545"/>
      <c r="AE1801" s="9546"/>
      <c r="AF1801" s="9546"/>
      <c r="AG1801" s="9545"/>
      <c r="AH1801" s="9545"/>
      <c r="AI1801" s="8944"/>
      <c r="AJ1801" s="9547"/>
      <c r="AK1801" s="9547"/>
      <c r="AL1801" s="9547"/>
      <c r="AM1801" s="9547"/>
      <c r="AN1801" s="9548"/>
      <c r="AO1801" s="9548"/>
    </row>
    <row r="1802" spans="1:41" s="2624" customFormat="1" ht="15">
      <c r="A1802" s="2629"/>
      <c r="B1802" s="2631"/>
      <c r="C1802" s="11323" t="s">
        <v>680</v>
      </c>
      <c r="D1802" s="11324"/>
      <c r="E1802" s="2233">
        <f>SUM(E1803:E1804)</f>
        <v>4645538</v>
      </c>
      <c r="F1802" s="2233">
        <f>SUM(F1803:F1804)</f>
        <v>3286689</v>
      </c>
      <c r="G1802" s="2445">
        <f>SUM(G1803:G1804)</f>
        <v>2978115.33</v>
      </c>
      <c r="H1802" s="9543">
        <f t="shared" si="507"/>
        <v>0.9061141257965083</v>
      </c>
      <c r="I1802" s="1881">
        <f t="shared" si="505"/>
        <v>0</v>
      </c>
      <c r="J1802" s="9544"/>
      <c r="K1802" s="9544"/>
      <c r="L1802" s="9544"/>
      <c r="M1802" s="9544"/>
      <c r="N1802" s="9544"/>
      <c r="O1802" s="9544"/>
      <c r="P1802" s="8326"/>
      <c r="Q1802" s="9545"/>
      <c r="R1802" s="9545"/>
      <c r="S1802" s="9545"/>
      <c r="T1802" s="8944"/>
      <c r="U1802" s="9545"/>
      <c r="V1802" s="9545"/>
      <c r="W1802" s="9545"/>
      <c r="X1802" s="9545"/>
      <c r="Y1802" s="9545"/>
      <c r="Z1802" s="9545"/>
      <c r="AA1802" s="9545"/>
      <c r="AB1802" s="9545"/>
      <c r="AC1802" s="9545"/>
      <c r="AD1802" s="9545"/>
      <c r="AE1802" s="9546"/>
      <c r="AF1802" s="9546"/>
      <c r="AG1802" s="9545"/>
      <c r="AH1802" s="9545"/>
      <c r="AI1802" s="8944"/>
      <c r="AJ1802" s="9547"/>
      <c r="AK1802" s="9547"/>
      <c r="AL1802" s="9547"/>
      <c r="AM1802" s="9547"/>
      <c r="AN1802" s="9548"/>
      <c r="AO1802" s="9548"/>
    </row>
    <row r="1803" spans="1:41" s="2624" customFormat="1" ht="42.75" customHeight="1">
      <c r="A1803" s="2629"/>
      <c r="B1803" s="2631"/>
      <c r="C1803" s="9550" t="s">
        <v>814</v>
      </c>
      <c r="D1803" s="9551" t="s">
        <v>815</v>
      </c>
      <c r="E1803" s="9552">
        <f>I1803</f>
        <v>4645538</v>
      </c>
      <c r="F1803" s="8323">
        <v>3086689</v>
      </c>
      <c r="G1803" s="8324">
        <v>2778435.33</v>
      </c>
      <c r="H1803" s="9553">
        <f t="shared" si="507"/>
        <v>0.90013452278477035</v>
      </c>
      <c r="I1803" s="1881">
        <f t="shared" si="505"/>
        <v>4645538</v>
      </c>
      <c r="J1803" s="9554"/>
      <c r="K1803" s="9554"/>
      <c r="L1803" s="9554"/>
      <c r="M1803" s="9554"/>
      <c r="N1803" s="9554"/>
      <c r="O1803" s="9554"/>
      <c r="P1803" s="8326"/>
      <c r="Q1803" s="9555"/>
      <c r="R1803" s="9555"/>
      <c r="S1803" s="9555"/>
      <c r="T1803" s="8944"/>
      <c r="U1803" s="9555"/>
      <c r="V1803" s="9555"/>
      <c r="W1803" s="9555"/>
      <c r="X1803" s="9555"/>
      <c r="Y1803" s="9555"/>
      <c r="Z1803" s="9555"/>
      <c r="AA1803" s="9555"/>
      <c r="AB1803" s="9555"/>
      <c r="AC1803" s="9555"/>
      <c r="AD1803" s="9555"/>
      <c r="AE1803" s="9556"/>
      <c r="AF1803" s="9556">
        <v>4645538</v>
      </c>
      <c r="AG1803" s="9555"/>
      <c r="AH1803" s="9555"/>
      <c r="AI1803" s="8944"/>
      <c r="AJ1803" s="9557"/>
      <c r="AK1803" s="9557"/>
      <c r="AL1803" s="9557"/>
      <c r="AM1803" s="9557"/>
      <c r="AN1803" s="9558"/>
      <c r="AO1803" s="9558"/>
    </row>
    <row r="1804" spans="1:41" s="2624" customFormat="1" ht="40.5" customHeight="1" thickBot="1">
      <c r="A1804" s="2629"/>
      <c r="B1804" s="2827"/>
      <c r="C1804" s="4940" t="s">
        <v>243</v>
      </c>
      <c r="D1804" s="9559" t="s">
        <v>815</v>
      </c>
      <c r="E1804" s="9560">
        <f t="shared" ref="E1804" si="517">I1804</f>
        <v>0</v>
      </c>
      <c r="F1804" s="8323">
        <v>200000</v>
      </c>
      <c r="G1804" s="8324">
        <v>199680</v>
      </c>
      <c r="H1804" s="9561">
        <f t="shared" si="507"/>
        <v>0.99839999999999995</v>
      </c>
      <c r="I1804" s="1881">
        <f t="shared" si="505"/>
        <v>0</v>
      </c>
      <c r="J1804" s="9562"/>
      <c r="K1804" s="9562"/>
      <c r="L1804" s="9562"/>
      <c r="M1804" s="9562"/>
      <c r="N1804" s="9562"/>
      <c r="O1804" s="9562"/>
      <c r="P1804" s="8326"/>
      <c r="Q1804" s="9563"/>
      <c r="R1804" s="9563"/>
      <c r="S1804" s="9563"/>
      <c r="T1804" s="8944"/>
      <c r="U1804" s="9563"/>
      <c r="V1804" s="9563"/>
      <c r="W1804" s="9563"/>
      <c r="X1804" s="9563"/>
      <c r="Y1804" s="9563"/>
      <c r="Z1804" s="9563"/>
      <c r="AA1804" s="9563"/>
      <c r="AB1804" s="9563"/>
      <c r="AC1804" s="9563"/>
      <c r="AD1804" s="9563"/>
      <c r="AE1804" s="9564"/>
      <c r="AF1804" s="9564"/>
      <c r="AG1804" s="9563"/>
      <c r="AH1804" s="9563"/>
      <c r="AI1804" s="8944"/>
      <c r="AJ1804" s="9565"/>
      <c r="AK1804" s="9565"/>
      <c r="AL1804" s="9565"/>
      <c r="AM1804" s="9565"/>
      <c r="AN1804" s="9566"/>
      <c r="AO1804" s="9566"/>
    </row>
    <row r="1805" spans="1:41" s="2624" customFormat="1" ht="17.100000000000001" customHeight="1" thickBot="1">
      <c r="A1805" s="2629"/>
      <c r="B1805" s="2626" t="s">
        <v>1030</v>
      </c>
      <c r="C1805" s="2627"/>
      <c r="D1805" s="2628" t="s">
        <v>487</v>
      </c>
      <c r="E1805" s="2217">
        <f>SUM(E1806,E1811)</f>
        <v>1303022</v>
      </c>
      <c r="F1805" s="2217">
        <f>SUM(F1806,F1811)</f>
        <v>1216272</v>
      </c>
      <c r="G1805" s="2218">
        <f>SUM(G1806,G1811)</f>
        <v>1216271.69</v>
      </c>
      <c r="H1805" s="2926">
        <f t="shared" si="507"/>
        <v>0.99999974512280143</v>
      </c>
      <c r="I1805" s="1881">
        <f t="shared" si="505"/>
        <v>0</v>
      </c>
      <c r="J1805" s="9562"/>
      <c r="K1805" s="9562"/>
      <c r="L1805" s="9562"/>
      <c r="M1805" s="9562"/>
      <c r="N1805" s="9562"/>
      <c r="O1805" s="9562"/>
      <c r="P1805" s="8326"/>
      <c r="Q1805" s="9563"/>
      <c r="R1805" s="9563"/>
      <c r="S1805" s="9563"/>
      <c r="T1805" s="8944"/>
      <c r="U1805" s="9563"/>
      <c r="V1805" s="9563"/>
      <c r="W1805" s="9563"/>
      <c r="X1805" s="9563"/>
      <c r="Y1805" s="9563"/>
      <c r="Z1805" s="9563"/>
      <c r="AA1805" s="9563"/>
      <c r="AB1805" s="9563"/>
      <c r="AC1805" s="9563"/>
      <c r="AD1805" s="9563"/>
      <c r="AE1805" s="9564"/>
      <c r="AF1805" s="9564"/>
      <c r="AG1805" s="9563"/>
      <c r="AH1805" s="9563"/>
      <c r="AI1805" s="8944"/>
      <c r="AJ1805" s="9565"/>
      <c r="AK1805" s="9565"/>
      <c r="AL1805" s="9565"/>
      <c r="AM1805" s="9565"/>
      <c r="AN1805" s="9566"/>
      <c r="AO1805" s="9566"/>
    </row>
    <row r="1806" spans="1:41" s="2624" customFormat="1" ht="17.100000000000001" customHeight="1">
      <c r="A1806" s="2629"/>
      <c r="B1806" s="10958"/>
      <c r="C1806" s="11299" t="s">
        <v>645</v>
      </c>
      <c r="D1806" s="11299"/>
      <c r="E1806" s="2220">
        <f t="shared" ref="E1806:G1806" si="518">SUM(E1807)</f>
        <v>1003022</v>
      </c>
      <c r="F1806" s="2220">
        <f t="shared" si="518"/>
        <v>1201701</v>
      </c>
      <c r="G1806" s="2221">
        <f t="shared" si="518"/>
        <v>1201701</v>
      </c>
      <c r="H1806" s="3985">
        <f t="shared" si="507"/>
        <v>1</v>
      </c>
      <c r="I1806" s="1881">
        <f t="shared" si="505"/>
        <v>0</v>
      </c>
      <c r="J1806" s="9562"/>
      <c r="K1806" s="9562"/>
      <c r="L1806" s="9562"/>
      <c r="M1806" s="9562"/>
      <c r="N1806" s="9562"/>
      <c r="O1806" s="9562"/>
      <c r="P1806" s="8326"/>
      <c r="Q1806" s="9563"/>
      <c r="R1806" s="9563"/>
      <c r="S1806" s="9563"/>
      <c r="T1806" s="8944"/>
      <c r="U1806" s="9563"/>
      <c r="V1806" s="9563"/>
      <c r="W1806" s="9563"/>
      <c r="X1806" s="9563"/>
      <c r="Y1806" s="9563"/>
      <c r="Z1806" s="9563"/>
      <c r="AA1806" s="9563"/>
      <c r="AB1806" s="9563"/>
      <c r="AC1806" s="9563"/>
      <c r="AD1806" s="9563"/>
      <c r="AE1806" s="9564"/>
      <c r="AF1806" s="9564"/>
      <c r="AG1806" s="9563"/>
      <c r="AH1806" s="9563"/>
      <c r="AI1806" s="8944"/>
      <c r="AJ1806" s="9565"/>
      <c r="AK1806" s="9565"/>
      <c r="AL1806" s="9565"/>
      <c r="AM1806" s="9565"/>
      <c r="AN1806" s="9566"/>
      <c r="AO1806" s="9566"/>
    </row>
    <row r="1807" spans="1:41" s="2624" customFormat="1" ht="17.100000000000001" customHeight="1">
      <c r="A1807" s="2629"/>
      <c r="B1807" s="10958"/>
      <c r="C1807" s="11314" t="s">
        <v>713</v>
      </c>
      <c r="D1807" s="11314"/>
      <c r="E1807" s="9567">
        <f t="shared" ref="E1807:G1807" si="519">SUM(E1808:E1809)</f>
        <v>1003022</v>
      </c>
      <c r="F1807" s="9567">
        <f t="shared" si="519"/>
        <v>1201701</v>
      </c>
      <c r="G1807" s="9568">
        <f t="shared" si="519"/>
        <v>1201701</v>
      </c>
      <c r="H1807" s="9569">
        <f t="shared" si="507"/>
        <v>1</v>
      </c>
      <c r="I1807" s="1881">
        <f t="shared" si="505"/>
        <v>0</v>
      </c>
      <c r="J1807" s="9570"/>
      <c r="K1807" s="9570"/>
      <c r="L1807" s="9570"/>
      <c r="M1807" s="9570"/>
      <c r="N1807" s="9570"/>
      <c r="O1807" s="9570"/>
      <c r="P1807" s="8326"/>
      <c r="Q1807" s="9571"/>
      <c r="R1807" s="9571"/>
      <c r="S1807" s="9571"/>
      <c r="T1807" s="8944"/>
      <c r="U1807" s="9571"/>
      <c r="V1807" s="9571"/>
      <c r="W1807" s="9571"/>
      <c r="X1807" s="9571"/>
      <c r="Y1807" s="9571"/>
      <c r="Z1807" s="9571"/>
      <c r="AA1807" s="9571"/>
      <c r="AB1807" s="9571"/>
      <c r="AC1807" s="9571"/>
      <c r="AD1807" s="9571"/>
      <c r="AE1807" s="9572"/>
      <c r="AF1807" s="9572"/>
      <c r="AG1807" s="9571"/>
      <c r="AH1807" s="9571"/>
      <c r="AI1807" s="8944"/>
      <c r="AJ1807" s="9573"/>
      <c r="AK1807" s="9573"/>
      <c r="AL1807" s="9573"/>
      <c r="AM1807" s="9573"/>
      <c r="AN1807" s="9574"/>
      <c r="AO1807" s="9574"/>
    </row>
    <row r="1808" spans="1:41" s="2624" customFormat="1" ht="17.100000000000001" customHeight="1">
      <c r="A1808" s="2629"/>
      <c r="B1808" s="10958"/>
      <c r="C1808" s="9575" t="s">
        <v>1026</v>
      </c>
      <c r="D1808" s="9576" t="s">
        <v>1027</v>
      </c>
      <c r="E1808" s="9577">
        <f>I1808</f>
        <v>903022</v>
      </c>
      <c r="F1808" s="8323">
        <v>1101701</v>
      </c>
      <c r="G1808" s="8324">
        <v>1101701</v>
      </c>
      <c r="H1808" s="9578">
        <f t="shared" si="507"/>
        <v>1</v>
      </c>
      <c r="I1808" s="1881">
        <f t="shared" si="505"/>
        <v>903022</v>
      </c>
      <c r="J1808" s="9579"/>
      <c r="K1808" s="9579"/>
      <c r="L1808" s="9579"/>
      <c r="M1808" s="9579"/>
      <c r="N1808" s="9579"/>
      <c r="O1808" s="9579"/>
      <c r="P1808" s="8326"/>
      <c r="Q1808" s="9580"/>
      <c r="R1808" s="9580"/>
      <c r="S1808" s="9580"/>
      <c r="T1808" s="8944"/>
      <c r="U1808" s="9580"/>
      <c r="V1808" s="9580"/>
      <c r="W1808" s="9580"/>
      <c r="X1808" s="9580"/>
      <c r="Y1808" s="9580"/>
      <c r="Z1808" s="9580"/>
      <c r="AA1808" s="9580"/>
      <c r="AB1808" s="9580"/>
      <c r="AC1808" s="9580"/>
      <c r="AD1808" s="9580"/>
      <c r="AE1808" s="9581"/>
      <c r="AF1808" s="9581">
        <v>903022</v>
      </c>
      <c r="AG1808" s="9580"/>
      <c r="AH1808" s="9580"/>
      <c r="AI1808" s="8944"/>
      <c r="AJ1808" s="9582"/>
      <c r="AK1808" s="9582"/>
      <c r="AL1808" s="9582"/>
      <c r="AM1808" s="9582"/>
      <c r="AN1808" s="9583"/>
      <c r="AO1808" s="9583"/>
    </row>
    <row r="1809" spans="1:41" s="2624" customFormat="1" ht="27" customHeight="1">
      <c r="A1809" s="2629"/>
      <c r="B1809" s="10958"/>
      <c r="C1809" s="9584" t="s">
        <v>247</v>
      </c>
      <c r="D1809" s="9585" t="s">
        <v>765</v>
      </c>
      <c r="E1809" s="9586">
        <f>I1809</f>
        <v>100000</v>
      </c>
      <c r="F1809" s="8323">
        <v>100000</v>
      </c>
      <c r="G1809" s="8324">
        <v>100000</v>
      </c>
      <c r="H1809" s="9587">
        <f t="shared" si="507"/>
        <v>1</v>
      </c>
      <c r="I1809" s="1881">
        <f t="shared" si="505"/>
        <v>100000</v>
      </c>
      <c r="J1809" s="9588"/>
      <c r="K1809" s="9588"/>
      <c r="L1809" s="9588"/>
      <c r="M1809" s="9588"/>
      <c r="N1809" s="9588"/>
      <c r="O1809" s="9588"/>
      <c r="P1809" s="8326"/>
      <c r="Q1809" s="9589"/>
      <c r="R1809" s="9589"/>
      <c r="S1809" s="9589"/>
      <c r="T1809" s="8944"/>
      <c r="U1809" s="9589"/>
      <c r="V1809" s="9589"/>
      <c r="W1809" s="9589"/>
      <c r="X1809" s="9589"/>
      <c r="Y1809" s="9589"/>
      <c r="Z1809" s="9589"/>
      <c r="AA1809" s="9589"/>
      <c r="AB1809" s="9589"/>
      <c r="AC1809" s="9589"/>
      <c r="AD1809" s="9589"/>
      <c r="AE1809" s="9590"/>
      <c r="AF1809" s="9590">
        <v>100000</v>
      </c>
      <c r="AG1809" s="9589"/>
      <c r="AH1809" s="9589"/>
      <c r="AI1809" s="8944"/>
      <c r="AJ1809" s="9591"/>
      <c r="AK1809" s="9591"/>
      <c r="AL1809" s="9591"/>
      <c r="AM1809" s="9591"/>
      <c r="AN1809" s="9592"/>
      <c r="AO1809" s="9592"/>
    </row>
    <row r="1810" spans="1:41" s="2624" customFormat="1" ht="14.25" customHeight="1">
      <c r="A1810" s="2629"/>
      <c r="B1810" s="4649"/>
      <c r="C1810" s="11320"/>
      <c r="D1810" s="11321"/>
      <c r="E1810" s="9586"/>
      <c r="F1810" s="8323"/>
      <c r="G1810" s="8324"/>
      <c r="H1810" s="9587"/>
      <c r="I1810" s="1881">
        <f t="shared" si="505"/>
        <v>0</v>
      </c>
      <c r="J1810" s="9588"/>
      <c r="K1810" s="9588"/>
      <c r="L1810" s="9588"/>
      <c r="M1810" s="9588"/>
      <c r="N1810" s="9588"/>
      <c r="O1810" s="9588"/>
      <c r="P1810" s="8326"/>
      <c r="Q1810" s="9589"/>
      <c r="R1810" s="9589"/>
      <c r="S1810" s="9589"/>
      <c r="T1810" s="8944"/>
      <c r="U1810" s="9589"/>
      <c r="V1810" s="9589"/>
      <c r="W1810" s="9589"/>
      <c r="X1810" s="9589"/>
      <c r="Y1810" s="9589"/>
      <c r="Z1810" s="9589"/>
      <c r="AA1810" s="9589"/>
      <c r="AB1810" s="9589"/>
      <c r="AC1810" s="9589"/>
      <c r="AD1810" s="9589"/>
      <c r="AE1810" s="9590"/>
      <c r="AF1810" s="9590"/>
      <c r="AG1810" s="9589"/>
      <c r="AH1810" s="9589"/>
      <c r="AI1810" s="8944"/>
      <c r="AJ1810" s="9591"/>
      <c r="AK1810" s="9591"/>
      <c r="AL1810" s="9591"/>
      <c r="AM1810" s="9591"/>
      <c r="AN1810" s="9592"/>
      <c r="AO1810" s="9592"/>
    </row>
    <row r="1811" spans="1:41" s="2624" customFormat="1" ht="16.5" customHeight="1">
      <c r="A1811" s="2629"/>
      <c r="B1811" s="2827"/>
      <c r="C1811" s="10847" t="s">
        <v>679</v>
      </c>
      <c r="D1811" s="11322"/>
      <c r="E1811" s="2220">
        <f t="shared" ref="E1811:G1812" si="520">SUM(E1812)</f>
        <v>300000</v>
      </c>
      <c r="F1811" s="2220">
        <f t="shared" si="520"/>
        <v>14571</v>
      </c>
      <c r="G1811" s="2221">
        <f t="shared" si="520"/>
        <v>14570.69</v>
      </c>
      <c r="H1811" s="9593">
        <f t="shared" si="507"/>
        <v>0.99997872486445682</v>
      </c>
      <c r="I1811" s="1881">
        <f t="shared" si="505"/>
        <v>0</v>
      </c>
      <c r="J1811" s="9588"/>
      <c r="K1811" s="9588"/>
      <c r="L1811" s="9588"/>
      <c r="M1811" s="9588"/>
      <c r="N1811" s="9588"/>
      <c r="O1811" s="9588"/>
      <c r="P1811" s="8326"/>
      <c r="Q1811" s="9589"/>
      <c r="R1811" s="9589"/>
      <c r="S1811" s="9589"/>
      <c r="T1811" s="8944"/>
      <c r="U1811" s="9589"/>
      <c r="V1811" s="9589"/>
      <c r="W1811" s="9589"/>
      <c r="X1811" s="9589"/>
      <c r="Y1811" s="9589"/>
      <c r="Z1811" s="9589"/>
      <c r="AA1811" s="9589"/>
      <c r="AB1811" s="9589"/>
      <c r="AC1811" s="9589"/>
      <c r="AD1811" s="9589"/>
      <c r="AE1811" s="9590"/>
      <c r="AF1811" s="9590"/>
      <c r="AG1811" s="9589"/>
      <c r="AH1811" s="9589"/>
      <c r="AI1811" s="8944"/>
      <c r="AJ1811" s="9591"/>
      <c r="AK1811" s="9591"/>
      <c r="AL1811" s="9591"/>
      <c r="AM1811" s="9591"/>
      <c r="AN1811" s="9592"/>
      <c r="AO1811" s="9592"/>
    </row>
    <row r="1812" spans="1:41" s="2624" customFormat="1" ht="16.5" customHeight="1">
      <c r="A1812" s="2629"/>
      <c r="B1812" s="2827"/>
      <c r="C1812" s="11323" t="s">
        <v>680</v>
      </c>
      <c r="D1812" s="11324"/>
      <c r="E1812" s="9586">
        <f t="shared" si="520"/>
        <v>300000</v>
      </c>
      <c r="F1812" s="9586">
        <f t="shared" si="520"/>
        <v>14571</v>
      </c>
      <c r="G1812" s="9594">
        <f t="shared" si="520"/>
        <v>14570.69</v>
      </c>
      <c r="H1812" s="9587">
        <f t="shared" si="507"/>
        <v>0.99997872486445682</v>
      </c>
      <c r="I1812" s="1881">
        <f t="shared" si="505"/>
        <v>0</v>
      </c>
      <c r="J1812" s="9588"/>
      <c r="K1812" s="9588"/>
      <c r="L1812" s="9588"/>
      <c r="M1812" s="9588"/>
      <c r="N1812" s="9588"/>
      <c r="O1812" s="9588"/>
      <c r="P1812" s="8326"/>
      <c r="Q1812" s="9589"/>
      <c r="R1812" s="9589"/>
      <c r="S1812" s="9589"/>
      <c r="T1812" s="8944"/>
      <c r="U1812" s="9589"/>
      <c r="V1812" s="9589"/>
      <c r="W1812" s="9589"/>
      <c r="X1812" s="9589"/>
      <c r="Y1812" s="9589"/>
      <c r="Z1812" s="9589"/>
      <c r="AA1812" s="9589"/>
      <c r="AB1812" s="9589"/>
      <c r="AC1812" s="9589"/>
      <c r="AD1812" s="9589"/>
      <c r="AE1812" s="9590"/>
      <c r="AF1812" s="9590"/>
      <c r="AG1812" s="9589"/>
      <c r="AH1812" s="9589"/>
      <c r="AI1812" s="8944"/>
      <c r="AJ1812" s="9591"/>
      <c r="AK1812" s="9591"/>
      <c r="AL1812" s="9591"/>
      <c r="AM1812" s="9591"/>
      <c r="AN1812" s="9592"/>
      <c r="AO1812" s="9592"/>
    </row>
    <row r="1813" spans="1:41" s="2624" customFormat="1" ht="42.75" customHeight="1" thickBot="1">
      <c r="A1813" s="2629"/>
      <c r="B1813" s="4944"/>
      <c r="C1813" s="2907" t="s">
        <v>814</v>
      </c>
      <c r="D1813" s="9595" t="s">
        <v>815</v>
      </c>
      <c r="E1813" s="9391">
        <f>I1813</f>
        <v>300000</v>
      </c>
      <c r="F1813" s="9596">
        <v>14571</v>
      </c>
      <c r="G1813" s="9597">
        <v>14570.69</v>
      </c>
      <c r="H1813" s="9598">
        <f t="shared" si="507"/>
        <v>0.99997872486445682</v>
      </c>
      <c r="I1813" s="1881">
        <f t="shared" si="505"/>
        <v>300000</v>
      </c>
      <c r="J1813" s="9588"/>
      <c r="K1813" s="9588"/>
      <c r="L1813" s="9588"/>
      <c r="M1813" s="9588"/>
      <c r="N1813" s="9588"/>
      <c r="O1813" s="9588"/>
      <c r="P1813" s="9599"/>
      <c r="Q1813" s="9589"/>
      <c r="R1813" s="9589"/>
      <c r="S1813" s="9589"/>
      <c r="T1813" s="9600"/>
      <c r="U1813" s="9589"/>
      <c r="V1813" s="9589"/>
      <c r="W1813" s="9589"/>
      <c r="X1813" s="9589"/>
      <c r="Y1813" s="9589"/>
      <c r="Z1813" s="9589"/>
      <c r="AA1813" s="9589"/>
      <c r="AB1813" s="9589"/>
      <c r="AC1813" s="9589"/>
      <c r="AD1813" s="9589"/>
      <c r="AE1813" s="9590"/>
      <c r="AF1813" s="9590">
        <v>300000</v>
      </c>
      <c r="AG1813" s="9589"/>
      <c r="AH1813" s="9589"/>
      <c r="AI1813" s="9600"/>
      <c r="AJ1813" s="9591"/>
      <c r="AK1813" s="9591"/>
      <c r="AL1813" s="9591"/>
      <c r="AM1813" s="9591"/>
      <c r="AN1813" s="9592"/>
      <c r="AO1813" s="9592"/>
    </row>
    <row r="1814" spans="1:41" s="2624" customFormat="1" ht="17.100000000000001" customHeight="1" thickBot="1">
      <c r="A1814" s="3219"/>
      <c r="B1814" s="4168" t="s">
        <v>1031</v>
      </c>
      <c r="C1814" s="4169"/>
      <c r="D1814" s="4170" t="s">
        <v>1032</v>
      </c>
      <c r="E1814" s="2606">
        <f t="shared" ref="E1814:G1814" si="521">SUM(E1815,E1820)</f>
        <v>4014581</v>
      </c>
      <c r="F1814" s="2217">
        <f t="shared" si="521"/>
        <v>4533414</v>
      </c>
      <c r="G1814" s="2218">
        <f t="shared" si="521"/>
        <v>4381335.92</v>
      </c>
      <c r="H1814" s="2926">
        <f t="shared" si="507"/>
        <v>0.96645396162803576</v>
      </c>
      <c r="I1814" s="1881">
        <f t="shared" si="505"/>
        <v>0</v>
      </c>
      <c r="J1814" s="9588"/>
      <c r="K1814" s="9588"/>
      <c r="L1814" s="9588"/>
      <c r="M1814" s="9588"/>
      <c r="N1814" s="9588"/>
      <c r="O1814" s="9588"/>
      <c r="P1814" s="9599"/>
      <c r="Q1814" s="9589"/>
      <c r="R1814" s="9589"/>
      <c r="S1814" s="9589"/>
      <c r="T1814" s="9600"/>
      <c r="U1814" s="9589"/>
      <c r="V1814" s="9589"/>
      <c r="W1814" s="9589"/>
      <c r="X1814" s="9589"/>
      <c r="Y1814" s="9589"/>
      <c r="Z1814" s="9589"/>
      <c r="AA1814" s="9589"/>
      <c r="AB1814" s="9589"/>
      <c r="AC1814" s="9589"/>
      <c r="AD1814" s="9589"/>
      <c r="AE1814" s="9590"/>
      <c r="AF1814" s="9590"/>
      <c r="AG1814" s="9589"/>
      <c r="AH1814" s="9589"/>
      <c r="AI1814" s="9600"/>
      <c r="AJ1814" s="9591"/>
      <c r="AK1814" s="9591"/>
      <c r="AL1814" s="9591"/>
      <c r="AM1814" s="9591"/>
      <c r="AN1814" s="9592"/>
      <c r="AO1814" s="9592"/>
    </row>
    <row r="1815" spans="1:41" s="2624" customFormat="1" ht="17.100000000000001" customHeight="1">
      <c r="A1815" s="2629"/>
      <c r="B1815" s="2630"/>
      <c r="C1815" s="11082" t="s">
        <v>645</v>
      </c>
      <c r="D1815" s="11082"/>
      <c r="E1815" s="2220">
        <f t="shared" ref="E1815:G1815" si="522">SUM(E1816)</f>
        <v>3005765</v>
      </c>
      <c r="F1815" s="2220">
        <f t="shared" si="522"/>
        <v>3447788</v>
      </c>
      <c r="G1815" s="2221">
        <f t="shared" si="522"/>
        <v>3432288</v>
      </c>
      <c r="H1815" s="3985">
        <f t="shared" si="507"/>
        <v>0.99550436395741271</v>
      </c>
      <c r="I1815" s="1881">
        <f t="shared" si="505"/>
        <v>0</v>
      </c>
      <c r="J1815" s="9588"/>
      <c r="K1815" s="9588"/>
      <c r="L1815" s="9588"/>
      <c r="M1815" s="9588"/>
      <c r="N1815" s="9588"/>
      <c r="O1815" s="9588"/>
      <c r="P1815" s="9599"/>
      <c r="Q1815" s="9589"/>
      <c r="R1815" s="9589"/>
      <c r="S1815" s="9589"/>
      <c r="T1815" s="9600"/>
      <c r="U1815" s="9589"/>
      <c r="V1815" s="9589"/>
      <c r="W1815" s="9589"/>
      <c r="X1815" s="9589"/>
      <c r="Y1815" s="9589"/>
      <c r="Z1815" s="9589"/>
      <c r="AA1815" s="9589"/>
      <c r="AB1815" s="9589"/>
      <c r="AC1815" s="9589"/>
      <c r="AD1815" s="9589"/>
      <c r="AE1815" s="9590"/>
      <c r="AF1815" s="9590"/>
      <c r="AG1815" s="9589"/>
      <c r="AH1815" s="9589"/>
      <c r="AI1815" s="9600"/>
      <c r="AJ1815" s="9591"/>
      <c r="AK1815" s="9591"/>
      <c r="AL1815" s="9591"/>
      <c r="AM1815" s="9591"/>
      <c r="AN1815" s="9592"/>
      <c r="AO1815" s="9592"/>
    </row>
    <row r="1816" spans="1:41" s="2624" customFormat="1" ht="17.100000000000001" customHeight="1">
      <c r="A1816" s="2629"/>
      <c r="B1816" s="2631"/>
      <c r="C1816" s="11325" t="s">
        <v>713</v>
      </c>
      <c r="D1816" s="11325"/>
      <c r="E1816" s="9601">
        <f t="shared" ref="E1816:G1816" si="523">SUM(E1817:E1818)</f>
        <v>3005765</v>
      </c>
      <c r="F1816" s="9601">
        <f t="shared" si="523"/>
        <v>3447788</v>
      </c>
      <c r="G1816" s="9602">
        <f t="shared" si="523"/>
        <v>3432288</v>
      </c>
      <c r="H1816" s="9603">
        <f t="shared" si="507"/>
        <v>0.99550436395741271</v>
      </c>
      <c r="I1816" s="1881">
        <f t="shared" si="505"/>
        <v>0</v>
      </c>
      <c r="J1816" s="9604"/>
      <c r="K1816" s="9604"/>
      <c r="L1816" s="9604"/>
      <c r="M1816" s="9604"/>
      <c r="N1816" s="9604"/>
      <c r="O1816" s="9604"/>
      <c r="P1816" s="8326"/>
      <c r="Q1816" s="9605"/>
      <c r="R1816" s="9605"/>
      <c r="S1816" s="9605"/>
      <c r="T1816" s="8944"/>
      <c r="U1816" s="9605"/>
      <c r="V1816" s="9605"/>
      <c r="W1816" s="9605"/>
      <c r="X1816" s="9605"/>
      <c r="Y1816" s="9605"/>
      <c r="Z1816" s="9605"/>
      <c r="AA1816" s="9605"/>
      <c r="AB1816" s="9605"/>
      <c r="AC1816" s="9605"/>
      <c r="AD1816" s="9605"/>
      <c r="AE1816" s="9606"/>
      <c r="AF1816" s="9606"/>
      <c r="AG1816" s="9605"/>
      <c r="AH1816" s="9605"/>
      <c r="AI1816" s="8944"/>
      <c r="AJ1816" s="9607"/>
      <c r="AK1816" s="9607"/>
      <c r="AL1816" s="9607"/>
      <c r="AM1816" s="9607"/>
      <c r="AN1816" s="9608"/>
      <c r="AO1816" s="9608"/>
    </row>
    <row r="1817" spans="1:41" s="2624" customFormat="1" ht="17.100000000000001" customHeight="1" thickBot="1">
      <c r="A1817" s="2732"/>
      <c r="B1817" s="2733"/>
      <c r="C1817" s="9609" t="s">
        <v>1026</v>
      </c>
      <c r="D1817" s="9610" t="s">
        <v>1027</v>
      </c>
      <c r="E1817" s="9611">
        <f>I1817</f>
        <v>2920565</v>
      </c>
      <c r="F1817" s="9611">
        <v>3287588</v>
      </c>
      <c r="G1817" s="9612">
        <v>3272088</v>
      </c>
      <c r="H1817" s="9613">
        <f t="shared" si="507"/>
        <v>0.99528529730611015</v>
      </c>
      <c r="I1817" s="1881">
        <f t="shared" si="505"/>
        <v>2920565</v>
      </c>
      <c r="J1817" s="9614"/>
      <c r="K1817" s="9614"/>
      <c r="L1817" s="9614"/>
      <c r="M1817" s="9614"/>
      <c r="N1817" s="9614"/>
      <c r="O1817" s="9614"/>
      <c r="P1817" s="8326"/>
      <c r="Q1817" s="9615"/>
      <c r="R1817" s="9615"/>
      <c r="S1817" s="9615"/>
      <c r="T1817" s="8944"/>
      <c r="U1817" s="9615"/>
      <c r="V1817" s="9615"/>
      <c r="W1817" s="9615"/>
      <c r="X1817" s="9615"/>
      <c r="Y1817" s="9615"/>
      <c r="Z1817" s="9615"/>
      <c r="AA1817" s="9615"/>
      <c r="AB1817" s="9615"/>
      <c r="AC1817" s="9615"/>
      <c r="AD1817" s="9615"/>
      <c r="AE1817" s="9616"/>
      <c r="AF1817" s="9616">
        <v>2920565</v>
      </c>
      <c r="AG1817" s="9615"/>
      <c r="AH1817" s="9615"/>
      <c r="AI1817" s="8944"/>
      <c r="AJ1817" s="9617"/>
      <c r="AK1817" s="9617"/>
      <c r="AL1817" s="9617"/>
      <c r="AM1817" s="9617"/>
      <c r="AN1817" s="9618"/>
      <c r="AO1817" s="9618"/>
    </row>
    <row r="1818" spans="1:41" s="2624" customFormat="1" ht="29.25" customHeight="1">
      <c r="A1818" s="2629"/>
      <c r="B1818" s="2631"/>
      <c r="C1818" s="2642" t="s">
        <v>247</v>
      </c>
      <c r="D1818" s="2643" t="s">
        <v>765</v>
      </c>
      <c r="E1818" s="2233">
        <f>I1818</f>
        <v>85200</v>
      </c>
      <c r="F1818" s="3248">
        <v>160200</v>
      </c>
      <c r="G1818" s="3249">
        <v>160200</v>
      </c>
      <c r="H1818" s="3547">
        <f t="shared" si="507"/>
        <v>1</v>
      </c>
      <c r="I1818" s="1881">
        <f t="shared" si="505"/>
        <v>85200</v>
      </c>
      <c r="J1818" s="9614"/>
      <c r="K1818" s="9614"/>
      <c r="L1818" s="9614"/>
      <c r="M1818" s="9614"/>
      <c r="N1818" s="9614"/>
      <c r="O1818" s="9614"/>
      <c r="P1818" s="8326"/>
      <c r="Q1818" s="9615"/>
      <c r="R1818" s="9615"/>
      <c r="S1818" s="9615"/>
      <c r="T1818" s="8944"/>
      <c r="U1818" s="9615"/>
      <c r="V1818" s="9615"/>
      <c r="W1818" s="9615"/>
      <c r="X1818" s="9615"/>
      <c r="Y1818" s="9615"/>
      <c r="Z1818" s="9615"/>
      <c r="AA1818" s="9615"/>
      <c r="AB1818" s="9615"/>
      <c r="AC1818" s="9615"/>
      <c r="AD1818" s="9615"/>
      <c r="AE1818" s="9616"/>
      <c r="AF1818" s="9616">
        <v>85200</v>
      </c>
      <c r="AG1818" s="9615"/>
      <c r="AH1818" s="9615"/>
      <c r="AI1818" s="8944"/>
      <c r="AJ1818" s="9617"/>
      <c r="AK1818" s="9617"/>
      <c r="AL1818" s="9617"/>
      <c r="AM1818" s="9617"/>
      <c r="AN1818" s="9618"/>
      <c r="AO1818" s="9618"/>
    </row>
    <row r="1819" spans="1:41" s="2624" customFormat="1" ht="15" customHeight="1">
      <c r="A1819" s="2629"/>
      <c r="B1819" s="2631"/>
      <c r="C1819" s="9619"/>
      <c r="D1819" s="9620"/>
      <c r="E1819" s="9621"/>
      <c r="F1819" s="8323"/>
      <c r="G1819" s="8324"/>
      <c r="H1819" s="9622"/>
      <c r="I1819" s="1881">
        <f t="shared" si="505"/>
        <v>0</v>
      </c>
      <c r="J1819" s="9614"/>
      <c r="K1819" s="9614"/>
      <c r="L1819" s="9614"/>
      <c r="M1819" s="9614"/>
      <c r="N1819" s="9614"/>
      <c r="O1819" s="9614"/>
      <c r="P1819" s="8326"/>
      <c r="Q1819" s="9615"/>
      <c r="R1819" s="9615"/>
      <c r="S1819" s="9615"/>
      <c r="T1819" s="8944"/>
      <c r="U1819" s="9615"/>
      <c r="V1819" s="9615"/>
      <c r="W1819" s="9615"/>
      <c r="X1819" s="9615"/>
      <c r="Y1819" s="9615"/>
      <c r="Z1819" s="9615"/>
      <c r="AA1819" s="9615"/>
      <c r="AB1819" s="9615"/>
      <c r="AC1819" s="9615"/>
      <c r="AD1819" s="9615"/>
      <c r="AE1819" s="9616"/>
      <c r="AF1819" s="9616"/>
      <c r="AG1819" s="9615"/>
      <c r="AH1819" s="9615"/>
      <c r="AI1819" s="8944"/>
      <c r="AJ1819" s="9617"/>
      <c r="AK1819" s="9617"/>
      <c r="AL1819" s="9617"/>
      <c r="AM1819" s="9617"/>
      <c r="AN1819" s="9618"/>
      <c r="AO1819" s="9618"/>
    </row>
    <row r="1820" spans="1:41" s="2624" customFormat="1" ht="16.5" customHeight="1">
      <c r="A1820" s="2629"/>
      <c r="B1820" s="2631"/>
      <c r="C1820" s="11303" t="s">
        <v>679</v>
      </c>
      <c r="D1820" s="11303"/>
      <c r="E1820" s="2220">
        <f t="shared" ref="E1820:G1821" si="524">SUM(E1821)</f>
        <v>1008816</v>
      </c>
      <c r="F1820" s="2220">
        <f t="shared" si="524"/>
        <v>1085626</v>
      </c>
      <c r="G1820" s="2221">
        <f t="shared" si="524"/>
        <v>949047.92</v>
      </c>
      <c r="H1820" s="9623">
        <f t="shared" si="507"/>
        <v>0.87419416999961319</v>
      </c>
      <c r="I1820" s="1881">
        <f t="shared" si="505"/>
        <v>0</v>
      </c>
      <c r="J1820" s="9614"/>
      <c r="K1820" s="9614"/>
      <c r="L1820" s="9614"/>
      <c r="M1820" s="9614"/>
      <c r="N1820" s="9614"/>
      <c r="O1820" s="9614"/>
      <c r="P1820" s="8326"/>
      <c r="Q1820" s="9615"/>
      <c r="R1820" s="9615"/>
      <c r="S1820" s="9615"/>
      <c r="T1820" s="8944"/>
      <c r="U1820" s="9615"/>
      <c r="V1820" s="9615"/>
      <c r="W1820" s="9615"/>
      <c r="X1820" s="9615"/>
      <c r="Y1820" s="9615"/>
      <c r="Z1820" s="9615"/>
      <c r="AA1820" s="9615"/>
      <c r="AB1820" s="9615"/>
      <c r="AC1820" s="9615"/>
      <c r="AD1820" s="9615"/>
      <c r="AE1820" s="9616"/>
      <c r="AF1820" s="9616"/>
      <c r="AG1820" s="9615"/>
      <c r="AH1820" s="9615"/>
      <c r="AI1820" s="8944"/>
      <c r="AJ1820" s="9617"/>
      <c r="AK1820" s="9617"/>
      <c r="AL1820" s="9617"/>
      <c r="AM1820" s="9617"/>
      <c r="AN1820" s="9618"/>
      <c r="AO1820" s="9618"/>
    </row>
    <row r="1821" spans="1:41" s="2624" customFormat="1" ht="15.75" customHeight="1">
      <c r="A1821" s="2629"/>
      <c r="B1821" s="2631"/>
      <c r="C1821" s="11167" t="s">
        <v>680</v>
      </c>
      <c r="D1821" s="11323"/>
      <c r="E1821" s="9621">
        <f t="shared" si="524"/>
        <v>1008816</v>
      </c>
      <c r="F1821" s="9621">
        <f t="shared" si="524"/>
        <v>1085626</v>
      </c>
      <c r="G1821" s="9624">
        <f t="shared" si="524"/>
        <v>949047.92</v>
      </c>
      <c r="H1821" s="9622">
        <f t="shared" si="507"/>
        <v>0.87419416999961319</v>
      </c>
      <c r="I1821" s="1881">
        <f t="shared" si="505"/>
        <v>0</v>
      </c>
      <c r="J1821" s="9614"/>
      <c r="K1821" s="9614"/>
      <c r="L1821" s="9614"/>
      <c r="M1821" s="9614"/>
      <c r="N1821" s="9614"/>
      <c r="O1821" s="9614"/>
      <c r="P1821" s="8326"/>
      <c r="Q1821" s="9615"/>
      <c r="R1821" s="9615"/>
      <c r="S1821" s="9615"/>
      <c r="T1821" s="8944"/>
      <c r="U1821" s="9615"/>
      <c r="V1821" s="9615"/>
      <c r="W1821" s="9615"/>
      <c r="X1821" s="9615"/>
      <c r="Y1821" s="9615"/>
      <c r="Z1821" s="9615"/>
      <c r="AA1821" s="9615"/>
      <c r="AB1821" s="9615"/>
      <c r="AC1821" s="9615"/>
      <c r="AD1821" s="9615"/>
      <c r="AE1821" s="9616"/>
      <c r="AF1821" s="9616"/>
      <c r="AG1821" s="9615"/>
      <c r="AH1821" s="9615"/>
      <c r="AI1821" s="8944"/>
      <c r="AJ1821" s="9617"/>
      <c r="AK1821" s="9617"/>
      <c r="AL1821" s="9617"/>
      <c r="AM1821" s="9617"/>
      <c r="AN1821" s="9618"/>
      <c r="AO1821" s="9618"/>
    </row>
    <row r="1822" spans="1:41" s="2624" customFormat="1" ht="44.25" customHeight="1" thickBot="1">
      <c r="A1822" s="3219"/>
      <c r="B1822" s="2733"/>
      <c r="C1822" s="9625" t="s">
        <v>814</v>
      </c>
      <c r="D1822" s="9626" t="s">
        <v>815</v>
      </c>
      <c r="E1822" s="9611">
        <f>I1822</f>
        <v>1008816</v>
      </c>
      <c r="F1822" s="9627">
        <v>1085626</v>
      </c>
      <c r="G1822" s="9628">
        <v>949047.92</v>
      </c>
      <c r="H1822" s="9629">
        <f t="shared" si="507"/>
        <v>0.87419416999961319</v>
      </c>
      <c r="I1822" s="1881">
        <f t="shared" si="505"/>
        <v>1008816</v>
      </c>
      <c r="J1822" s="9614"/>
      <c r="K1822" s="9614"/>
      <c r="L1822" s="9614"/>
      <c r="M1822" s="9614"/>
      <c r="N1822" s="9614"/>
      <c r="O1822" s="9614"/>
      <c r="P1822" s="9630"/>
      <c r="Q1822" s="9615"/>
      <c r="R1822" s="9615"/>
      <c r="S1822" s="9615"/>
      <c r="T1822" s="9631"/>
      <c r="U1822" s="9615"/>
      <c r="V1822" s="9615"/>
      <c r="W1822" s="9615"/>
      <c r="X1822" s="9615"/>
      <c r="Y1822" s="9615"/>
      <c r="Z1822" s="9615"/>
      <c r="AA1822" s="9615"/>
      <c r="AB1822" s="9615"/>
      <c r="AC1822" s="9615"/>
      <c r="AD1822" s="9615"/>
      <c r="AE1822" s="9616"/>
      <c r="AF1822" s="9616">
        <v>1008816</v>
      </c>
      <c r="AG1822" s="9615"/>
      <c r="AH1822" s="9615"/>
      <c r="AI1822" s="9631"/>
      <c r="AJ1822" s="9617"/>
      <c r="AK1822" s="9617"/>
      <c r="AL1822" s="9617"/>
      <c r="AM1822" s="9617"/>
      <c r="AN1822" s="9618"/>
      <c r="AO1822" s="9618"/>
    </row>
    <row r="1823" spans="1:41" s="2624" customFormat="1" ht="17.100000000000001" customHeight="1" thickBot="1">
      <c r="A1823" s="3219"/>
      <c r="B1823" s="4168" t="s">
        <v>449</v>
      </c>
      <c r="C1823" s="4169"/>
      <c r="D1823" s="4170" t="s">
        <v>248</v>
      </c>
      <c r="E1823" s="2606">
        <f>SUM(E1824,E1830)</f>
        <v>7571670</v>
      </c>
      <c r="F1823" s="2217">
        <f>SUM(F1824,F1830)</f>
        <v>8720881</v>
      </c>
      <c r="G1823" s="2218">
        <f>SUM(G1824,G1830)</f>
        <v>8716225.6600000001</v>
      </c>
      <c r="H1823" s="2926">
        <f t="shared" si="507"/>
        <v>0.99946618466643455</v>
      </c>
      <c r="I1823" s="1881">
        <f t="shared" si="505"/>
        <v>0</v>
      </c>
      <c r="J1823" s="9614"/>
      <c r="K1823" s="9614"/>
      <c r="L1823" s="9614"/>
      <c r="M1823" s="9614"/>
      <c r="N1823" s="9614"/>
      <c r="O1823" s="9614"/>
      <c r="P1823" s="9630"/>
      <c r="Q1823" s="9615"/>
      <c r="R1823" s="9615"/>
      <c r="S1823" s="9615"/>
      <c r="T1823" s="9631"/>
      <c r="U1823" s="9615"/>
      <c r="V1823" s="9615"/>
      <c r="W1823" s="9615"/>
      <c r="X1823" s="9615"/>
      <c r="Y1823" s="9615"/>
      <c r="Z1823" s="9615"/>
      <c r="AA1823" s="9615"/>
      <c r="AB1823" s="9615"/>
      <c r="AC1823" s="9615"/>
      <c r="AD1823" s="9615"/>
      <c r="AE1823" s="9616"/>
      <c r="AF1823" s="9616"/>
      <c r="AG1823" s="9615"/>
      <c r="AH1823" s="9615"/>
      <c r="AI1823" s="9631"/>
      <c r="AJ1823" s="9617"/>
      <c r="AK1823" s="9617"/>
      <c r="AL1823" s="9617"/>
      <c r="AM1823" s="9617"/>
      <c r="AN1823" s="9618"/>
      <c r="AO1823" s="9618"/>
    </row>
    <row r="1824" spans="1:41" s="2624" customFormat="1" ht="17.100000000000001" customHeight="1">
      <c r="A1824" s="3219"/>
      <c r="B1824" s="2630"/>
      <c r="C1824" s="11130" t="s">
        <v>645</v>
      </c>
      <c r="D1824" s="11331"/>
      <c r="E1824" s="2284">
        <f>SUM(E1825)</f>
        <v>7371670</v>
      </c>
      <c r="F1824" s="2284">
        <f t="shared" ref="F1824:G1824" si="525">SUM(F1825)</f>
        <v>8291281</v>
      </c>
      <c r="G1824" s="2285">
        <f t="shared" si="525"/>
        <v>8291265</v>
      </c>
      <c r="H1824" s="3985">
        <f t="shared" si="507"/>
        <v>0.99999807026200171</v>
      </c>
      <c r="I1824" s="1881">
        <f t="shared" si="505"/>
        <v>0</v>
      </c>
      <c r="J1824" s="9614"/>
      <c r="K1824" s="9614"/>
      <c r="L1824" s="9614"/>
      <c r="M1824" s="9614"/>
      <c r="N1824" s="9614"/>
      <c r="O1824" s="9614"/>
      <c r="P1824" s="9630"/>
      <c r="Q1824" s="9615"/>
      <c r="R1824" s="9615"/>
      <c r="S1824" s="9615"/>
      <c r="T1824" s="9631"/>
      <c r="U1824" s="9615"/>
      <c r="V1824" s="9615"/>
      <c r="W1824" s="9615"/>
      <c r="X1824" s="9615"/>
      <c r="Y1824" s="9615"/>
      <c r="Z1824" s="9615"/>
      <c r="AA1824" s="9615"/>
      <c r="AB1824" s="9615"/>
      <c r="AC1824" s="9615"/>
      <c r="AD1824" s="9615"/>
      <c r="AE1824" s="9616"/>
      <c r="AF1824" s="9616"/>
      <c r="AG1824" s="9615"/>
      <c r="AH1824" s="9615"/>
      <c r="AI1824" s="9631"/>
      <c r="AJ1824" s="9617"/>
      <c r="AK1824" s="9617"/>
      <c r="AL1824" s="9617"/>
      <c r="AM1824" s="9617"/>
      <c r="AN1824" s="9618"/>
      <c r="AO1824" s="9618"/>
    </row>
    <row r="1825" spans="1:41" s="2624" customFormat="1" ht="17.100000000000001" customHeight="1">
      <c r="A1825" s="3219"/>
      <c r="B1825" s="2631"/>
      <c r="C1825" s="11332" t="s">
        <v>713</v>
      </c>
      <c r="D1825" s="11333"/>
      <c r="E1825" s="9632">
        <f>SUM(E1826:E1828)</f>
        <v>7371670</v>
      </c>
      <c r="F1825" s="9632">
        <f>SUM(F1826:F1828)</f>
        <v>8291281</v>
      </c>
      <c r="G1825" s="9633">
        <f>SUM(G1826:G1828)</f>
        <v>8291265</v>
      </c>
      <c r="H1825" s="9634">
        <f t="shared" si="507"/>
        <v>0.99999807026200171</v>
      </c>
      <c r="I1825" s="1881">
        <f t="shared" si="505"/>
        <v>0</v>
      </c>
      <c r="J1825" s="9635"/>
      <c r="K1825" s="9635"/>
      <c r="L1825" s="9635"/>
      <c r="M1825" s="9635"/>
      <c r="N1825" s="9635"/>
      <c r="O1825" s="9635"/>
      <c r="P1825" s="9630"/>
      <c r="Q1825" s="9636"/>
      <c r="R1825" s="9636"/>
      <c r="S1825" s="9636"/>
      <c r="T1825" s="9631"/>
      <c r="U1825" s="9636"/>
      <c r="V1825" s="9636"/>
      <c r="W1825" s="9636"/>
      <c r="X1825" s="9636"/>
      <c r="Y1825" s="9636"/>
      <c r="Z1825" s="9636"/>
      <c r="AA1825" s="9636"/>
      <c r="AB1825" s="9636"/>
      <c r="AC1825" s="9636"/>
      <c r="AD1825" s="9636"/>
      <c r="AE1825" s="9637"/>
      <c r="AF1825" s="9637"/>
      <c r="AG1825" s="9636"/>
      <c r="AH1825" s="9636"/>
      <c r="AI1825" s="9631"/>
      <c r="AJ1825" s="9638"/>
      <c r="AK1825" s="9638"/>
      <c r="AL1825" s="9638"/>
      <c r="AM1825" s="9638"/>
      <c r="AN1825" s="9639"/>
      <c r="AO1825" s="9639"/>
    </row>
    <row r="1826" spans="1:41" s="2624" customFormat="1" ht="17.100000000000001" customHeight="1">
      <c r="A1826" s="2629"/>
      <c r="B1826" s="2631"/>
      <c r="C1826" s="9640" t="s">
        <v>1026</v>
      </c>
      <c r="D1826" s="9641" t="s">
        <v>1027</v>
      </c>
      <c r="E1826" s="9642">
        <f>I1826</f>
        <v>7121170</v>
      </c>
      <c r="F1826" s="9643">
        <v>7831164</v>
      </c>
      <c r="G1826" s="9644">
        <v>7831164</v>
      </c>
      <c r="H1826" s="9645">
        <f t="shared" si="507"/>
        <v>1</v>
      </c>
      <c r="I1826" s="1881">
        <f t="shared" si="505"/>
        <v>7121170</v>
      </c>
      <c r="J1826" s="9646"/>
      <c r="K1826" s="9646"/>
      <c r="L1826" s="9646"/>
      <c r="M1826" s="9646"/>
      <c r="N1826" s="9646"/>
      <c r="O1826" s="9646"/>
      <c r="P1826" s="9630"/>
      <c r="Q1826" s="9647"/>
      <c r="R1826" s="9647"/>
      <c r="S1826" s="9647"/>
      <c r="T1826" s="9631"/>
      <c r="U1826" s="9647"/>
      <c r="V1826" s="9647"/>
      <c r="W1826" s="9647"/>
      <c r="X1826" s="9647"/>
      <c r="Y1826" s="9647"/>
      <c r="Z1826" s="9647"/>
      <c r="AA1826" s="9647"/>
      <c r="AB1826" s="9647"/>
      <c r="AC1826" s="9647"/>
      <c r="AD1826" s="9647"/>
      <c r="AE1826" s="9648"/>
      <c r="AF1826" s="9648">
        <v>7121170</v>
      </c>
      <c r="AG1826" s="9647"/>
      <c r="AH1826" s="9647"/>
      <c r="AI1826" s="9631"/>
      <c r="AJ1826" s="9649"/>
      <c r="AK1826" s="9649"/>
      <c r="AL1826" s="9649"/>
      <c r="AM1826" s="9649"/>
      <c r="AN1826" s="9650"/>
      <c r="AO1826" s="9650"/>
    </row>
    <row r="1827" spans="1:41" s="2624" customFormat="1" ht="44.25" customHeight="1">
      <c r="A1827" s="3219"/>
      <c r="B1827" s="2631"/>
      <c r="C1827" s="9651" t="s">
        <v>71</v>
      </c>
      <c r="D1827" s="9652" t="s">
        <v>791</v>
      </c>
      <c r="E1827" s="9653">
        <f t="shared" ref="E1827:E1828" si="526">I1827</f>
        <v>0</v>
      </c>
      <c r="F1827" s="8323">
        <v>9585</v>
      </c>
      <c r="G1827" s="8324">
        <v>9569</v>
      </c>
      <c r="H1827" s="9654">
        <f t="shared" si="507"/>
        <v>0.99833072509128851</v>
      </c>
      <c r="I1827" s="1881">
        <f t="shared" si="505"/>
        <v>0</v>
      </c>
      <c r="J1827" s="9655"/>
      <c r="K1827" s="9655"/>
      <c r="L1827" s="9655"/>
      <c r="M1827" s="9655"/>
      <c r="N1827" s="9655"/>
      <c r="O1827" s="9655"/>
      <c r="P1827" s="8326"/>
      <c r="Q1827" s="9656"/>
      <c r="R1827" s="9656"/>
      <c r="S1827" s="9656"/>
      <c r="T1827" s="8944"/>
      <c r="U1827" s="9656"/>
      <c r="V1827" s="9656"/>
      <c r="W1827" s="9656"/>
      <c r="X1827" s="9656"/>
      <c r="Y1827" s="9656"/>
      <c r="Z1827" s="9656"/>
      <c r="AA1827" s="9656"/>
      <c r="AB1827" s="9656"/>
      <c r="AC1827" s="9656"/>
      <c r="AD1827" s="9656"/>
      <c r="AE1827" s="9657"/>
      <c r="AF1827" s="9657"/>
      <c r="AG1827" s="9656"/>
      <c r="AH1827" s="9656"/>
      <c r="AI1827" s="8944"/>
      <c r="AJ1827" s="9658"/>
      <c r="AK1827" s="9658"/>
      <c r="AL1827" s="9658"/>
      <c r="AM1827" s="9658"/>
      <c r="AN1827" s="9659"/>
      <c r="AO1827" s="9659"/>
    </row>
    <row r="1828" spans="1:41" s="2624" customFormat="1" ht="30" customHeight="1">
      <c r="A1828" s="3219"/>
      <c r="B1828" s="2631"/>
      <c r="C1828" s="4334" t="s">
        <v>247</v>
      </c>
      <c r="D1828" s="3395" t="s">
        <v>765</v>
      </c>
      <c r="E1828" s="9653">
        <f t="shared" si="526"/>
        <v>250500</v>
      </c>
      <c r="F1828" s="8323">
        <v>450532</v>
      </c>
      <c r="G1828" s="8324">
        <v>450532</v>
      </c>
      <c r="H1828" s="9654">
        <f t="shared" si="507"/>
        <v>1</v>
      </c>
      <c r="I1828" s="1881">
        <f t="shared" si="505"/>
        <v>250500</v>
      </c>
      <c r="J1828" s="9655"/>
      <c r="K1828" s="9655"/>
      <c r="L1828" s="9655"/>
      <c r="M1828" s="9655"/>
      <c r="N1828" s="9655"/>
      <c r="O1828" s="9655"/>
      <c r="P1828" s="8326"/>
      <c r="Q1828" s="9656"/>
      <c r="R1828" s="9656"/>
      <c r="S1828" s="9656"/>
      <c r="T1828" s="8944"/>
      <c r="U1828" s="9656"/>
      <c r="V1828" s="9656"/>
      <c r="W1828" s="9656"/>
      <c r="X1828" s="9656"/>
      <c r="Y1828" s="9656"/>
      <c r="Z1828" s="9656"/>
      <c r="AA1828" s="9656"/>
      <c r="AB1828" s="9656"/>
      <c r="AC1828" s="9656"/>
      <c r="AD1828" s="9656"/>
      <c r="AE1828" s="9657"/>
      <c r="AF1828" s="9657">
        <v>250500</v>
      </c>
      <c r="AG1828" s="9656"/>
      <c r="AH1828" s="9656"/>
      <c r="AI1828" s="8944"/>
      <c r="AJ1828" s="9658"/>
      <c r="AK1828" s="9658"/>
      <c r="AL1828" s="9658"/>
      <c r="AM1828" s="9658"/>
      <c r="AN1828" s="9659"/>
      <c r="AO1828" s="9659"/>
    </row>
    <row r="1829" spans="1:41" s="2624" customFormat="1" ht="18" customHeight="1">
      <c r="A1829" s="3219"/>
      <c r="B1829" s="2827"/>
      <c r="C1829" s="11334"/>
      <c r="D1829" s="11335"/>
      <c r="E1829" s="9653"/>
      <c r="F1829" s="8323"/>
      <c r="G1829" s="8324"/>
      <c r="H1829" s="9654"/>
      <c r="I1829" s="1881">
        <f t="shared" si="505"/>
        <v>0</v>
      </c>
      <c r="J1829" s="9655"/>
      <c r="K1829" s="9655"/>
      <c r="L1829" s="9655"/>
      <c r="M1829" s="9655"/>
      <c r="N1829" s="9655"/>
      <c r="O1829" s="9655"/>
      <c r="P1829" s="8326"/>
      <c r="Q1829" s="9656"/>
      <c r="R1829" s="9656"/>
      <c r="S1829" s="9656"/>
      <c r="T1829" s="8944"/>
      <c r="U1829" s="9656"/>
      <c r="V1829" s="9656"/>
      <c r="W1829" s="9656"/>
      <c r="X1829" s="9656"/>
      <c r="Y1829" s="9656"/>
      <c r="Z1829" s="9656"/>
      <c r="AA1829" s="9656"/>
      <c r="AB1829" s="9656"/>
      <c r="AC1829" s="9656"/>
      <c r="AD1829" s="9656"/>
      <c r="AE1829" s="9657"/>
      <c r="AF1829" s="9657"/>
      <c r="AG1829" s="9656"/>
      <c r="AH1829" s="9656"/>
      <c r="AI1829" s="8944"/>
      <c r="AJ1829" s="9658"/>
      <c r="AK1829" s="9658"/>
      <c r="AL1829" s="9658"/>
      <c r="AM1829" s="9658"/>
      <c r="AN1829" s="9659"/>
      <c r="AO1829" s="9659"/>
    </row>
    <row r="1830" spans="1:41" s="2624" customFormat="1" ht="16.5" customHeight="1">
      <c r="A1830" s="3219"/>
      <c r="B1830" s="2827"/>
      <c r="C1830" s="11303" t="s">
        <v>679</v>
      </c>
      <c r="D1830" s="11303"/>
      <c r="E1830" s="2220">
        <f>SUM(E1831)</f>
        <v>200000</v>
      </c>
      <c r="F1830" s="2220">
        <f t="shared" ref="F1830:G1830" si="527">SUM(F1831)</f>
        <v>429600</v>
      </c>
      <c r="G1830" s="2221">
        <f t="shared" si="527"/>
        <v>424960.66</v>
      </c>
      <c r="H1830" s="9660">
        <f t="shared" si="507"/>
        <v>0.98920079143389195</v>
      </c>
      <c r="I1830" s="1881">
        <f t="shared" si="505"/>
        <v>0</v>
      </c>
      <c r="J1830" s="9655"/>
      <c r="K1830" s="9655"/>
      <c r="L1830" s="9655"/>
      <c r="M1830" s="9655"/>
      <c r="N1830" s="9655"/>
      <c r="O1830" s="9655"/>
      <c r="P1830" s="8326"/>
      <c r="Q1830" s="9656"/>
      <c r="R1830" s="9656"/>
      <c r="S1830" s="9656"/>
      <c r="T1830" s="8944"/>
      <c r="U1830" s="9656"/>
      <c r="V1830" s="9656"/>
      <c r="W1830" s="9656"/>
      <c r="X1830" s="9656"/>
      <c r="Y1830" s="9656"/>
      <c r="Z1830" s="9656"/>
      <c r="AA1830" s="9656"/>
      <c r="AB1830" s="9656"/>
      <c r="AC1830" s="9656"/>
      <c r="AD1830" s="9656"/>
      <c r="AE1830" s="9657"/>
      <c r="AF1830" s="9657"/>
      <c r="AG1830" s="9656"/>
      <c r="AH1830" s="9656"/>
      <c r="AI1830" s="8944"/>
      <c r="AJ1830" s="9658"/>
      <c r="AK1830" s="9658"/>
      <c r="AL1830" s="9658"/>
      <c r="AM1830" s="9658"/>
      <c r="AN1830" s="9659"/>
      <c r="AO1830" s="9659"/>
    </row>
    <row r="1831" spans="1:41" s="2624" customFormat="1" ht="16.5" customHeight="1">
      <c r="A1831" s="3219"/>
      <c r="B1831" s="2827"/>
      <c r="C1831" s="11167" t="s">
        <v>680</v>
      </c>
      <c r="D1831" s="11323"/>
      <c r="E1831" s="9653">
        <f>SUM(E1832:E1833)</f>
        <v>200000</v>
      </c>
      <c r="F1831" s="9653">
        <f t="shared" ref="F1831:G1831" si="528">SUM(F1832:F1833)</f>
        <v>429600</v>
      </c>
      <c r="G1831" s="9661">
        <f t="shared" si="528"/>
        <v>424960.66</v>
      </c>
      <c r="H1831" s="9654">
        <f t="shared" si="507"/>
        <v>0.98920079143389195</v>
      </c>
      <c r="I1831" s="1881">
        <f t="shared" si="505"/>
        <v>0</v>
      </c>
      <c r="J1831" s="9655"/>
      <c r="K1831" s="9655"/>
      <c r="L1831" s="9655"/>
      <c r="M1831" s="9655"/>
      <c r="N1831" s="9655"/>
      <c r="O1831" s="9655"/>
      <c r="P1831" s="8326"/>
      <c r="Q1831" s="9656"/>
      <c r="R1831" s="9656"/>
      <c r="S1831" s="9656"/>
      <c r="T1831" s="8944"/>
      <c r="U1831" s="9656"/>
      <c r="V1831" s="9656"/>
      <c r="W1831" s="9656"/>
      <c r="X1831" s="9656"/>
      <c r="Y1831" s="9656"/>
      <c r="Z1831" s="9656"/>
      <c r="AA1831" s="9656"/>
      <c r="AB1831" s="9656"/>
      <c r="AC1831" s="9656"/>
      <c r="AD1831" s="9656"/>
      <c r="AE1831" s="9657"/>
      <c r="AF1831" s="9657"/>
      <c r="AG1831" s="9656"/>
      <c r="AH1831" s="9656"/>
      <c r="AI1831" s="8944"/>
      <c r="AJ1831" s="9658"/>
      <c r="AK1831" s="9658"/>
      <c r="AL1831" s="9658"/>
      <c r="AM1831" s="9658"/>
      <c r="AN1831" s="9659"/>
      <c r="AO1831" s="9659"/>
    </row>
    <row r="1832" spans="1:41" s="2624" customFormat="1" ht="42" customHeight="1">
      <c r="A1832" s="3219"/>
      <c r="B1832" s="2827"/>
      <c r="C1832" s="9662" t="s">
        <v>814</v>
      </c>
      <c r="D1832" s="9663" t="s">
        <v>815</v>
      </c>
      <c r="E1832" s="9653">
        <f>I1832</f>
        <v>200000</v>
      </c>
      <c r="F1832" s="9664">
        <v>409600</v>
      </c>
      <c r="G1832" s="9665">
        <v>404960.66</v>
      </c>
      <c r="H1832" s="9654">
        <f t="shared" si="507"/>
        <v>0.98867348632812491</v>
      </c>
      <c r="I1832" s="1881">
        <f t="shared" si="505"/>
        <v>200000</v>
      </c>
      <c r="J1832" s="9655"/>
      <c r="K1832" s="9655"/>
      <c r="L1832" s="9655"/>
      <c r="M1832" s="9655"/>
      <c r="N1832" s="9655"/>
      <c r="O1832" s="9655"/>
      <c r="P1832" s="8326"/>
      <c r="Q1832" s="9656"/>
      <c r="R1832" s="9656"/>
      <c r="S1832" s="9656"/>
      <c r="T1832" s="8944"/>
      <c r="U1832" s="9656"/>
      <c r="V1832" s="9656"/>
      <c r="W1832" s="9656"/>
      <c r="X1832" s="9656"/>
      <c r="Y1832" s="9656"/>
      <c r="Z1832" s="9656"/>
      <c r="AA1832" s="9656"/>
      <c r="AB1832" s="9656"/>
      <c r="AC1832" s="9656"/>
      <c r="AD1832" s="9656"/>
      <c r="AE1832" s="9657"/>
      <c r="AF1832" s="9657">
        <v>200000</v>
      </c>
      <c r="AG1832" s="9656"/>
      <c r="AH1832" s="9656"/>
      <c r="AI1832" s="8944"/>
      <c r="AJ1832" s="9658"/>
      <c r="AK1832" s="9658"/>
      <c r="AL1832" s="9658"/>
      <c r="AM1832" s="9658"/>
      <c r="AN1832" s="9659"/>
      <c r="AO1832" s="9659"/>
    </row>
    <row r="1833" spans="1:41" ht="42.75" customHeight="1" thickBot="1">
      <c r="A1833" s="2916"/>
      <c r="B1833" s="3181"/>
      <c r="C1833" s="5606" t="s">
        <v>243</v>
      </c>
      <c r="D1833" s="5607" t="s">
        <v>778</v>
      </c>
      <c r="E1833" s="2280">
        <v>0</v>
      </c>
      <c r="F1833" s="2281">
        <v>20000</v>
      </c>
      <c r="G1833" s="2282">
        <v>20000</v>
      </c>
      <c r="H1833" s="9666">
        <f t="shared" si="507"/>
        <v>1</v>
      </c>
      <c r="I1833" s="1881">
        <f t="shared" si="505"/>
        <v>0</v>
      </c>
      <c r="J1833" s="9655"/>
      <c r="K1833" s="9655"/>
      <c r="L1833" s="9655"/>
      <c r="M1833" s="9655"/>
      <c r="N1833" s="9655"/>
      <c r="O1833" s="9655"/>
      <c r="P1833" s="8326"/>
      <c r="Q1833" s="9656"/>
      <c r="R1833" s="9656"/>
      <c r="S1833" s="9656"/>
      <c r="T1833" s="8944"/>
      <c r="U1833" s="9656"/>
      <c r="V1833" s="9656"/>
      <c r="W1833" s="9656"/>
      <c r="X1833" s="9656"/>
      <c r="Y1833" s="9656"/>
      <c r="Z1833" s="9656"/>
      <c r="AA1833" s="9656"/>
      <c r="AB1833" s="9656"/>
      <c r="AC1833" s="9656"/>
      <c r="AD1833" s="9656"/>
      <c r="AE1833" s="9657"/>
      <c r="AF1833" s="9657"/>
      <c r="AG1833" s="9656"/>
      <c r="AH1833" s="9656"/>
      <c r="AI1833" s="8944"/>
      <c r="AJ1833" s="9658"/>
      <c r="AK1833" s="9658"/>
      <c r="AL1833" s="9658"/>
      <c r="AM1833" s="9658"/>
      <c r="AN1833" s="9667"/>
      <c r="AO1833" s="9667"/>
    </row>
    <row r="1834" spans="1:41" s="2624" customFormat="1" ht="19.5" customHeight="1" thickBot="1">
      <c r="A1834" s="3219"/>
      <c r="B1834" s="2626" t="s">
        <v>1033</v>
      </c>
      <c r="C1834" s="2627"/>
      <c r="D1834" s="2628" t="s">
        <v>227</v>
      </c>
      <c r="E1834" s="2217">
        <f>SUM(E1835,E1839)</f>
        <v>57983022</v>
      </c>
      <c r="F1834" s="2217">
        <f>SUM(F1835,F1839)</f>
        <v>64350659</v>
      </c>
      <c r="G1834" s="2218">
        <f>SUM(G1835,G1839)</f>
        <v>62489305.159999996</v>
      </c>
      <c r="H1834" s="2926">
        <f t="shared" si="507"/>
        <v>0.97107482861985917</v>
      </c>
      <c r="I1834" s="1881">
        <f t="shared" si="505"/>
        <v>0</v>
      </c>
      <c r="J1834" s="9646"/>
      <c r="K1834" s="9646"/>
      <c r="L1834" s="9646"/>
      <c r="M1834" s="9646"/>
      <c r="N1834" s="9646"/>
      <c r="O1834" s="9646"/>
      <c r="P1834" s="8326"/>
      <c r="Q1834" s="9647"/>
      <c r="R1834" s="9647"/>
      <c r="S1834" s="9647"/>
      <c r="T1834" s="8944"/>
      <c r="U1834" s="9647"/>
      <c r="V1834" s="9647"/>
      <c r="W1834" s="9647"/>
      <c r="X1834" s="9647"/>
      <c r="Y1834" s="9647"/>
      <c r="Z1834" s="9647"/>
      <c r="AA1834" s="9647"/>
      <c r="AB1834" s="9647"/>
      <c r="AC1834" s="9647"/>
      <c r="AD1834" s="9647"/>
      <c r="AE1834" s="9648"/>
      <c r="AF1834" s="9648"/>
      <c r="AG1834" s="9647"/>
      <c r="AH1834" s="9647"/>
      <c r="AI1834" s="8944"/>
      <c r="AJ1834" s="9649"/>
      <c r="AK1834" s="9649"/>
      <c r="AL1834" s="9649"/>
      <c r="AM1834" s="9649"/>
      <c r="AN1834" s="9650"/>
      <c r="AO1834" s="9650"/>
    </row>
    <row r="1835" spans="1:41" s="2624" customFormat="1" ht="17.100000000000001" customHeight="1">
      <c r="A1835" s="3219"/>
      <c r="B1835" s="2631"/>
      <c r="C1835" s="11299" t="s">
        <v>645</v>
      </c>
      <c r="D1835" s="11299"/>
      <c r="E1835" s="2220">
        <f t="shared" ref="E1835:G1835" si="529">SUM(E1836)</f>
        <v>42852182</v>
      </c>
      <c r="F1835" s="2220">
        <f t="shared" si="529"/>
        <v>49653395</v>
      </c>
      <c r="G1835" s="2221">
        <f t="shared" si="529"/>
        <v>49215450.189999998</v>
      </c>
      <c r="H1835" s="3985">
        <f t="shared" si="507"/>
        <v>0.99117996241747408</v>
      </c>
      <c r="I1835" s="1881">
        <f t="shared" si="505"/>
        <v>0</v>
      </c>
      <c r="J1835" s="9646"/>
      <c r="K1835" s="9646"/>
      <c r="L1835" s="9646"/>
      <c r="M1835" s="9646"/>
      <c r="N1835" s="9646"/>
      <c r="O1835" s="9646"/>
      <c r="P1835" s="8326"/>
      <c r="Q1835" s="9647"/>
      <c r="R1835" s="9647"/>
      <c r="S1835" s="9647"/>
      <c r="T1835" s="8944"/>
      <c r="U1835" s="9647"/>
      <c r="V1835" s="9647"/>
      <c r="W1835" s="9647"/>
      <c r="X1835" s="9647"/>
      <c r="Y1835" s="9647"/>
      <c r="Z1835" s="9647"/>
      <c r="AA1835" s="9647"/>
      <c r="AB1835" s="9647"/>
      <c r="AC1835" s="9647"/>
      <c r="AD1835" s="9647"/>
      <c r="AE1835" s="9648"/>
      <c r="AF1835" s="9648"/>
      <c r="AG1835" s="9647"/>
      <c r="AH1835" s="9647"/>
      <c r="AI1835" s="8944"/>
      <c r="AJ1835" s="9649"/>
      <c r="AK1835" s="9649"/>
      <c r="AL1835" s="9649"/>
      <c r="AM1835" s="9649"/>
      <c r="AN1835" s="9650"/>
      <c r="AO1835" s="9650"/>
    </row>
    <row r="1836" spans="1:41" s="2624" customFormat="1" ht="17.100000000000001" customHeight="1">
      <c r="A1836" s="3219"/>
      <c r="B1836" s="2631"/>
      <c r="C1836" s="11327" t="s">
        <v>713</v>
      </c>
      <c r="D1836" s="11327"/>
      <c r="E1836" s="9668">
        <f>SUM(E1837:E1838)</f>
        <v>42852182</v>
      </c>
      <c r="F1836" s="9668">
        <f>SUM(F1837:F1838)</f>
        <v>49653395</v>
      </c>
      <c r="G1836" s="9669">
        <f>SUM(G1837:G1838)</f>
        <v>49215450.189999998</v>
      </c>
      <c r="H1836" s="3547">
        <f t="shared" si="507"/>
        <v>0.99117996241747408</v>
      </c>
      <c r="I1836" s="1881">
        <f t="shared" si="505"/>
        <v>0</v>
      </c>
      <c r="J1836" s="9670"/>
      <c r="K1836" s="9670"/>
      <c r="L1836" s="9670"/>
      <c r="M1836" s="9670"/>
      <c r="N1836" s="9670"/>
      <c r="O1836" s="9670"/>
      <c r="P1836" s="8326"/>
      <c r="Q1836" s="9671"/>
      <c r="R1836" s="9671"/>
      <c r="S1836" s="9671"/>
      <c r="T1836" s="8944"/>
      <c r="U1836" s="9671"/>
      <c r="V1836" s="9671"/>
      <c r="W1836" s="9671"/>
      <c r="X1836" s="9671"/>
      <c r="Y1836" s="9671"/>
      <c r="Z1836" s="9671"/>
      <c r="AA1836" s="9671"/>
      <c r="AB1836" s="9671"/>
      <c r="AC1836" s="9671"/>
      <c r="AD1836" s="9671"/>
      <c r="AE1836" s="9672"/>
      <c r="AF1836" s="9672"/>
      <c r="AG1836" s="9671"/>
      <c r="AH1836" s="9671"/>
      <c r="AI1836" s="8944"/>
      <c r="AJ1836" s="9673"/>
      <c r="AK1836" s="9673"/>
      <c r="AL1836" s="9673"/>
      <c r="AM1836" s="9673"/>
      <c r="AN1836" s="9674"/>
      <c r="AO1836" s="9674"/>
    </row>
    <row r="1837" spans="1:41" s="2624" customFormat="1" ht="17.100000000000001" customHeight="1">
      <c r="A1837" s="3219"/>
      <c r="B1837" s="2631"/>
      <c r="C1837" s="9675" t="s">
        <v>1026</v>
      </c>
      <c r="D1837" s="9676" t="s">
        <v>1027</v>
      </c>
      <c r="E1837" s="9677">
        <f>I1837+358541</f>
        <v>41657872</v>
      </c>
      <c r="F1837" s="8323">
        <v>48139323</v>
      </c>
      <c r="G1837" s="8324">
        <v>47758767.030000001</v>
      </c>
      <c r="H1837" s="3547">
        <f t="shared" si="507"/>
        <v>0.99209469626317759</v>
      </c>
      <c r="I1837" s="1881">
        <f t="shared" si="505"/>
        <v>41299331</v>
      </c>
      <c r="J1837" s="9678"/>
      <c r="K1837" s="9678"/>
      <c r="L1837" s="9678"/>
      <c r="M1837" s="9678"/>
      <c r="N1837" s="9678"/>
      <c r="O1837" s="9678"/>
      <c r="P1837" s="8326"/>
      <c r="Q1837" s="9679"/>
      <c r="R1837" s="9679"/>
      <c r="S1837" s="9679"/>
      <c r="T1837" s="8944"/>
      <c r="U1837" s="9679"/>
      <c r="V1837" s="9679"/>
      <c r="W1837" s="9679"/>
      <c r="X1837" s="9679"/>
      <c r="Y1837" s="9679"/>
      <c r="Z1837" s="9679"/>
      <c r="AA1837" s="9679"/>
      <c r="AB1837" s="9679"/>
      <c r="AC1837" s="9679"/>
      <c r="AD1837" s="9679"/>
      <c r="AE1837" s="9680"/>
      <c r="AF1837" s="9680">
        <v>41299331</v>
      </c>
      <c r="AG1837" s="9679"/>
      <c r="AH1837" s="9679"/>
      <c r="AI1837" s="8944"/>
      <c r="AJ1837" s="9681"/>
      <c r="AK1837" s="9681"/>
      <c r="AL1837" s="9681"/>
      <c r="AM1837" s="9681"/>
      <c r="AN1837" s="9682"/>
      <c r="AO1837" s="9682"/>
    </row>
    <row r="1838" spans="1:41" s="2624" customFormat="1" ht="29.25" customHeight="1" thickBot="1">
      <c r="A1838" s="2906"/>
      <c r="B1838" s="2906"/>
      <c r="C1838" s="9683" t="s">
        <v>247</v>
      </c>
      <c r="D1838" s="9684" t="s">
        <v>765</v>
      </c>
      <c r="E1838" s="9685">
        <f t="shared" ref="E1838" si="530">I1838</f>
        <v>1194310</v>
      </c>
      <c r="F1838" s="9686">
        <v>1514072</v>
      </c>
      <c r="G1838" s="9687">
        <v>1456683.16</v>
      </c>
      <c r="H1838" s="4014">
        <f t="shared" si="507"/>
        <v>0.9620963600145831</v>
      </c>
      <c r="I1838" s="1881">
        <f t="shared" si="505"/>
        <v>1194310</v>
      </c>
      <c r="J1838" s="9688"/>
      <c r="K1838" s="9688"/>
      <c r="L1838" s="9688"/>
      <c r="M1838" s="9688"/>
      <c r="N1838" s="9688"/>
      <c r="O1838" s="9688"/>
      <c r="P1838" s="8326"/>
      <c r="Q1838" s="9689"/>
      <c r="R1838" s="9689"/>
      <c r="S1838" s="9689"/>
      <c r="T1838" s="8944"/>
      <c r="U1838" s="9689"/>
      <c r="V1838" s="9689"/>
      <c r="W1838" s="9689"/>
      <c r="X1838" s="9689"/>
      <c r="Y1838" s="9689"/>
      <c r="Z1838" s="9689"/>
      <c r="AA1838" s="9689"/>
      <c r="AB1838" s="9689"/>
      <c r="AC1838" s="9689"/>
      <c r="AD1838" s="9689"/>
      <c r="AE1838" s="9690"/>
      <c r="AF1838" s="9690">
        <v>1194310</v>
      </c>
      <c r="AG1838" s="9689"/>
      <c r="AH1838" s="9689"/>
      <c r="AI1838" s="8944"/>
      <c r="AJ1838" s="9691"/>
      <c r="AK1838" s="9691"/>
      <c r="AL1838" s="9691"/>
      <c r="AM1838" s="9691"/>
      <c r="AN1838" s="9692"/>
      <c r="AO1838" s="9692"/>
    </row>
    <row r="1839" spans="1:41" s="2624" customFormat="1" ht="17.100000000000001" customHeight="1">
      <c r="A1839" s="2629"/>
      <c r="B1839" s="3219"/>
      <c r="C1839" s="11303" t="s">
        <v>679</v>
      </c>
      <c r="D1839" s="11303"/>
      <c r="E1839" s="9693">
        <f t="shared" ref="E1839:G1839" si="531">SUM(E1840)</f>
        <v>15130840</v>
      </c>
      <c r="F1839" s="9693">
        <f t="shared" si="531"/>
        <v>14697264</v>
      </c>
      <c r="G1839" s="9694">
        <f t="shared" si="531"/>
        <v>13273854.970000001</v>
      </c>
      <c r="H1839" s="9695">
        <f t="shared" si="507"/>
        <v>0.90315142804810478</v>
      </c>
      <c r="I1839" s="1881">
        <f t="shared" si="505"/>
        <v>0</v>
      </c>
      <c r="J1839" s="9688"/>
      <c r="K1839" s="9688"/>
      <c r="L1839" s="9688"/>
      <c r="M1839" s="9688"/>
      <c r="N1839" s="9688"/>
      <c r="O1839" s="9688"/>
      <c r="P1839" s="8326"/>
      <c r="Q1839" s="9689"/>
      <c r="R1839" s="9689"/>
      <c r="S1839" s="9689"/>
      <c r="T1839" s="8944"/>
      <c r="U1839" s="9689"/>
      <c r="V1839" s="9689"/>
      <c r="W1839" s="9689"/>
      <c r="X1839" s="9689"/>
      <c r="Y1839" s="9689"/>
      <c r="Z1839" s="9689"/>
      <c r="AA1839" s="9689"/>
      <c r="AB1839" s="9689"/>
      <c r="AC1839" s="9689"/>
      <c r="AD1839" s="9689"/>
      <c r="AE1839" s="9690"/>
      <c r="AF1839" s="9690"/>
      <c r="AG1839" s="9689"/>
      <c r="AH1839" s="9689"/>
      <c r="AI1839" s="8944"/>
      <c r="AJ1839" s="9691"/>
      <c r="AK1839" s="9691"/>
      <c r="AL1839" s="9691"/>
      <c r="AM1839" s="9691"/>
      <c r="AN1839" s="9692"/>
      <c r="AO1839" s="9692"/>
    </row>
    <row r="1840" spans="1:41" s="2624" customFormat="1" ht="17.100000000000001" customHeight="1">
      <c r="A1840" s="2629"/>
      <c r="B1840" s="3219"/>
      <c r="C1840" s="11328" t="s">
        <v>680</v>
      </c>
      <c r="D1840" s="11329"/>
      <c r="E1840" s="9696">
        <f>SUM(E1841:E1841)</f>
        <v>15130840</v>
      </c>
      <c r="F1840" s="9696">
        <f>SUM(F1841:F1841)</f>
        <v>14697264</v>
      </c>
      <c r="G1840" s="9697">
        <f>SUM(G1841:G1841)</f>
        <v>13273854.970000001</v>
      </c>
      <c r="H1840" s="9698">
        <f t="shared" si="507"/>
        <v>0.90315142804810478</v>
      </c>
      <c r="I1840" s="1881">
        <f t="shared" si="505"/>
        <v>0</v>
      </c>
      <c r="J1840" s="9699"/>
      <c r="K1840" s="9699"/>
      <c r="L1840" s="9699"/>
      <c r="M1840" s="9699"/>
      <c r="N1840" s="9699"/>
      <c r="O1840" s="9699"/>
      <c r="P1840" s="8326"/>
      <c r="Q1840" s="9700"/>
      <c r="R1840" s="9700"/>
      <c r="S1840" s="9700"/>
      <c r="T1840" s="8944"/>
      <c r="U1840" s="9700"/>
      <c r="V1840" s="9700"/>
      <c r="W1840" s="9700"/>
      <c r="X1840" s="9700"/>
      <c r="Y1840" s="9700"/>
      <c r="Z1840" s="9700"/>
      <c r="AA1840" s="9700"/>
      <c r="AB1840" s="9700"/>
      <c r="AC1840" s="9700"/>
      <c r="AD1840" s="9700"/>
      <c r="AE1840" s="9701"/>
      <c r="AF1840" s="9701"/>
      <c r="AG1840" s="9700"/>
      <c r="AH1840" s="9700"/>
      <c r="AI1840" s="8944"/>
      <c r="AJ1840" s="9702"/>
      <c r="AK1840" s="9702"/>
      <c r="AL1840" s="9702"/>
      <c r="AM1840" s="9702"/>
      <c r="AN1840" s="9703"/>
      <c r="AO1840" s="9703"/>
    </row>
    <row r="1841" spans="1:41" s="2624" customFormat="1" ht="43.5" customHeight="1" thickBot="1">
      <c r="A1841" s="2629"/>
      <c r="B1841" s="3219"/>
      <c r="C1841" s="9704" t="s">
        <v>814</v>
      </c>
      <c r="D1841" s="9705" t="s">
        <v>815</v>
      </c>
      <c r="E1841" s="9706">
        <f>I1841+1413792</f>
        <v>15130840</v>
      </c>
      <c r="F1841" s="8323">
        <v>14697264</v>
      </c>
      <c r="G1841" s="8324">
        <v>13273854.970000001</v>
      </c>
      <c r="H1841" s="9698">
        <f t="shared" si="507"/>
        <v>0.90315142804810478</v>
      </c>
      <c r="I1841" s="1881">
        <f t="shared" si="505"/>
        <v>13717048</v>
      </c>
      <c r="J1841" s="9707"/>
      <c r="K1841" s="9707"/>
      <c r="L1841" s="9707"/>
      <c r="M1841" s="9707"/>
      <c r="N1841" s="9707"/>
      <c r="O1841" s="9707"/>
      <c r="P1841" s="8326"/>
      <c r="Q1841" s="9708"/>
      <c r="R1841" s="9708"/>
      <c r="S1841" s="9708"/>
      <c r="T1841" s="8944"/>
      <c r="U1841" s="9708"/>
      <c r="V1841" s="9708"/>
      <c r="W1841" s="9708"/>
      <c r="X1841" s="9708"/>
      <c r="Y1841" s="9708"/>
      <c r="Z1841" s="9708"/>
      <c r="AA1841" s="9708"/>
      <c r="AB1841" s="9708"/>
      <c r="AC1841" s="9708"/>
      <c r="AD1841" s="9708"/>
      <c r="AE1841" s="9709"/>
      <c r="AF1841" s="9709">
        <v>13717048</v>
      </c>
      <c r="AG1841" s="9708"/>
      <c r="AH1841" s="9708"/>
      <c r="AI1841" s="8944"/>
      <c r="AJ1841" s="9710"/>
      <c r="AK1841" s="9710"/>
      <c r="AL1841" s="9710"/>
      <c r="AM1841" s="9710"/>
      <c r="AN1841" s="9711"/>
      <c r="AO1841" s="9711"/>
    </row>
    <row r="1842" spans="1:41" s="2624" customFormat="1" ht="17.100000000000001" customHeight="1" thickBot="1">
      <c r="A1842" s="2629"/>
      <c r="B1842" s="2626" t="s">
        <v>246</v>
      </c>
      <c r="C1842" s="3491"/>
      <c r="D1842" s="2628" t="s">
        <v>228</v>
      </c>
      <c r="E1842" s="2217">
        <f>SUM(E1843,E1849)</f>
        <v>27359342</v>
      </c>
      <c r="F1842" s="2217">
        <f>SUM(F1843,F1849)</f>
        <v>16813386</v>
      </c>
      <c r="G1842" s="2218">
        <f>SUM(G1843,G1849)</f>
        <v>15510895.67</v>
      </c>
      <c r="H1842" s="2926">
        <f t="shared" si="507"/>
        <v>0.92253253865699625</v>
      </c>
      <c r="I1842" s="1881">
        <f t="shared" si="505"/>
        <v>0</v>
      </c>
      <c r="J1842" s="9688"/>
      <c r="K1842" s="9688"/>
      <c r="L1842" s="9688"/>
      <c r="M1842" s="9688"/>
      <c r="N1842" s="9688"/>
      <c r="O1842" s="9688"/>
      <c r="P1842" s="8326"/>
      <c r="Q1842" s="9689"/>
      <c r="R1842" s="9689"/>
      <c r="S1842" s="9689"/>
      <c r="T1842" s="8944"/>
      <c r="U1842" s="9689"/>
      <c r="V1842" s="9689"/>
      <c r="W1842" s="9689"/>
      <c r="X1842" s="9689"/>
      <c r="Y1842" s="9689"/>
      <c r="Z1842" s="9689"/>
      <c r="AA1842" s="9689"/>
      <c r="AB1842" s="9689"/>
      <c r="AC1842" s="9689"/>
      <c r="AD1842" s="9689"/>
      <c r="AE1842" s="9690"/>
      <c r="AF1842" s="9690"/>
      <c r="AG1842" s="9689"/>
      <c r="AH1842" s="9689"/>
      <c r="AI1842" s="8944"/>
      <c r="AJ1842" s="9691"/>
      <c r="AK1842" s="9691"/>
      <c r="AL1842" s="9691"/>
      <c r="AM1842" s="9691"/>
      <c r="AN1842" s="9692"/>
      <c r="AO1842" s="9692"/>
    </row>
    <row r="1843" spans="1:41" s="2624" customFormat="1" ht="17.100000000000001" customHeight="1">
      <c r="A1843" s="2629"/>
      <c r="B1843" s="10958"/>
      <c r="C1843" s="11299" t="s">
        <v>645</v>
      </c>
      <c r="D1843" s="11299"/>
      <c r="E1843" s="2220">
        <f t="shared" ref="E1843:G1843" si="532">SUM(E1844)</f>
        <v>4859000</v>
      </c>
      <c r="F1843" s="2220">
        <f t="shared" si="532"/>
        <v>5104926</v>
      </c>
      <c r="G1843" s="2221">
        <f t="shared" si="532"/>
        <v>4964402</v>
      </c>
      <c r="H1843" s="3985">
        <f t="shared" si="507"/>
        <v>0.9724728624861555</v>
      </c>
      <c r="I1843" s="1881">
        <f t="shared" ref="I1843:I1906" si="533">SUM(J1843:AM1843)</f>
        <v>0</v>
      </c>
      <c r="J1843" s="9688"/>
      <c r="K1843" s="9688"/>
      <c r="L1843" s="9688"/>
      <c r="M1843" s="9688"/>
      <c r="N1843" s="9688"/>
      <c r="O1843" s="9688"/>
      <c r="P1843" s="8326"/>
      <c r="Q1843" s="9689"/>
      <c r="R1843" s="9689"/>
      <c r="S1843" s="9689"/>
      <c r="T1843" s="8944"/>
      <c r="U1843" s="9689"/>
      <c r="V1843" s="9689"/>
      <c r="W1843" s="9689"/>
      <c r="X1843" s="9689"/>
      <c r="Y1843" s="9689"/>
      <c r="Z1843" s="9689"/>
      <c r="AA1843" s="9689"/>
      <c r="AB1843" s="9689"/>
      <c r="AC1843" s="9689"/>
      <c r="AD1843" s="9689"/>
      <c r="AE1843" s="9690"/>
      <c r="AF1843" s="9690"/>
      <c r="AG1843" s="9689"/>
      <c r="AH1843" s="9689"/>
      <c r="AI1843" s="8944"/>
      <c r="AJ1843" s="9691"/>
      <c r="AK1843" s="9691"/>
      <c r="AL1843" s="9691"/>
      <c r="AM1843" s="9691"/>
      <c r="AN1843" s="9692"/>
      <c r="AO1843" s="9692"/>
    </row>
    <row r="1844" spans="1:41" s="2624" customFormat="1" ht="17.100000000000001" customHeight="1">
      <c r="A1844" s="2629"/>
      <c r="B1844" s="10958"/>
      <c r="C1844" s="11330" t="s">
        <v>713</v>
      </c>
      <c r="D1844" s="11330"/>
      <c r="E1844" s="9712">
        <f>SUM(E1845:E1847)</f>
        <v>4859000</v>
      </c>
      <c r="F1844" s="9712">
        <f>SUM(F1845:F1847)</f>
        <v>5104926</v>
      </c>
      <c r="G1844" s="9713">
        <f>SUM(G1845:G1847)</f>
        <v>4964402</v>
      </c>
      <c r="H1844" s="3547">
        <f t="shared" si="507"/>
        <v>0.9724728624861555</v>
      </c>
      <c r="I1844" s="1881">
        <f t="shared" si="533"/>
        <v>0</v>
      </c>
      <c r="J1844" s="9714"/>
      <c r="K1844" s="9714"/>
      <c r="L1844" s="9714"/>
      <c r="M1844" s="9714"/>
      <c r="N1844" s="9714"/>
      <c r="O1844" s="9714"/>
      <c r="P1844" s="8326"/>
      <c r="Q1844" s="9715"/>
      <c r="R1844" s="9715"/>
      <c r="S1844" s="9715"/>
      <c r="T1844" s="8944"/>
      <c r="U1844" s="9715"/>
      <c r="V1844" s="9715"/>
      <c r="W1844" s="9715"/>
      <c r="X1844" s="9715"/>
      <c r="Y1844" s="9715"/>
      <c r="Z1844" s="9715"/>
      <c r="AA1844" s="9715"/>
      <c r="AB1844" s="9715"/>
      <c r="AC1844" s="9715"/>
      <c r="AD1844" s="9715"/>
      <c r="AE1844" s="9716"/>
      <c r="AF1844" s="9716"/>
      <c r="AG1844" s="9715"/>
      <c r="AH1844" s="9715"/>
      <c r="AI1844" s="8944"/>
      <c r="AJ1844" s="9717"/>
      <c r="AK1844" s="9717"/>
      <c r="AL1844" s="9717"/>
      <c r="AM1844" s="9717"/>
      <c r="AN1844" s="9718"/>
      <c r="AO1844" s="9718"/>
    </row>
    <row r="1845" spans="1:41" s="2624" customFormat="1" ht="44.25" customHeight="1">
      <c r="A1845" s="2629"/>
      <c r="B1845" s="3219"/>
      <c r="C1845" s="9719" t="s">
        <v>1034</v>
      </c>
      <c r="D1845" s="9720" t="s">
        <v>1035</v>
      </c>
      <c r="E1845" s="9721">
        <f>I1845</f>
        <v>4840000</v>
      </c>
      <c r="F1845" s="8323">
        <v>4783000</v>
      </c>
      <c r="G1845" s="8324">
        <v>4705183</v>
      </c>
      <c r="H1845" s="3547">
        <f t="shared" si="507"/>
        <v>0.98373050386786531</v>
      </c>
      <c r="I1845" s="1881">
        <f t="shared" si="533"/>
        <v>4840000</v>
      </c>
      <c r="J1845" s="9722"/>
      <c r="K1845" s="9722"/>
      <c r="L1845" s="9722"/>
      <c r="M1845" s="9722"/>
      <c r="N1845" s="9722"/>
      <c r="O1845" s="9722"/>
      <c r="P1845" s="8326"/>
      <c r="Q1845" s="9723"/>
      <c r="R1845" s="9723"/>
      <c r="S1845" s="9723"/>
      <c r="T1845" s="8944"/>
      <c r="U1845" s="9723"/>
      <c r="V1845" s="9723"/>
      <c r="W1845" s="9723"/>
      <c r="X1845" s="9723"/>
      <c r="Y1845" s="9723"/>
      <c r="Z1845" s="9723"/>
      <c r="AA1845" s="9723"/>
      <c r="AB1845" s="9723"/>
      <c r="AC1845" s="9723"/>
      <c r="AD1845" s="9723"/>
      <c r="AE1845" s="9724"/>
      <c r="AF1845" s="9724">
        <v>4840000</v>
      </c>
      <c r="AG1845" s="9723"/>
      <c r="AH1845" s="9723"/>
      <c r="AI1845" s="8944"/>
      <c r="AJ1845" s="9725"/>
      <c r="AK1845" s="9725"/>
      <c r="AL1845" s="9725"/>
      <c r="AM1845" s="9725"/>
      <c r="AN1845" s="9726"/>
      <c r="AO1845" s="9726"/>
    </row>
    <row r="1846" spans="1:41" s="2624" customFormat="1" ht="57" customHeight="1">
      <c r="A1846" s="2629"/>
      <c r="B1846" s="3219"/>
      <c r="C1846" s="9727" t="s">
        <v>1036</v>
      </c>
      <c r="D1846" s="9728" t="s">
        <v>1037</v>
      </c>
      <c r="E1846" s="9729">
        <f>I1846</f>
        <v>0</v>
      </c>
      <c r="F1846" s="8323">
        <v>302926</v>
      </c>
      <c r="G1846" s="8324">
        <v>240219</v>
      </c>
      <c r="H1846" s="3547">
        <f t="shared" ref="H1846:H1875" si="534">G1846/F1846</f>
        <v>0.79299564910242104</v>
      </c>
      <c r="I1846" s="1881">
        <f t="shared" si="533"/>
        <v>0</v>
      </c>
      <c r="J1846" s="9730"/>
      <c r="K1846" s="9730"/>
      <c r="L1846" s="9730"/>
      <c r="M1846" s="9730"/>
      <c r="N1846" s="9730"/>
      <c r="O1846" s="9730"/>
      <c r="P1846" s="8326"/>
      <c r="Q1846" s="9731"/>
      <c r="R1846" s="9731"/>
      <c r="S1846" s="9731"/>
      <c r="T1846" s="8944"/>
      <c r="U1846" s="9731"/>
      <c r="V1846" s="9731"/>
      <c r="W1846" s="9731"/>
      <c r="X1846" s="9731"/>
      <c r="Y1846" s="9731"/>
      <c r="Z1846" s="9731"/>
      <c r="AA1846" s="9731"/>
      <c r="AB1846" s="9731"/>
      <c r="AC1846" s="9731"/>
      <c r="AD1846" s="9731"/>
      <c r="AE1846" s="9732"/>
      <c r="AF1846" s="9732"/>
      <c r="AG1846" s="9731"/>
      <c r="AH1846" s="9731"/>
      <c r="AI1846" s="8944"/>
      <c r="AJ1846" s="9733"/>
      <c r="AK1846" s="9733"/>
      <c r="AL1846" s="9733"/>
      <c r="AM1846" s="9733"/>
      <c r="AN1846" s="9734"/>
      <c r="AO1846" s="9734"/>
    </row>
    <row r="1847" spans="1:41" s="2624" customFormat="1" ht="33" customHeight="1">
      <c r="A1847" s="2629"/>
      <c r="B1847" s="3219"/>
      <c r="C1847" s="4940" t="s">
        <v>247</v>
      </c>
      <c r="D1847" s="9735" t="s">
        <v>765</v>
      </c>
      <c r="E1847" s="9729">
        <f t="shared" ref="E1847" si="535">I1847</f>
        <v>19000</v>
      </c>
      <c r="F1847" s="8323">
        <v>19000</v>
      </c>
      <c r="G1847" s="8324">
        <v>19000</v>
      </c>
      <c r="H1847" s="3547">
        <f t="shared" si="534"/>
        <v>1</v>
      </c>
      <c r="I1847" s="1881">
        <f t="shared" si="533"/>
        <v>19000</v>
      </c>
      <c r="J1847" s="9730"/>
      <c r="K1847" s="9730"/>
      <c r="L1847" s="9730"/>
      <c r="M1847" s="9730"/>
      <c r="N1847" s="9730"/>
      <c r="O1847" s="9730"/>
      <c r="P1847" s="8326"/>
      <c r="Q1847" s="9731"/>
      <c r="R1847" s="9731"/>
      <c r="S1847" s="9731"/>
      <c r="T1847" s="8944"/>
      <c r="U1847" s="9731"/>
      <c r="V1847" s="9731"/>
      <c r="W1847" s="9731"/>
      <c r="X1847" s="9731"/>
      <c r="Y1847" s="9731"/>
      <c r="Z1847" s="9731"/>
      <c r="AA1847" s="9731"/>
      <c r="AB1847" s="9731"/>
      <c r="AC1847" s="9731"/>
      <c r="AD1847" s="9731"/>
      <c r="AE1847" s="9732"/>
      <c r="AF1847" s="9732">
        <v>19000</v>
      </c>
      <c r="AG1847" s="9731"/>
      <c r="AH1847" s="9731"/>
      <c r="AI1847" s="8944"/>
      <c r="AJ1847" s="9733"/>
      <c r="AK1847" s="9733"/>
      <c r="AL1847" s="9733"/>
      <c r="AM1847" s="9733"/>
      <c r="AN1847" s="9734"/>
      <c r="AO1847" s="9734"/>
    </row>
    <row r="1848" spans="1:41" s="2624" customFormat="1" ht="15.75" customHeight="1">
      <c r="A1848" s="2629"/>
      <c r="B1848" s="3219"/>
      <c r="C1848" s="11343"/>
      <c r="D1848" s="11344"/>
      <c r="E1848" s="9736"/>
      <c r="F1848" s="8323"/>
      <c r="G1848" s="8324"/>
      <c r="H1848" s="3547"/>
      <c r="I1848" s="1881">
        <f t="shared" si="533"/>
        <v>0</v>
      </c>
      <c r="J1848" s="9737"/>
      <c r="K1848" s="9737"/>
      <c r="L1848" s="9737"/>
      <c r="M1848" s="9737"/>
      <c r="N1848" s="9737"/>
      <c r="O1848" s="9737"/>
      <c r="P1848" s="8326"/>
      <c r="Q1848" s="9738"/>
      <c r="R1848" s="9738"/>
      <c r="S1848" s="9738"/>
      <c r="T1848" s="8944"/>
      <c r="U1848" s="9738"/>
      <c r="V1848" s="9738"/>
      <c r="W1848" s="9738"/>
      <c r="X1848" s="9738"/>
      <c r="Y1848" s="9738"/>
      <c r="Z1848" s="9738"/>
      <c r="AA1848" s="9738"/>
      <c r="AB1848" s="9738"/>
      <c r="AC1848" s="9738"/>
      <c r="AD1848" s="9738"/>
      <c r="AE1848" s="9739"/>
      <c r="AF1848" s="9739"/>
      <c r="AG1848" s="9738"/>
      <c r="AH1848" s="9738"/>
      <c r="AI1848" s="8944"/>
      <c r="AJ1848" s="9740"/>
      <c r="AK1848" s="9740"/>
      <c r="AL1848" s="9740"/>
      <c r="AM1848" s="9740"/>
      <c r="AN1848" s="9741"/>
      <c r="AO1848" s="9741"/>
    </row>
    <row r="1849" spans="1:41" s="2624" customFormat="1" ht="19.5" customHeight="1">
      <c r="A1849" s="3219"/>
      <c r="B1849" s="3219"/>
      <c r="C1849" s="11303" t="s">
        <v>679</v>
      </c>
      <c r="D1849" s="11303"/>
      <c r="E1849" s="2220">
        <f t="shared" ref="E1849:G1849" si="536">SUM(E1850)</f>
        <v>22500342</v>
      </c>
      <c r="F1849" s="2220">
        <f t="shared" si="536"/>
        <v>11708460</v>
      </c>
      <c r="G1849" s="2221">
        <f t="shared" si="536"/>
        <v>10546493.67</v>
      </c>
      <c r="H1849" s="3985">
        <f t="shared" si="534"/>
        <v>0.90075839777391731</v>
      </c>
      <c r="I1849" s="1881">
        <f t="shared" si="533"/>
        <v>0</v>
      </c>
      <c r="J1849" s="9737"/>
      <c r="K1849" s="9737"/>
      <c r="L1849" s="9737"/>
      <c r="M1849" s="9737"/>
      <c r="N1849" s="9737"/>
      <c r="O1849" s="9737"/>
      <c r="P1849" s="8326"/>
      <c r="Q1849" s="9738"/>
      <c r="R1849" s="9738"/>
      <c r="S1849" s="9738"/>
      <c r="T1849" s="8944"/>
      <c r="U1849" s="9738"/>
      <c r="V1849" s="9738"/>
      <c r="W1849" s="9738"/>
      <c r="X1849" s="9738"/>
      <c r="Y1849" s="9738"/>
      <c r="Z1849" s="9738"/>
      <c r="AA1849" s="9738"/>
      <c r="AB1849" s="9738"/>
      <c r="AC1849" s="9738"/>
      <c r="AD1849" s="9738"/>
      <c r="AE1849" s="9739"/>
      <c r="AF1849" s="9739"/>
      <c r="AG1849" s="9738"/>
      <c r="AH1849" s="9738"/>
      <c r="AI1849" s="8944"/>
      <c r="AJ1849" s="9740"/>
      <c r="AK1849" s="9740"/>
      <c r="AL1849" s="9740"/>
      <c r="AM1849" s="9740"/>
      <c r="AN1849" s="9741"/>
      <c r="AO1849" s="9741"/>
    </row>
    <row r="1850" spans="1:41" s="2624" customFormat="1" ht="17.25" customHeight="1">
      <c r="A1850" s="2629"/>
      <c r="B1850" s="3219"/>
      <c r="C1850" s="11345" t="s">
        <v>680</v>
      </c>
      <c r="D1850" s="11345"/>
      <c r="E1850" s="9742">
        <f>SUM(E1851:E1852)</f>
        <v>22500342</v>
      </c>
      <c r="F1850" s="9742">
        <f>SUM(F1851:F1852)</f>
        <v>11708460</v>
      </c>
      <c r="G1850" s="9743">
        <f>SUM(G1851:G1852)</f>
        <v>10546493.67</v>
      </c>
      <c r="H1850" s="3547">
        <f t="shared" si="534"/>
        <v>0.90075839777391731</v>
      </c>
      <c r="I1850" s="1881">
        <f t="shared" si="533"/>
        <v>0</v>
      </c>
      <c r="J1850" s="9744"/>
      <c r="K1850" s="9744"/>
      <c r="L1850" s="9744"/>
      <c r="M1850" s="9744"/>
      <c r="N1850" s="9744"/>
      <c r="O1850" s="9744"/>
      <c r="P1850" s="8326"/>
      <c r="Q1850" s="9745"/>
      <c r="R1850" s="9745"/>
      <c r="S1850" s="9745"/>
      <c r="T1850" s="8944"/>
      <c r="U1850" s="9745"/>
      <c r="V1850" s="9745"/>
      <c r="W1850" s="9745"/>
      <c r="X1850" s="9745"/>
      <c r="Y1850" s="9745"/>
      <c r="Z1850" s="9745"/>
      <c r="AA1850" s="9745"/>
      <c r="AB1850" s="9745"/>
      <c r="AC1850" s="9745"/>
      <c r="AD1850" s="9745"/>
      <c r="AE1850" s="9746"/>
      <c r="AF1850" s="9746"/>
      <c r="AG1850" s="9745"/>
      <c r="AH1850" s="9745"/>
      <c r="AI1850" s="8944"/>
      <c r="AJ1850" s="9747"/>
      <c r="AK1850" s="9747"/>
      <c r="AL1850" s="9747"/>
      <c r="AM1850" s="9747"/>
      <c r="AN1850" s="9748"/>
      <c r="AO1850" s="9748"/>
    </row>
    <row r="1851" spans="1:41" s="2624" customFormat="1" ht="42" customHeight="1">
      <c r="A1851" s="2629"/>
      <c r="B1851" s="3219"/>
      <c r="C1851" s="9749" t="s">
        <v>1038</v>
      </c>
      <c r="D1851" s="9750" t="s">
        <v>1039</v>
      </c>
      <c r="E1851" s="9751">
        <f>I1851</f>
        <v>4424513</v>
      </c>
      <c r="F1851" s="8323">
        <v>2339593</v>
      </c>
      <c r="G1851" s="8324">
        <v>2339592.6800000002</v>
      </c>
      <c r="H1851" s="3547">
        <f t="shared" si="534"/>
        <v>0.99999986322407364</v>
      </c>
      <c r="I1851" s="1881">
        <f t="shared" si="533"/>
        <v>4424513</v>
      </c>
      <c r="J1851" s="9744"/>
      <c r="K1851" s="9744"/>
      <c r="L1851" s="9744"/>
      <c r="M1851" s="9744"/>
      <c r="N1851" s="9744"/>
      <c r="O1851" s="9744"/>
      <c r="P1851" s="8326"/>
      <c r="Q1851" s="9745"/>
      <c r="R1851" s="9745"/>
      <c r="S1851" s="9745"/>
      <c r="T1851" s="8944"/>
      <c r="U1851" s="9745"/>
      <c r="V1851" s="9745"/>
      <c r="W1851" s="9745"/>
      <c r="X1851" s="9745"/>
      <c r="Y1851" s="9745"/>
      <c r="Z1851" s="9745"/>
      <c r="AA1851" s="9745"/>
      <c r="AB1851" s="9745"/>
      <c r="AC1851" s="9745"/>
      <c r="AD1851" s="9745"/>
      <c r="AE1851" s="9746"/>
      <c r="AF1851" s="9746">
        <v>4424513</v>
      </c>
      <c r="AG1851" s="9745"/>
      <c r="AH1851" s="9745"/>
      <c r="AI1851" s="8944"/>
      <c r="AJ1851" s="9747"/>
      <c r="AK1851" s="9747"/>
      <c r="AL1851" s="9747"/>
      <c r="AM1851" s="9747"/>
      <c r="AN1851" s="9748"/>
      <c r="AO1851" s="9748"/>
    </row>
    <row r="1852" spans="1:41" s="2624" customFormat="1" ht="43.5" customHeight="1" thickBot="1">
      <c r="A1852" s="2629"/>
      <c r="B1852" s="3219"/>
      <c r="C1852" s="2642" t="s">
        <v>1040</v>
      </c>
      <c r="D1852" s="2643" t="s">
        <v>1041</v>
      </c>
      <c r="E1852" s="9751">
        <f>I1852</f>
        <v>18075829</v>
      </c>
      <c r="F1852" s="8434">
        <v>9368867</v>
      </c>
      <c r="G1852" s="8435">
        <v>8206900.9900000002</v>
      </c>
      <c r="H1852" s="9666">
        <f t="shared" si="534"/>
        <v>0.87597582397103091</v>
      </c>
      <c r="I1852" s="1881">
        <f t="shared" si="533"/>
        <v>18075829</v>
      </c>
      <c r="J1852" s="9744"/>
      <c r="K1852" s="9744"/>
      <c r="L1852" s="9744"/>
      <c r="M1852" s="9744"/>
      <c r="N1852" s="9744"/>
      <c r="O1852" s="9744"/>
      <c r="P1852" s="8326"/>
      <c r="Q1852" s="9745"/>
      <c r="R1852" s="9745"/>
      <c r="S1852" s="9745"/>
      <c r="T1852" s="8944"/>
      <c r="U1852" s="9745"/>
      <c r="V1852" s="9745"/>
      <c r="W1852" s="9745"/>
      <c r="X1852" s="9745"/>
      <c r="Y1852" s="9745"/>
      <c r="Z1852" s="9745"/>
      <c r="AA1852" s="9745"/>
      <c r="AB1852" s="9745"/>
      <c r="AC1852" s="9745"/>
      <c r="AD1852" s="9745"/>
      <c r="AE1852" s="9746"/>
      <c r="AF1852" s="9746">
        <v>18075829</v>
      </c>
      <c r="AG1852" s="9745"/>
      <c r="AH1852" s="9745"/>
      <c r="AI1852" s="8944"/>
      <c r="AJ1852" s="9747"/>
      <c r="AK1852" s="9747"/>
      <c r="AL1852" s="9747"/>
      <c r="AM1852" s="9747"/>
      <c r="AN1852" s="9748"/>
      <c r="AO1852" s="9748"/>
    </row>
    <row r="1853" spans="1:41" ht="21.75" customHeight="1" thickBot="1">
      <c r="A1853" s="2913"/>
      <c r="B1853" s="2214" t="s">
        <v>1042</v>
      </c>
      <c r="C1853" s="2215"/>
      <c r="D1853" s="2216" t="s">
        <v>502</v>
      </c>
      <c r="E1853" s="2217">
        <f t="shared" ref="E1853:G1854" si="537">E1854</f>
        <v>0</v>
      </c>
      <c r="F1853" s="2217">
        <f t="shared" si="537"/>
        <v>579000</v>
      </c>
      <c r="G1853" s="2218">
        <f t="shared" si="537"/>
        <v>579000</v>
      </c>
      <c r="H1853" s="1935">
        <f>G1853/F1853</f>
        <v>1</v>
      </c>
      <c r="I1853" s="8798">
        <f t="shared" si="533"/>
        <v>0</v>
      </c>
      <c r="J1853" s="9752"/>
      <c r="K1853" s="9752"/>
      <c r="L1853" s="9752"/>
      <c r="M1853" s="9752"/>
      <c r="N1853" s="9752"/>
      <c r="O1853" s="9752"/>
      <c r="P1853" s="8807"/>
      <c r="Q1853" s="9753"/>
      <c r="R1853" s="9753"/>
      <c r="S1853" s="9753"/>
      <c r="T1853" s="9754"/>
      <c r="U1853" s="9753"/>
      <c r="V1853" s="9753"/>
      <c r="W1853" s="9753"/>
      <c r="X1853" s="9753"/>
      <c r="Y1853" s="9753"/>
      <c r="Z1853" s="9753"/>
      <c r="AA1853" s="9753"/>
      <c r="AB1853" s="9753"/>
      <c r="AC1853" s="9753"/>
      <c r="AD1853" s="9753"/>
      <c r="AE1853" s="9755"/>
      <c r="AF1853" s="9755"/>
      <c r="AG1853" s="9753"/>
      <c r="AH1853" s="9753"/>
      <c r="AI1853" s="9754"/>
      <c r="AJ1853" s="9756"/>
      <c r="AK1853" s="9756"/>
      <c r="AL1853" s="9756"/>
      <c r="AM1853" s="9756"/>
      <c r="AN1853" s="9756"/>
      <c r="AO1853" s="9756"/>
    </row>
    <row r="1854" spans="1:41" ht="18" customHeight="1">
      <c r="A1854" s="2913"/>
      <c r="B1854" s="1955"/>
      <c r="C1854" s="10865" t="s">
        <v>645</v>
      </c>
      <c r="D1854" s="10828"/>
      <c r="E1854" s="5310">
        <f>E1855</f>
        <v>0</v>
      </c>
      <c r="F1854" s="5310">
        <f t="shared" si="537"/>
        <v>579000</v>
      </c>
      <c r="G1854" s="6501">
        <f t="shared" si="537"/>
        <v>579000</v>
      </c>
      <c r="H1854" s="6484">
        <f>G1854/F1854</f>
        <v>1</v>
      </c>
      <c r="I1854" s="8798">
        <f t="shared" si="533"/>
        <v>0</v>
      </c>
      <c r="J1854" s="9752"/>
      <c r="K1854" s="9752"/>
      <c r="L1854" s="9752"/>
      <c r="M1854" s="9752"/>
      <c r="N1854" s="9752"/>
      <c r="O1854" s="9752"/>
      <c r="P1854" s="8807"/>
      <c r="Q1854" s="9753"/>
      <c r="R1854" s="9753"/>
      <c r="S1854" s="9753"/>
      <c r="T1854" s="9754"/>
      <c r="U1854" s="9753"/>
      <c r="V1854" s="9753"/>
      <c r="W1854" s="9753"/>
      <c r="X1854" s="9753"/>
      <c r="Y1854" s="9753"/>
      <c r="Z1854" s="9753"/>
      <c r="AA1854" s="9753"/>
      <c r="AB1854" s="9753"/>
      <c r="AC1854" s="9753"/>
      <c r="AD1854" s="9753"/>
      <c r="AE1854" s="9755"/>
      <c r="AF1854" s="9755"/>
      <c r="AG1854" s="9753"/>
      <c r="AH1854" s="9753"/>
      <c r="AI1854" s="9754"/>
      <c r="AJ1854" s="9756"/>
      <c r="AK1854" s="9756"/>
      <c r="AL1854" s="9756"/>
      <c r="AM1854" s="9756"/>
      <c r="AN1854" s="9756"/>
      <c r="AO1854" s="9756"/>
    </row>
    <row r="1855" spans="1:41" ht="15" customHeight="1">
      <c r="A1855" s="2913"/>
      <c r="B1855" s="1955"/>
      <c r="C1855" s="11346" t="s">
        <v>713</v>
      </c>
      <c r="D1855" s="11347"/>
      <c r="E1855" s="9757">
        <f>SUM(E1856:E1856)</f>
        <v>0</v>
      </c>
      <c r="F1855" s="9757">
        <f>SUM(F1856:F1856)</f>
        <v>579000</v>
      </c>
      <c r="G1855" s="9758">
        <f>SUM(G1856:G1856)</f>
        <v>579000</v>
      </c>
      <c r="H1855" s="9759">
        <f t="shared" ref="H1855:H1856" si="538">G1855/F1855</f>
        <v>1</v>
      </c>
      <c r="I1855" s="8798">
        <f t="shared" si="533"/>
        <v>0</v>
      </c>
      <c r="J1855" s="9760"/>
      <c r="K1855" s="9760"/>
      <c r="L1855" s="9760"/>
      <c r="M1855" s="9760"/>
      <c r="N1855" s="9760"/>
      <c r="O1855" s="9760"/>
      <c r="P1855" s="8807"/>
      <c r="Q1855" s="9761"/>
      <c r="R1855" s="9761"/>
      <c r="S1855" s="9761"/>
      <c r="T1855" s="9754"/>
      <c r="U1855" s="9761"/>
      <c r="V1855" s="9761"/>
      <c r="W1855" s="9761"/>
      <c r="X1855" s="9761"/>
      <c r="Y1855" s="9761"/>
      <c r="Z1855" s="9761"/>
      <c r="AA1855" s="9761"/>
      <c r="AB1855" s="9761"/>
      <c r="AC1855" s="9761"/>
      <c r="AD1855" s="9761"/>
      <c r="AE1855" s="9762"/>
      <c r="AF1855" s="9762"/>
      <c r="AG1855" s="9761"/>
      <c r="AH1855" s="9761"/>
      <c r="AI1855" s="9754"/>
      <c r="AJ1855" s="9763"/>
      <c r="AK1855" s="9763"/>
      <c r="AL1855" s="9763"/>
      <c r="AM1855" s="9763"/>
      <c r="AN1855" s="9763"/>
      <c r="AO1855" s="9763"/>
    </row>
    <row r="1856" spans="1:41" ht="17.25" customHeight="1" thickBot="1">
      <c r="A1856" s="3452"/>
      <c r="B1856" s="2114"/>
      <c r="C1856" s="9764" t="s">
        <v>923</v>
      </c>
      <c r="D1856" s="9765" t="s">
        <v>502</v>
      </c>
      <c r="E1856" s="9766">
        <f>I1856</f>
        <v>0</v>
      </c>
      <c r="F1856" s="9766">
        <v>579000</v>
      </c>
      <c r="G1856" s="9612">
        <v>579000</v>
      </c>
      <c r="H1856" s="3240">
        <f t="shared" si="538"/>
        <v>1</v>
      </c>
      <c r="I1856" s="8798">
        <f t="shared" si="533"/>
        <v>0</v>
      </c>
      <c r="J1856" s="9760"/>
      <c r="K1856" s="9760"/>
      <c r="L1856" s="9760"/>
      <c r="M1856" s="9760"/>
      <c r="N1856" s="9760"/>
      <c r="O1856" s="9760"/>
      <c r="P1856" s="8807"/>
      <c r="Q1856" s="9761"/>
      <c r="R1856" s="9761"/>
      <c r="S1856" s="9761"/>
      <c r="T1856" s="9754"/>
      <c r="U1856" s="9761"/>
      <c r="V1856" s="9761"/>
      <c r="W1856" s="9761"/>
      <c r="X1856" s="9761"/>
      <c r="Y1856" s="9761"/>
      <c r="Z1856" s="9761"/>
      <c r="AA1856" s="9761"/>
      <c r="AB1856" s="9761"/>
      <c r="AC1856" s="9761"/>
      <c r="AD1856" s="9761"/>
      <c r="AE1856" s="9762"/>
      <c r="AF1856" s="9762"/>
      <c r="AG1856" s="9761"/>
      <c r="AH1856" s="9761"/>
      <c r="AI1856" s="9754"/>
      <c r="AJ1856" s="9763"/>
      <c r="AK1856" s="9763"/>
      <c r="AL1856" s="9763"/>
      <c r="AM1856" s="9763"/>
      <c r="AN1856" s="9763"/>
      <c r="AO1856" s="9763"/>
    </row>
    <row r="1857" spans="1:41" s="2624" customFormat="1" ht="17.100000000000001" customHeight="1" thickBot="1">
      <c r="A1857" s="2629"/>
      <c r="B1857" s="4168" t="s">
        <v>1043</v>
      </c>
      <c r="C1857" s="4169"/>
      <c r="D1857" s="4170" t="s">
        <v>44</v>
      </c>
      <c r="E1857" s="2606">
        <f>SUM(E1858,E1873)</f>
        <v>1874673</v>
      </c>
      <c r="F1857" s="2606">
        <f>SUM(F1858,F1873)</f>
        <v>4210934</v>
      </c>
      <c r="G1857" s="2607">
        <f>SUM(G1858,G1873)</f>
        <v>3601442.48</v>
      </c>
      <c r="H1857" s="9513">
        <f t="shared" si="534"/>
        <v>0.85525977847194945</v>
      </c>
      <c r="I1857" s="1881">
        <f t="shared" si="533"/>
        <v>0</v>
      </c>
      <c r="J1857" s="9744"/>
      <c r="K1857" s="9744"/>
      <c r="L1857" s="9744"/>
      <c r="M1857" s="9744"/>
      <c r="N1857" s="9744"/>
      <c r="O1857" s="9744"/>
      <c r="P1857" s="8326"/>
      <c r="Q1857" s="9745"/>
      <c r="R1857" s="9745"/>
      <c r="S1857" s="9745"/>
      <c r="T1857" s="8944"/>
      <c r="U1857" s="9745"/>
      <c r="V1857" s="9745"/>
      <c r="W1857" s="9745"/>
      <c r="X1857" s="9745"/>
      <c r="Y1857" s="9745"/>
      <c r="Z1857" s="9745"/>
      <c r="AA1857" s="9745"/>
      <c r="AB1857" s="9745"/>
      <c r="AC1857" s="9745"/>
      <c r="AD1857" s="9745"/>
      <c r="AE1857" s="9746"/>
      <c r="AF1857" s="9746"/>
      <c r="AG1857" s="9745"/>
      <c r="AH1857" s="9745"/>
      <c r="AI1857" s="8944"/>
      <c r="AJ1857" s="9747"/>
      <c r="AK1857" s="9747"/>
      <c r="AL1857" s="9747"/>
      <c r="AM1857" s="9747"/>
      <c r="AN1857" s="9748"/>
      <c r="AO1857" s="9748"/>
    </row>
    <row r="1858" spans="1:41" s="2624" customFormat="1" ht="17.100000000000001" customHeight="1">
      <c r="A1858" s="2629"/>
      <c r="B1858" s="9767"/>
      <c r="C1858" s="11303" t="s">
        <v>645</v>
      </c>
      <c r="D1858" s="11303"/>
      <c r="E1858" s="2927">
        <f>SUM(E1859,E1869,)</f>
        <v>1874673</v>
      </c>
      <c r="F1858" s="2927">
        <f t="shared" ref="F1858:G1858" si="539">SUM(F1859,F1869,)</f>
        <v>2139934</v>
      </c>
      <c r="G1858" s="2928">
        <f t="shared" si="539"/>
        <v>1530442.48</v>
      </c>
      <c r="H1858" s="3985">
        <f t="shared" si="534"/>
        <v>0.7151820944010423</v>
      </c>
      <c r="I1858" s="1881">
        <f t="shared" si="533"/>
        <v>0</v>
      </c>
      <c r="J1858" s="9744"/>
      <c r="K1858" s="9744"/>
      <c r="L1858" s="9744"/>
      <c r="M1858" s="9744"/>
      <c r="N1858" s="9744"/>
      <c r="O1858" s="9744"/>
      <c r="P1858" s="8326"/>
      <c r="Q1858" s="9745"/>
      <c r="R1858" s="9745"/>
      <c r="S1858" s="9745"/>
      <c r="T1858" s="8944"/>
      <c r="U1858" s="9745"/>
      <c r="V1858" s="9745"/>
      <c r="W1858" s="9745"/>
      <c r="X1858" s="9745"/>
      <c r="Y1858" s="9745"/>
      <c r="Z1858" s="9745"/>
      <c r="AA1858" s="9745"/>
      <c r="AB1858" s="9745"/>
      <c r="AC1858" s="9745"/>
      <c r="AD1858" s="9745"/>
      <c r="AE1858" s="9746"/>
      <c r="AF1858" s="9746"/>
      <c r="AG1858" s="9745"/>
      <c r="AH1858" s="9745"/>
      <c r="AI1858" s="8944"/>
      <c r="AJ1858" s="9747"/>
      <c r="AK1858" s="9747"/>
      <c r="AL1858" s="9747"/>
      <c r="AM1858" s="9747"/>
      <c r="AN1858" s="9748"/>
      <c r="AO1858" s="9748"/>
    </row>
    <row r="1859" spans="1:41" s="2624" customFormat="1" ht="17.100000000000001" customHeight="1">
      <c r="A1859" s="2629"/>
      <c r="B1859" s="9767"/>
      <c r="C1859" s="11336" t="s">
        <v>646</v>
      </c>
      <c r="D1859" s="11336"/>
      <c r="E1859" s="9768">
        <f t="shared" ref="E1859:G1859" si="540">SUM(E1860,E1865)</f>
        <v>1874673</v>
      </c>
      <c r="F1859" s="9768">
        <f t="shared" si="540"/>
        <v>1837773</v>
      </c>
      <c r="G1859" s="9769">
        <f t="shared" si="540"/>
        <v>1229795.48</v>
      </c>
      <c r="H1859" s="3547">
        <f t="shared" si="534"/>
        <v>0.66917703111320059</v>
      </c>
      <c r="I1859" s="1881">
        <f t="shared" si="533"/>
        <v>0</v>
      </c>
      <c r="J1859" s="9770"/>
      <c r="K1859" s="9770"/>
      <c r="L1859" s="9770"/>
      <c r="M1859" s="9770"/>
      <c r="N1859" s="9770"/>
      <c r="O1859" s="9770"/>
      <c r="P1859" s="8326"/>
      <c r="Q1859" s="9771"/>
      <c r="R1859" s="9771"/>
      <c r="S1859" s="9771"/>
      <c r="T1859" s="8944"/>
      <c r="U1859" s="9771"/>
      <c r="V1859" s="9771"/>
      <c r="W1859" s="9771"/>
      <c r="X1859" s="9771"/>
      <c r="Y1859" s="9771"/>
      <c r="Z1859" s="9771"/>
      <c r="AA1859" s="9771"/>
      <c r="AB1859" s="9771"/>
      <c r="AC1859" s="9771"/>
      <c r="AD1859" s="9771"/>
      <c r="AE1859" s="9772"/>
      <c r="AF1859" s="9772"/>
      <c r="AG1859" s="9771"/>
      <c r="AH1859" s="9771"/>
      <c r="AI1859" s="8944"/>
      <c r="AJ1859" s="9773"/>
      <c r="AK1859" s="9773"/>
      <c r="AL1859" s="9773"/>
      <c r="AM1859" s="9773"/>
      <c r="AN1859" s="9774"/>
      <c r="AO1859" s="9774"/>
    </row>
    <row r="1860" spans="1:41" s="2624" customFormat="1" ht="17.100000000000001" customHeight="1">
      <c r="A1860" s="2629"/>
      <c r="B1860" s="9767"/>
      <c r="C1860" s="11337" t="s">
        <v>647</v>
      </c>
      <c r="D1860" s="11337"/>
      <c r="E1860" s="9775">
        <f t="shared" ref="E1860:G1860" si="541">SUM(E1861:E1863)</f>
        <v>181851</v>
      </c>
      <c r="F1860" s="9775">
        <f t="shared" si="541"/>
        <v>251851</v>
      </c>
      <c r="G1860" s="9776">
        <f t="shared" si="541"/>
        <v>94400</v>
      </c>
      <c r="H1860" s="3547">
        <f t="shared" si="534"/>
        <v>0.37482479720151995</v>
      </c>
      <c r="I1860" s="1881">
        <f t="shared" si="533"/>
        <v>0</v>
      </c>
      <c r="J1860" s="9770"/>
      <c r="K1860" s="9770"/>
      <c r="L1860" s="9770"/>
      <c r="M1860" s="9770"/>
      <c r="N1860" s="9770"/>
      <c r="O1860" s="9770"/>
      <c r="P1860" s="8326"/>
      <c r="Q1860" s="9771"/>
      <c r="R1860" s="9771"/>
      <c r="S1860" s="9771"/>
      <c r="T1860" s="8944"/>
      <c r="U1860" s="9771"/>
      <c r="V1860" s="9771"/>
      <c r="W1860" s="9771"/>
      <c r="X1860" s="9771"/>
      <c r="Y1860" s="9771"/>
      <c r="Z1860" s="9771"/>
      <c r="AA1860" s="9771"/>
      <c r="AB1860" s="9771"/>
      <c r="AC1860" s="9771"/>
      <c r="AD1860" s="9771"/>
      <c r="AE1860" s="9772"/>
      <c r="AF1860" s="9772"/>
      <c r="AG1860" s="9771"/>
      <c r="AH1860" s="9771"/>
      <c r="AI1860" s="8944"/>
      <c r="AJ1860" s="9773"/>
      <c r="AK1860" s="9773"/>
      <c r="AL1860" s="9773"/>
      <c r="AM1860" s="9773"/>
      <c r="AN1860" s="9774"/>
      <c r="AO1860" s="9774"/>
    </row>
    <row r="1861" spans="1:41" s="2624" customFormat="1" ht="17.100000000000001" customHeight="1">
      <c r="A1861" s="2629"/>
      <c r="B1861" s="9767"/>
      <c r="C1861" s="9777" t="s">
        <v>407</v>
      </c>
      <c r="D1861" s="9778" t="s">
        <v>650</v>
      </c>
      <c r="E1861" s="9779">
        <f>I1861</f>
        <v>12346</v>
      </c>
      <c r="F1861" s="8323">
        <v>13106</v>
      </c>
      <c r="G1861" s="8324">
        <v>0</v>
      </c>
      <c r="H1861" s="3547">
        <f t="shared" si="534"/>
        <v>0</v>
      </c>
      <c r="I1861" s="1881">
        <f t="shared" si="533"/>
        <v>12346</v>
      </c>
      <c r="J1861" s="9780"/>
      <c r="K1861" s="9780"/>
      <c r="L1861" s="9780"/>
      <c r="M1861" s="9780"/>
      <c r="N1861" s="9780"/>
      <c r="O1861" s="9780"/>
      <c r="P1861" s="8326"/>
      <c r="Q1861" s="9781"/>
      <c r="R1861" s="9781"/>
      <c r="S1861" s="9781"/>
      <c r="T1861" s="8944"/>
      <c r="U1861" s="9781"/>
      <c r="V1861" s="9781"/>
      <c r="W1861" s="9781"/>
      <c r="X1861" s="9781"/>
      <c r="Y1861" s="9781"/>
      <c r="Z1861" s="9781"/>
      <c r="AA1861" s="9781"/>
      <c r="AB1861" s="9781"/>
      <c r="AC1861" s="9781"/>
      <c r="AD1861" s="9781"/>
      <c r="AE1861" s="9782"/>
      <c r="AF1861" s="9782">
        <v>12346</v>
      </c>
      <c r="AG1861" s="9781"/>
      <c r="AH1861" s="9781"/>
      <c r="AI1861" s="8944"/>
      <c r="AJ1861" s="9783"/>
      <c r="AK1861" s="9783"/>
      <c r="AL1861" s="9783"/>
      <c r="AM1861" s="9783"/>
      <c r="AN1861" s="9784"/>
      <c r="AO1861" s="9784"/>
    </row>
    <row r="1862" spans="1:41" s="2624" customFormat="1" ht="16.5" customHeight="1">
      <c r="A1862" s="2629"/>
      <c r="B1862" s="9767"/>
      <c r="C1862" s="9785" t="s">
        <v>408</v>
      </c>
      <c r="D1862" s="9786" t="s">
        <v>651</v>
      </c>
      <c r="E1862" s="9787">
        <f t="shared" ref="E1862" si="542">I1862</f>
        <v>1264</v>
      </c>
      <c r="F1862" s="8323">
        <v>1344</v>
      </c>
      <c r="G1862" s="8324">
        <v>0</v>
      </c>
      <c r="H1862" s="3547">
        <f t="shared" si="534"/>
        <v>0</v>
      </c>
      <c r="I1862" s="1881">
        <f t="shared" si="533"/>
        <v>1264</v>
      </c>
      <c r="J1862" s="9788"/>
      <c r="K1862" s="9788"/>
      <c r="L1862" s="9788"/>
      <c r="M1862" s="9788"/>
      <c r="N1862" s="9788"/>
      <c r="O1862" s="9788"/>
      <c r="P1862" s="8326"/>
      <c r="Q1862" s="9789"/>
      <c r="R1862" s="9789"/>
      <c r="S1862" s="9789"/>
      <c r="T1862" s="8944"/>
      <c r="U1862" s="9789"/>
      <c r="V1862" s="9789"/>
      <c r="W1862" s="9789"/>
      <c r="X1862" s="9789"/>
      <c r="Y1862" s="9789"/>
      <c r="Z1862" s="9789"/>
      <c r="AA1862" s="9789"/>
      <c r="AB1862" s="9789"/>
      <c r="AC1862" s="9789"/>
      <c r="AD1862" s="9789"/>
      <c r="AE1862" s="9790"/>
      <c r="AF1862" s="9790">
        <v>1264</v>
      </c>
      <c r="AG1862" s="9789"/>
      <c r="AH1862" s="9789"/>
      <c r="AI1862" s="8944"/>
      <c r="AJ1862" s="9791"/>
      <c r="AK1862" s="9791"/>
      <c r="AL1862" s="9791"/>
      <c r="AM1862" s="9791"/>
      <c r="AN1862" s="9792"/>
      <c r="AO1862" s="9792"/>
    </row>
    <row r="1863" spans="1:41" s="2624" customFormat="1" ht="17.100000000000001" customHeight="1">
      <c r="A1863" s="3219"/>
      <c r="B1863" s="9767"/>
      <c r="C1863" s="9793" t="s">
        <v>595</v>
      </c>
      <c r="D1863" s="9794" t="s">
        <v>652</v>
      </c>
      <c r="E1863" s="9795">
        <f>I1863</f>
        <v>168241</v>
      </c>
      <c r="F1863" s="8323">
        <v>237401</v>
      </c>
      <c r="G1863" s="8324">
        <v>94400</v>
      </c>
      <c r="H1863" s="3547">
        <f t="shared" si="534"/>
        <v>0.3976394370706105</v>
      </c>
      <c r="I1863" s="1881">
        <f t="shared" si="533"/>
        <v>168241</v>
      </c>
      <c r="J1863" s="9796"/>
      <c r="K1863" s="9796">
        <v>19821</v>
      </c>
      <c r="L1863" s="9796"/>
      <c r="M1863" s="9796"/>
      <c r="N1863" s="9796"/>
      <c r="O1863" s="9796"/>
      <c r="P1863" s="8326"/>
      <c r="Q1863" s="9797"/>
      <c r="R1863" s="9797"/>
      <c r="S1863" s="9797"/>
      <c r="T1863" s="8944"/>
      <c r="U1863" s="9797"/>
      <c r="V1863" s="9797"/>
      <c r="W1863" s="9797"/>
      <c r="X1863" s="9797"/>
      <c r="Y1863" s="9797"/>
      <c r="Z1863" s="9797"/>
      <c r="AA1863" s="9797"/>
      <c r="AB1863" s="9797"/>
      <c r="AC1863" s="9797"/>
      <c r="AD1863" s="9797"/>
      <c r="AE1863" s="9798"/>
      <c r="AF1863" s="9798">
        <v>148420</v>
      </c>
      <c r="AG1863" s="9797"/>
      <c r="AH1863" s="9797"/>
      <c r="AI1863" s="8944"/>
      <c r="AJ1863" s="9799"/>
      <c r="AK1863" s="9799"/>
      <c r="AL1863" s="9799"/>
      <c r="AM1863" s="9799"/>
      <c r="AN1863" s="9800"/>
      <c r="AO1863" s="9800"/>
    </row>
    <row r="1864" spans="1:41" s="2624" customFormat="1" ht="17.100000000000001" customHeight="1">
      <c r="A1864" s="2629"/>
      <c r="B1864" s="9767"/>
      <c r="C1864" s="9801"/>
      <c r="D1864" s="9801"/>
      <c r="E1864" s="2233"/>
      <c r="F1864" s="4684"/>
      <c r="G1864" s="4685"/>
      <c r="H1864" s="3547"/>
      <c r="I1864" s="1881">
        <f t="shared" si="533"/>
        <v>0</v>
      </c>
      <c r="J1864" s="9796"/>
      <c r="K1864" s="9796"/>
      <c r="L1864" s="9796"/>
      <c r="M1864" s="9796"/>
      <c r="N1864" s="9796"/>
      <c r="O1864" s="9796"/>
      <c r="P1864" s="8326"/>
      <c r="Q1864" s="9797"/>
      <c r="R1864" s="9797"/>
      <c r="S1864" s="9797"/>
      <c r="T1864" s="8944"/>
      <c r="U1864" s="9797"/>
      <c r="V1864" s="9797"/>
      <c r="W1864" s="9797"/>
      <c r="X1864" s="9797"/>
      <c r="Y1864" s="9797"/>
      <c r="Z1864" s="9797"/>
      <c r="AA1864" s="9797"/>
      <c r="AB1864" s="9797"/>
      <c r="AC1864" s="9797"/>
      <c r="AD1864" s="9797"/>
      <c r="AE1864" s="9798"/>
      <c r="AF1864" s="9798"/>
      <c r="AG1864" s="9797"/>
      <c r="AH1864" s="9797"/>
      <c r="AI1864" s="8944"/>
      <c r="AJ1864" s="9799"/>
      <c r="AK1864" s="9799"/>
      <c r="AL1864" s="9799"/>
      <c r="AM1864" s="9799"/>
      <c r="AN1864" s="9800"/>
      <c r="AO1864" s="9800"/>
    </row>
    <row r="1865" spans="1:41" s="2624" customFormat="1" ht="17.100000000000001" customHeight="1">
      <c r="A1865" s="2629"/>
      <c r="B1865" s="9767"/>
      <c r="C1865" s="11338" t="s">
        <v>654</v>
      </c>
      <c r="D1865" s="11338"/>
      <c r="E1865" s="9802">
        <f>SUM(E1866:E1867)</f>
        <v>1692822</v>
      </c>
      <c r="F1865" s="9802">
        <f>SUM(F1866:F1867)</f>
        <v>1585922</v>
      </c>
      <c r="G1865" s="9803">
        <f>SUM(G1866:G1867)</f>
        <v>1135395.48</v>
      </c>
      <c r="H1865" s="3547">
        <f t="shared" si="534"/>
        <v>0.7159213883154405</v>
      </c>
      <c r="I1865" s="1881">
        <f t="shared" si="533"/>
        <v>0</v>
      </c>
      <c r="J1865" s="9804"/>
      <c r="K1865" s="9804"/>
      <c r="L1865" s="9804"/>
      <c r="M1865" s="9804"/>
      <c r="N1865" s="9804"/>
      <c r="O1865" s="9804"/>
      <c r="P1865" s="8326"/>
      <c r="Q1865" s="9805"/>
      <c r="R1865" s="9805"/>
      <c r="S1865" s="9805"/>
      <c r="T1865" s="8944"/>
      <c r="U1865" s="9805"/>
      <c r="V1865" s="9805"/>
      <c r="W1865" s="9805"/>
      <c r="X1865" s="9805"/>
      <c r="Y1865" s="9805"/>
      <c r="Z1865" s="9805"/>
      <c r="AA1865" s="9805"/>
      <c r="AB1865" s="9805"/>
      <c r="AC1865" s="9805"/>
      <c r="AD1865" s="9805"/>
      <c r="AE1865" s="9806"/>
      <c r="AF1865" s="9806"/>
      <c r="AG1865" s="9805"/>
      <c r="AH1865" s="9805"/>
      <c r="AI1865" s="8944"/>
      <c r="AJ1865" s="9807"/>
      <c r="AK1865" s="9807"/>
      <c r="AL1865" s="9807"/>
      <c r="AM1865" s="9807"/>
      <c r="AN1865" s="9808"/>
      <c r="AO1865" s="9808"/>
    </row>
    <row r="1866" spans="1:41" s="2624" customFormat="1" ht="17.100000000000001" customHeight="1">
      <c r="A1866" s="2629"/>
      <c r="B1866" s="9767"/>
      <c r="C1866" s="9809" t="s">
        <v>375</v>
      </c>
      <c r="D1866" s="9810" t="s">
        <v>656</v>
      </c>
      <c r="E1866" s="9811">
        <f>I1866</f>
        <v>45000</v>
      </c>
      <c r="F1866" s="8323">
        <v>45000</v>
      </c>
      <c r="G1866" s="8324">
        <v>25647.91</v>
      </c>
      <c r="H1866" s="3547">
        <f t="shared" si="534"/>
        <v>0.5699535555555556</v>
      </c>
      <c r="I1866" s="1881">
        <f t="shared" si="533"/>
        <v>45000</v>
      </c>
      <c r="J1866" s="9812"/>
      <c r="K1866" s="9812">
        <v>15000</v>
      </c>
      <c r="L1866" s="9812"/>
      <c r="M1866" s="9812"/>
      <c r="N1866" s="9812"/>
      <c r="O1866" s="9812"/>
      <c r="P1866" s="8326"/>
      <c r="Q1866" s="9813"/>
      <c r="R1866" s="9813"/>
      <c r="S1866" s="9813"/>
      <c r="T1866" s="8944"/>
      <c r="U1866" s="9813"/>
      <c r="V1866" s="9813"/>
      <c r="W1866" s="9813"/>
      <c r="X1866" s="9813"/>
      <c r="Y1866" s="9813"/>
      <c r="Z1866" s="9813"/>
      <c r="AA1866" s="9813"/>
      <c r="AB1866" s="9813"/>
      <c r="AC1866" s="9813"/>
      <c r="AD1866" s="9813"/>
      <c r="AE1866" s="9814"/>
      <c r="AF1866" s="9814">
        <v>30000</v>
      </c>
      <c r="AG1866" s="9813"/>
      <c r="AH1866" s="9813"/>
      <c r="AI1866" s="8944"/>
      <c r="AJ1866" s="9815"/>
      <c r="AK1866" s="9815"/>
      <c r="AL1866" s="9815"/>
      <c r="AM1866" s="9815"/>
      <c r="AN1866" s="9816"/>
      <c r="AO1866" s="9816"/>
    </row>
    <row r="1867" spans="1:41" s="2624" customFormat="1" ht="17.100000000000001" customHeight="1">
      <c r="A1867" s="2629"/>
      <c r="B1867" s="9767"/>
      <c r="C1867" s="9817" t="s">
        <v>376</v>
      </c>
      <c r="D1867" s="9818" t="s">
        <v>661</v>
      </c>
      <c r="E1867" s="9811">
        <f t="shared" ref="E1867" si="543">I1867</f>
        <v>1647822</v>
      </c>
      <c r="F1867" s="9811">
        <v>1540922</v>
      </c>
      <c r="G1867" s="9819">
        <v>1109747.57</v>
      </c>
      <c r="H1867" s="3547">
        <f t="shared" si="534"/>
        <v>0.72018413002085768</v>
      </c>
      <c r="I1867" s="1881">
        <f t="shared" si="533"/>
        <v>1647822</v>
      </c>
      <c r="J1867" s="9812"/>
      <c r="K1867" s="9812">
        <v>8000</v>
      </c>
      <c r="L1867" s="9812"/>
      <c r="M1867" s="9812"/>
      <c r="N1867" s="9812"/>
      <c r="O1867" s="9812"/>
      <c r="P1867" s="8326"/>
      <c r="Q1867" s="9813"/>
      <c r="R1867" s="9813"/>
      <c r="S1867" s="9813"/>
      <c r="T1867" s="9820"/>
      <c r="U1867" s="9813"/>
      <c r="V1867" s="9813"/>
      <c r="W1867" s="9813"/>
      <c r="X1867" s="9813"/>
      <c r="Y1867" s="9813"/>
      <c r="Z1867" s="9813"/>
      <c r="AA1867" s="9813"/>
      <c r="AB1867" s="9813"/>
      <c r="AC1867" s="9813"/>
      <c r="AD1867" s="9813"/>
      <c r="AE1867" s="9814"/>
      <c r="AF1867" s="9814">
        <v>1639822</v>
      </c>
      <c r="AG1867" s="9813"/>
      <c r="AH1867" s="9813"/>
      <c r="AI1867" s="9820"/>
      <c r="AJ1867" s="9815"/>
      <c r="AK1867" s="9815"/>
      <c r="AL1867" s="9815"/>
      <c r="AM1867" s="9815"/>
      <c r="AN1867" s="9816"/>
      <c r="AO1867" s="9816"/>
    </row>
    <row r="1868" spans="1:41" s="2624" customFormat="1" ht="17.100000000000001" customHeight="1">
      <c r="A1868" s="2629"/>
      <c r="B1868" s="9821"/>
      <c r="C1868" s="9822"/>
      <c r="D1868" s="9399"/>
      <c r="E1868" s="2233"/>
      <c r="F1868" s="4684"/>
      <c r="G1868" s="4685"/>
      <c r="H1868" s="3547"/>
      <c r="I1868" s="1881">
        <f t="shared" si="533"/>
        <v>0</v>
      </c>
      <c r="J1868" s="9812"/>
      <c r="K1868" s="9812"/>
      <c r="L1868" s="9812"/>
      <c r="M1868" s="9812"/>
      <c r="N1868" s="9812"/>
      <c r="O1868" s="9812"/>
      <c r="P1868" s="8326"/>
      <c r="Q1868" s="9813"/>
      <c r="R1868" s="9813"/>
      <c r="S1868" s="9813"/>
      <c r="T1868" s="9820"/>
      <c r="U1868" s="9813"/>
      <c r="V1868" s="9813"/>
      <c r="W1868" s="9813"/>
      <c r="X1868" s="9813"/>
      <c r="Y1868" s="9813"/>
      <c r="Z1868" s="9813"/>
      <c r="AA1868" s="9813"/>
      <c r="AB1868" s="9813"/>
      <c r="AC1868" s="9813"/>
      <c r="AD1868" s="9813"/>
      <c r="AE1868" s="9814"/>
      <c r="AF1868" s="9814"/>
      <c r="AG1868" s="9813"/>
      <c r="AH1868" s="9813"/>
      <c r="AI1868" s="9820"/>
      <c r="AJ1868" s="9815"/>
      <c r="AK1868" s="9815"/>
      <c r="AL1868" s="9815"/>
      <c r="AM1868" s="9815"/>
      <c r="AN1868" s="9816"/>
      <c r="AO1868" s="9816"/>
    </row>
    <row r="1869" spans="1:41" s="2624" customFormat="1" ht="17.100000000000001" customHeight="1">
      <c r="A1869" s="2629"/>
      <c r="B1869" s="9821"/>
      <c r="C1869" s="11312" t="s">
        <v>713</v>
      </c>
      <c r="D1869" s="11339"/>
      <c r="E1869" s="2233">
        <f t="shared" ref="E1869:G1869" si="544">SUM(E1870:E1871)</f>
        <v>0</v>
      </c>
      <c r="F1869" s="2233">
        <f t="shared" si="544"/>
        <v>302161</v>
      </c>
      <c r="G1869" s="2445">
        <f t="shared" si="544"/>
        <v>300647</v>
      </c>
      <c r="H1869" s="3547">
        <f t="shared" si="534"/>
        <v>0.99498942616684483</v>
      </c>
      <c r="I1869" s="1881">
        <f t="shared" si="533"/>
        <v>0</v>
      </c>
      <c r="J1869" s="9812"/>
      <c r="K1869" s="9812"/>
      <c r="L1869" s="9812"/>
      <c r="M1869" s="9812"/>
      <c r="N1869" s="9812"/>
      <c r="O1869" s="9812"/>
      <c r="P1869" s="8326"/>
      <c r="Q1869" s="9813"/>
      <c r="R1869" s="9813"/>
      <c r="S1869" s="9813"/>
      <c r="T1869" s="9820"/>
      <c r="U1869" s="9813"/>
      <c r="V1869" s="9813"/>
      <c r="W1869" s="9813"/>
      <c r="X1869" s="9813"/>
      <c r="Y1869" s="9813"/>
      <c r="Z1869" s="9813"/>
      <c r="AA1869" s="9813"/>
      <c r="AB1869" s="9813"/>
      <c r="AC1869" s="9813"/>
      <c r="AD1869" s="9813"/>
      <c r="AE1869" s="9814"/>
      <c r="AF1869" s="9814"/>
      <c r="AG1869" s="9813"/>
      <c r="AH1869" s="9813"/>
      <c r="AI1869" s="9820"/>
      <c r="AJ1869" s="9815"/>
      <c r="AK1869" s="9815"/>
      <c r="AL1869" s="9815"/>
      <c r="AM1869" s="9815"/>
      <c r="AN1869" s="9816"/>
      <c r="AO1869" s="9816"/>
    </row>
    <row r="1870" spans="1:41" s="2624" customFormat="1" ht="56.25" customHeight="1">
      <c r="A1870" s="2629"/>
      <c r="B1870" s="9821"/>
      <c r="C1870" s="9823" t="s">
        <v>82</v>
      </c>
      <c r="D1870" s="9824" t="s">
        <v>720</v>
      </c>
      <c r="E1870" s="9825">
        <f>I1870</f>
        <v>0</v>
      </c>
      <c r="F1870" s="9826">
        <v>46090</v>
      </c>
      <c r="G1870" s="9819">
        <v>46090</v>
      </c>
      <c r="H1870" s="3547">
        <f t="shared" si="534"/>
        <v>1</v>
      </c>
      <c r="I1870" s="1881">
        <f t="shared" si="533"/>
        <v>0</v>
      </c>
      <c r="J1870" s="9827"/>
      <c r="K1870" s="9827"/>
      <c r="L1870" s="9827"/>
      <c r="M1870" s="9827"/>
      <c r="N1870" s="9827"/>
      <c r="O1870" s="9827"/>
      <c r="P1870" s="8326"/>
      <c r="Q1870" s="9828"/>
      <c r="R1870" s="9828"/>
      <c r="S1870" s="9828"/>
      <c r="T1870" s="9820"/>
      <c r="U1870" s="9828"/>
      <c r="V1870" s="9828"/>
      <c r="W1870" s="9828"/>
      <c r="X1870" s="9828"/>
      <c r="Y1870" s="9828"/>
      <c r="Z1870" s="9828"/>
      <c r="AA1870" s="9828"/>
      <c r="AB1870" s="9828"/>
      <c r="AC1870" s="9828"/>
      <c r="AD1870" s="9828"/>
      <c r="AE1870" s="9829"/>
      <c r="AF1870" s="9829"/>
      <c r="AG1870" s="9828"/>
      <c r="AH1870" s="9828"/>
      <c r="AI1870" s="9820"/>
      <c r="AJ1870" s="9830"/>
      <c r="AK1870" s="9830"/>
      <c r="AL1870" s="9830"/>
      <c r="AM1870" s="9830"/>
      <c r="AN1870" s="9831"/>
      <c r="AO1870" s="9831"/>
    </row>
    <row r="1871" spans="1:41" s="2624" customFormat="1" ht="45" customHeight="1">
      <c r="A1871" s="2629"/>
      <c r="B1871" s="9821"/>
      <c r="C1871" s="9832" t="s">
        <v>71</v>
      </c>
      <c r="D1871" s="9833" t="s">
        <v>791</v>
      </c>
      <c r="E1871" s="9834">
        <f>I1871</f>
        <v>0</v>
      </c>
      <c r="F1871" s="9826">
        <v>256071</v>
      </c>
      <c r="G1871" s="9819">
        <v>254557</v>
      </c>
      <c r="H1871" s="3547">
        <f t="shared" si="534"/>
        <v>0.99408757727349051</v>
      </c>
      <c r="I1871" s="1881">
        <f t="shared" si="533"/>
        <v>0</v>
      </c>
      <c r="J1871" s="9835"/>
      <c r="K1871" s="9835"/>
      <c r="L1871" s="9835"/>
      <c r="M1871" s="9835"/>
      <c r="N1871" s="9835"/>
      <c r="O1871" s="9835"/>
      <c r="P1871" s="8326"/>
      <c r="Q1871" s="9836"/>
      <c r="R1871" s="9836"/>
      <c r="S1871" s="9836"/>
      <c r="T1871" s="9820"/>
      <c r="U1871" s="9836"/>
      <c r="V1871" s="9836"/>
      <c r="W1871" s="9836"/>
      <c r="X1871" s="9836"/>
      <c r="Y1871" s="9836"/>
      <c r="Z1871" s="9836"/>
      <c r="AA1871" s="9836"/>
      <c r="AB1871" s="9836"/>
      <c r="AC1871" s="9836"/>
      <c r="AD1871" s="9836"/>
      <c r="AE1871" s="9837"/>
      <c r="AF1871" s="9837"/>
      <c r="AG1871" s="9836"/>
      <c r="AH1871" s="9836"/>
      <c r="AI1871" s="9820"/>
      <c r="AJ1871" s="9838"/>
      <c r="AK1871" s="9838"/>
      <c r="AL1871" s="9838"/>
      <c r="AM1871" s="9838"/>
      <c r="AN1871" s="9839"/>
      <c r="AO1871" s="9839"/>
    </row>
    <row r="1872" spans="1:41" s="2624" customFormat="1" ht="14.25" customHeight="1">
      <c r="A1872" s="3219"/>
      <c r="B1872" s="9821"/>
      <c r="C1872" s="9840"/>
      <c r="D1872" s="9841"/>
      <c r="E1872" s="2233"/>
      <c r="F1872" s="4684"/>
      <c r="G1872" s="4685"/>
      <c r="H1872" s="3547"/>
      <c r="I1872" s="1881">
        <f t="shared" si="533"/>
        <v>0</v>
      </c>
      <c r="J1872" s="9835"/>
      <c r="K1872" s="9835"/>
      <c r="L1872" s="9835"/>
      <c r="M1872" s="9835"/>
      <c r="N1872" s="9835"/>
      <c r="O1872" s="9835"/>
      <c r="P1872" s="8326"/>
      <c r="Q1872" s="9836"/>
      <c r="R1872" s="9836"/>
      <c r="S1872" s="9836"/>
      <c r="T1872" s="9820"/>
      <c r="U1872" s="9836"/>
      <c r="V1872" s="9836"/>
      <c r="W1872" s="9836"/>
      <c r="X1872" s="9836"/>
      <c r="Y1872" s="9836"/>
      <c r="Z1872" s="9836"/>
      <c r="AA1872" s="9836"/>
      <c r="AB1872" s="9836"/>
      <c r="AC1872" s="9836"/>
      <c r="AD1872" s="9836"/>
      <c r="AE1872" s="9837"/>
      <c r="AF1872" s="9837"/>
      <c r="AG1872" s="9836"/>
      <c r="AH1872" s="9836"/>
      <c r="AI1872" s="9820"/>
      <c r="AJ1872" s="9838"/>
      <c r="AK1872" s="9838"/>
      <c r="AL1872" s="9838"/>
      <c r="AM1872" s="9838"/>
      <c r="AN1872" s="9839"/>
      <c r="AO1872" s="9839"/>
    </row>
    <row r="1873" spans="1:41" s="2624" customFormat="1" ht="17.100000000000001" customHeight="1">
      <c r="A1873" s="2629"/>
      <c r="B1873" s="3219"/>
      <c r="C1873" s="11340" t="s">
        <v>679</v>
      </c>
      <c r="D1873" s="11340"/>
      <c r="E1873" s="9842">
        <f t="shared" ref="E1873:G1873" si="545">SUM(E1874)</f>
        <v>0</v>
      </c>
      <c r="F1873" s="9842">
        <f t="shared" si="545"/>
        <v>2071000</v>
      </c>
      <c r="G1873" s="9843">
        <f t="shared" si="545"/>
        <v>2071000</v>
      </c>
      <c r="H1873" s="3985">
        <f t="shared" si="534"/>
        <v>1</v>
      </c>
      <c r="I1873" s="1881">
        <f t="shared" si="533"/>
        <v>0</v>
      </c>
      <c r="J1873" s="9844"/>
      <c r="K1873" s="9844"/>
      <c r="L1873" s="9844"/>
      <c r="M1873" s="9844"/>
      <c r="N1873" s="9844"/>
      <c r="O1873" s="9844"/>
      <c r="P1873" s="8326"/>
      <c r="Q1873" s="9845"/>
      <c r="R1873" s="9845"/>
      <c r="S1873" s="9845"/>
      <c r="T1873" s="9820"/>
      <c r="U1873" s="9845"/>
      <c r="V1873" s="9845"/>
      <c r="W1873" s="9845"/>
      <c r="X1873" s="9845"/>
      <c r="Y1873" s="9845"/>
      <c r="Z1873" s="9845"/>
      <c r="AA1873" s="9845"/>
      <c r="AB1873" s="9845"/>
      <c r="AC1873" s="9845"/>
      <c r="AD1873" s="9845"/>
      <c r="AE1873" s="9846"/>
      <c r="AF1873" s="9846"/>
      <c r="AG1873" s="9845"/>
      <c r="AH1873" s="9845"/>
      <c r="AI1873" s="9820"/>
      <c r="AJ1873" s="9847"/>
      <c r="AK1873" s="9847"/>
      <c r="AL1873" s="9847"/>
      <c r="AM1873" s="9847"/>
      <c r="AN1873" s="9848"/>
      <c r="AO1873" s="9848"/>
    </row>
    <row r="1874" spans="1:41" s="2624" customFormat="1" ht="17.100000000000001" customHeight="1">
      <c r="A1874" s="2629"/>
      <c r="B1874" s="3219"/>
      <c r="C1874" s="11341" t="s">
        <v>680</v>
      </c>
      <c r="D1874" s="11342"/>
      <c r="E1874" s="9849">
        <f>SUM(E1875:E1875)</f>
        <v>0</v>
      </c>
      <c r="F1874" s="9849">
        <f>SUM(F1875:F1875)</f>
        <v>2071000</v>
      </c>
      <c r="G1874" s="9850">
        <f>SUM(G1875:G1875)</f>
        <v>2071000</v>
      </c>
      <c r="H1874" s="3547">
        <f t="shared" si="534"/>
        <v>1</v>
      </c>
      <c r="I1874" s="1881">
        <f t="shared" si="533"/>
        <v>0</v>
      </c>
      <c r="J1874" s="9851"/>
      <c r="K1874" s="9851"/>
      <c r="L1874" s="9851"/>
      <c r="M1874" s="9851"/>
      <c r="N1874" s="9851"/>
      <c r="O1874" s="9851"/>
      <c r="P1874" s="8326"/>
      <c r="Q1874" s="9852"/>
      <c r="R1874" s="9852"/>
      <c r="S1874" s="9852"/>
      <c r="T1874" s="9820"/>
      <c r="U1874" s="9852"/>
      <c r="V1874" s="9852"/>
      <c r="W1874" s="9852"/>
      <c r="X1874" s="9852"/>
      <c r="Y1874" s="9852"/>
      <c r="Z1874" s="9852"/>
      <c r="AA1874" s="9852"/>
      <c r="AB1874" s="9852"/>
      <c r="AC1874" s="9852"/>
      <c r="AD1874" s="9852"/>
      <c r="AE1874" s="9853"/>
      <c r="AF1874" s="9853"/>
      <c r="AG1874" s="9852"/>
      <c r="AH1874" s="9852"/>
      <c r="AI1874" s="9820"/>
      <c r="AJ1874" s="9854"/>
      <c r="AK1874" s="9854"/>
      <c r="AL1874" s="9854"/>
      <c r="AM1874" s="9854"/>
      <c r="AN1874" s="9855"/>
      <c r="AO1874" s="9855"/>
    </row>
    <row r="1875" spans="1:41" s="2624" customFormat="1" ht="43.5" customHeight="1" thickBot="1">
      <c r="A1875" s="2629"/>
      <c r="B1875" s="3219"/>
      <c r="C1875" s="2907" t="s">
        <v>243</v>
      </c>
      <c r="D1875" s="7228" t="s">
        <v>778</v>
      </c>
      <c r="E1875" s="9856">
        <f>I1875</f>
        <v>0</v>
      </c>
      <c r="F1875" s="9826">
        <v>2071000</v>
      </c>
      <c r="G1875" s="9819">
        <v>2071000</v>
      </c>
      <c r="H1875" s="3547">
        <f t="shared" si="534"/>
        <v>1</v>
      </c>
      <c r="I1875" s="1881">
        <f t="shared" si="533"/>
        <v>0</v>
      </c>
      <c r="J1875" s="9851"/>
      <c r="K1875" s="9851"/>
      <c r="L1875" s="9851"/>
      <c r="M1875" s="9851"/>
      <c r="N1875" s="9851"/>
      <c r="O1875" s="9851"/>
      <c r="P1875" s="8326"/>
      <c r="Q1875" s="9852"/>
      <c r="R1875" s="9852"/>
      <c r="S1875" s="9852"/>
      <c r="T1875" s="9820"/>
      <c r="U1875" s="9852"/>
      <c r="V1875" s="9852"/>
      <c r="W1875" s="9852"/>
      <c r="X1875" s="9852"/>
      <c r="Y1875" s="9852"/>
      <c r="Z1875" s="9852"/>
      <c r="AA1875" s="9852"/>
      <c r="AB1875" s="9852"/>
      <c r="AC1875" s="9852"/>
      <c r="AD1875" s="9852"/>
      <c r="AE1875" s="9853"/>
      <c r="AF1875" s="9853"/>
      <c r="AG1875" s="9852"/>
      <c r="AH1875" s="9852"/>
      <c r="AI1875" s="9820"/>
      <c r="AJ1875" s="9854"/>
      <c r="AK1875" s="9854"/>
      <c r="AL1875" s="9854"/>
      <c r="AM1875" s="9854"/>
      <c r="AN1875" s="9855"/>
      <c r="AO1875" s="9855"/>
    </row>
    <row r="1876" spans="1:41" s="1928" customFormat="1" ht="27.75" customHeight="1" thickBot="1">
      <c r="A1876" s="1920" t="s">
        <v>1044</v>
      </c>
      <c r="B1876" s="2469"/>
      <c r="C1876" s="2470"/>
      <c r="D1876" s="2471" t="s">
        <v>1045</v>
      </c>
      <c r="E1876" s="2472">
        <f>SUM(E1877,E1911)</f>
        <v>2118225</v>
      </c>
      <c r="F1876" s="2472">
        <f>SUM(F1877,F1911)</f>
        <v>3019022</v>
      </c>
      <c r="G1876" s="2473">
        <f>SUM(G1877,G1911)</f>
        <v>2973514.5099999993</v>
      </c>
      <c r="H1876" s="2474">
        <f>G1876/F1876</f>
        <v>0.9849264132556832</v>
      </c>
      <c r="I1876" s="1881">
        <f t="shared" si="533"/>
        <v>0</v>
      </c>
      <c r="J1876" s="9851"/>
      <c r="K1876" s="9851"/>
      <c r="L1876" s="9851"/>
      <c r="M1876" s="9851"/>
      <c r="N1876" s="9851"/>
      <c r="O1876" s="9851"/>
      <c r="P1876" s="8326"/>
      <c r="Q1876" s="9852"/>
      <c r="R1876" s="9852"/>
      <c r="S1876" s="9852"/>
      <c r="T1876" s="9820"/>
      <c r="U1876" s="9852"/>
      <c r="V1876" s="9852"/>
      <c r="W1876" s="9852"/>
      <c r="X1876" s="9852"/>
      <c r="Y1876" s="9852"/>
      <c r="Z1876" s="9852"/>
      <c r="AA1876" s="9852"/>
      <c r="AB1876" s="9852"/>
      <c r="AC1876" s="9852"/>
      <c r="AD1876" s="9852"/>
      <c r="AE1876" s="9853"/>
      <c r="AF1876" s="9853"/>
      <c r="AG1876" s="9852"/>
      <c r="AH1876" s="9852"/>
      <c r="AI1876" s="9820"/>
      <c r="AJ1876" s="9854"/>
      <c r="AK1876" s="9854"/>
      <c r="AL1876" s="9854"/>
      <c r="AM1876" s="9854"/>
      <c r="AN1876" s="9854"/>
      <c r="AO1876" s="9854"/>
    </row>
    <row r="1877" spans="1:41" s="1928" customFormat="1" ht="17.100000000000001" customHeight="1" thickBot="1">
      <c r="A1877" s="2477"/>
      <c r="B1877" s="2214" t="s">
        <v>1046</v>
      </c>
      <c r="C1877" s="2215"/>
      <c r="D1877" s="2216" t="s">
        <v>230</v>
      </c>
      <c r="E1877" s="2217">
        <f>SUM(E1878,E1908)</f>
        <v>2068225</v>
      </c>
      <c r="F1877" s="2217">
        <f>SUM(F1878,F1908)</f>
        <v>2979022</v>
      </c>
      <c r="G1877" s="2218">
        <f>SUM(G1878,G1908)</f>
        <v>2935514.5099999993</v>
      </c>
      <c r="H1877" s="2926">
        <f t="shared" ref="H1877:H1940" si="546">G1877/F1877</f>
        <v>0.98539537808045707</v>
      </c>
      <c r="I1877" s="1881">
        <f t="shared" si="533"/>
        <v>0</v>
      </c>
      <c r="J1877" s="9851"/>
      <c r="K1877" s="9851"/>
      <c r="L1877" s="9851"/>
      <c r="M1877" s="9851"/>
      <c r="N1877" s="9851"/>
      <c r="O1877" s="9851"/>
      <c r="P1877" s="8326"/>
      <c r="Q1877" s="9852"/>
      <c r="R1877" s="9852"/>
      <c r="S1877" s="9852"/>
      <c r="T1877" s="9820"/>
      <c r="U1877" s="9852"/>
      <c r="V1877" s="9852"/>
      <c r="W1877" s="9852"/>
      <c r="X1877" s="9852"/>
      <c r="Y1877" s="9852"/>
      <c r="Z1877" s="9852"/>
      <c r="AA1877" s="9852"/>
      <c r="AB1877" s="9852"/>
      <c r="AC1877" s="9852"/>
      <c r="AD1877" s="9852"/>
      <c r="AE1877" s="9853"/>
      <c r="AF1877" s="9853"/>
      <c r="AG1877" s="9852"/>
      <c r="AH1877" s="9852"/>
      <c r="AI1877" s="9820"/>
      <c r="AJ1877" s="9854"/>
      <c r="AK1877" s="9854"/>
      <c r="AL1877" s="9854"/>
      <c r="AM1877" s="9854"/>
      <c r="AN1877" s="9854"/>
      <c r="AO1877" s="9854"/>
    </row>
    <row r="1878" spans="1:41" s="1928" customFormat="1" ht="17.100000000000001" customHeight="1">
      <c r="A1878" s="1929"/>
      <c r="B1878" s="1955"/>
      <c r="C1878" s="11258" t="s">
        <v>645</v>
      </c>
      <c r="D1878" s="11258"/>
      <c r="E1878" s="2220">
        <f>SUM(E1879,E1905)</f>
        <v>2068225</v>
      </c>
      <c r="F1878" s="2220">
        <f>SUM(F1879,F1905)</f>
        <v>2835022</v>
      </c>
      <c r="G1878" s="2221">
        <f>SUM(G1879,G1905)</f>
        <v>2791514.5099999993</v>
      </c>
      <c r="H1878" s="8850">
        <f t="shared" si="546"/>
        <v>0.9846535617713017</v>
      </c>
      <c r="I1878" s="1881">
        <f t="shared" si="533"/>
        <v>0</v>
      </c>
      <c r="J1878" s="9851"/>
      <c r="K1878" s="9851"/>
      <c r="L1878" s="9851"/>
      <c r="M1878" s="9851"/>
      <c r="N1878" s="9851"/>
      <c r="O1878" s="9851"/>
      <c r="P1878" s="8326"/>
      <c r="Q1878" s="9852"/>
      <c r="R1878" s="9852"/>
      <c r="S1878" s="9852"/>
      <c r="T1878" s="9820"/>
      <c r="U1878" s="9852"/>
      <c r="V1878" s="9852"/>
      <c r="W1878" s="9852"/>
      <c r="X1878" s="9852"/>
      <c r="Y1878" s="9852"/>
      <c r="Z1878" s="9852"/>
      <c r="AA1878" s="9852"/>
      <c r="AB1878" s="9852"/>
      <c r="AC1878" s="9852"/>
      <c r="AD1878" s="9852"/>
      <c r="AE1878" s="9853"/>
      <c r="AF1878" s="9853"/>
      <c r="AG1878" s="9852"/>
      <c r="AH1878" s="9852"/>
      <c r="AI1878" s="9820"/>
      <c r="AJ1878" s="9854"/>
      <c r="AK1878" s="9854"/>
      <c r="AL1878" s="9854"/>
      <c r="AM1878" s="9854"/>
      <c r="AN1878" s="9854"/>
      <c r="AO1878" s="9854"/>
    </row>
    <row r="1879" spans="1:41" s="1928" customFormat="1" ht="17.100000000000001" customHeight="1">
      <c r="A1879" s="1929"/>
      <c r="B1879" s="1955"/>
      <c r="C1879" s="11349" t="s">
        <v>646</v>
      </c>
      <c r="D1879" s="11349"/>
      <c r="E1879" s="9857">
        <f t="shared" ref="E1879:G1879" si="547">SUM(E1880,E1888)</f>
        <v>2012637</v>
      </c>
      <c r="F1879" s="9857">
        <f t="shared" si="547"/>
        <v>2737107</v>
      </c>
      <c r="G1879" s="9858">
        <f t="shared" si="547"/>
        <v>2693601.7499999995</v>
      </c>
      <c r="H1879" s="8853">
        <f t="shared" si="546"/>
        <v>0.98410538937644731</v>
      </c>
      <c r="I1879" s="1881">
        <f t="shared" si="533"/>
        <v>0</v>
      </c>
      <c r="J1879" s="9859"/>
      <c r="K1879" s="9859"/>
      <c r="L1879" s="9859"/>
      <c r="M1879" s="9859"/>
      <c r="N1879" s="9859"/>
      <c r="O1879" s="9859"/>
      <c r="P1879" s="8326"/>
      <c r="Q1879" s="9860"/>
      <c r="R1879" s="9860"/>
      <c r="S1879" s="9860"/>
      <c r="T1879" s="9820"/>
      <c r="U1879" s="9860"/>
      <c r="V1879" s="9860"/>
      <c r="W1879" s="9860"/>
      <c r="X1879" s="9860"/>
      <c r="Y1879" s="9860"/>
      <c r="Z1879" s="9860"/>
      <c r="AA1879" s="9860"/>
      <c r="AB1879" s="9860"/>
      <c r="AC1879" s="9860"/>
      <c r="AD1879" s="9860"/>
      <c r="AE1879" s="9861"/>
      <c r="AF1879" s="9861"/>
      <c r="AG1879" s="9860"/>
      <c r="AH1879" s="9860"/>
      <c r="AI1879" s="9820"/>
      <c r="AJ1879" s="9862"/>
      <c r="AK1879" s="9862"/>
      <c r="AL1879" s="9862"/>
      <c r="AM1879" s="9862"/>
      <c r="AN1879" s="9862"/>
      <c r="AO1879" s="9862"/>
    </row>
    <row r="1880" spans="1:41" s="1928" customFormat="1" ht="17.100000000000001" customHeight="1">
      <c r="A1880" s="1929"/>
      <c r="B1880" s="1955"/>
      <c r="C1880" s="11260" t="s">
        <v>647</v>
      </c>
      <c r="D1880" s="11260"/>
      <c r="E1880" s="9863">
        <f t="shared" ref="E1880:G1880" si="548">SUM(E1881:E1886)</f>
        <v>1682469</v>
      </c>
      <c r="F1880" s="9863">
        <f t="shared" si="548"/>
        <v>2093343</v>
      </c>
      <c r="G1880" s="9864">
        <f t="shared" si="548"/>
        <v>2092355.9499999997</v>
      </c>
      <c r="H1880" s="8853">
        <f t="shared" si="546"/>
        <v>0.99952848147675732</v>
      </c>
      <c r="I1880" s="1881">
        <f t="shared" si="533"/>
        <v>0</v>
      </c>
      <c r="J1880" s="9859"/>
      <c r="K1880" s="9859"/>
      <c r="L1880" s="9859"/>
      <c r="M1880" s="9859"/>
      <c r="N1880" s="9859"/>
      <c r="O1880" s="9859"/>
      <c r="P1880" s="8326"/>
      <c r="Q1880" s="9860"/>
      <c r="R1880" s="9860"/>
      <c r="S1880" s="9860"/>
      <c r="T1880" s="9820"/>
      <c r="U1880" s="9860"/>
      <c r="V1880" s="9860"/>
      <c r="W1880" s="9860"/>
      <c r="X1880" s="9860"/>
      <c r="Y1880" s="9860"/>
      <c r="Z1880" s="9860"/>
      <c r="AA1880" s="9860"/>
      <c r="AB1880" s="9860"/>
      <c r="AC1880" s="9860"/>
      <c r="AD1880" s="9860"/>
      <c r="AE1880" s="9861"/>
      <c r="AF1880" s="9861"/>
      <c r="AG1880" s="9860"/>
      <c r="AH1880" s="9860"/>
      <c r="AI1880" s="9820"/>
      <c r="AJ1880" s="9862"/>
      <c r="AK1880" s="9862"/>
      <c r="AL1880" s="9862"/>
      <c r="AM1880" s="9862"/>
      <c r="AN1880" s="9862"/>
      <c r="AO1880" s="9862"/>
    </row>
    <row r="1881" spans="1:41" s="1928" customFormat="1" ht="17.100000000000001" customHeight="1" thickBot="1">
      <c r="A1881" s="2113"/>
      <c r="B1881" s="2114"/>
      <c r="C1881" s="9865" t="s">
        <v>406</v>
      </c>
      <c r="D1881" s="9866" t="s">
        <v>648</v>
      </c>
      <c r="E1881" s="9867">
        <f>I1881</f>
        <v>1298525</v>
      </c>
      <c r="F1881" s="9868">
        <v>1649631</v>
      </c>
      <c r="G1881" s="9869">
        <v>1649551.33</v>
      </c>
      <c r="H1881" s="3240">
        <f t="shared" si="546"/>
        <v>0.99995170435085179</v>
      </c>
      <c r="I1881" s="1881">
        <f t="shared" si="533"/>
        <v>1298525</v>
      </c>
      <c r="J1881" s="9870"/>
      <c r="K1881" s="9870"/>
      <c r="L1881" s="9870"/>
      <c r="M1881" s="9870"/>
      <c r="N1881" s="9870"/>
      <c r="O1881" s="9870"/>
      <c r="P1881" s="8326"/>
      <c r="Q1881" s="9871"/>
      <c r="R1881" s="9871"/>
      <c r="S1881" s="9871"/>
      <c r="T1881" s="9820"/>
      <c r="U1881" s="9871"/>
      <c r="V1881" s="9871"/>
      <c r="W1881" s="9871"/>
      <c r="X1881" s="9871"/>
      <c r="Y1881" s="9871">
        <v>568882</v>
      </c>
      <c r="Z1881" s="9871">
        <v>729643</v>
      </c>
      <c r="AA1881" s="9871"/>
      <c r="AB1881" s="9871"/>
      <c r="AC1881" s="9871"/>
      <c r="AD1881" s="9871"/>
      <c r="AE1881" s="9872"/>
      <c r="AF1881" s="9872"/>
      <c r="AG1881" s="9871"/>
      <c r="AH1881" s="9871"/>
      <c r="AI1881" s="9820"/>
      <c r="AJ1881" s="9873"/>
      <c r="AK1881" s="9873"/>
      <c r="AL1881" s="9873"/>
      <c r="AM1881" s="9873"/>
      <c r="AN1881" s="9873"/>
      <c r="AO1881" s="9873"/>
    </row>
    <row r="1882" spans="1:41" s="1928" customFormat="1" ht="17.100000000000001" customHeight="1">
      <c r="A1882" s="1929"/>
      <c r="B1882" s="1955"/>
      <c r="C1882" s="9306" t="s">
        <v>602</v>
      </c>
      <c r="D1882" s="9307" t="s">
        <v>649</v>
      </c>
      <c r="E1882" s="9874">
        <f t="shared" ref="E1882:E1885" si="549">I1882</f>
        <v>92999</v>
      </c>
      <c r="F1882" s="3248">
        <v>95360</v>
      </c>
      <c r="G1882" s="3249">
        <v>95358.63</v>
      </c>
      <c r="H1882" s="3250">
        <f t="shared" si="546"/>
        <v>0.99998563338926183</v>
      </c>
      <c r="I1882" s="1881">
        <f t="shared" si="533"/>
        <v>92999</v>
      </c>
      <c r="J1882" s="9870"/>
      <c r="K1882" s="9870"/>
      <c r="L1882" s="9870"/>
      <c r="M1882" s="9870"/>
      <c r="N1882" s="9870"/>
      <c r="O1882" s="9870"/>
      <c r="P1882" s="8326"/>
      <c r="Q1882" s="9871"/>
      <c r="R1882" s="9871"/>
      <c r="S1882" s="9871"/>
      <c r="T1882" s="9820"/>
      <c r="U1882" s="9871"/>
      <c r="V1882" s="9871"/>
      <c r="W1882" s="9871"/>
      <c r="X1882" s="9871"/>
      <c r="Y1882" s="9871">
        <v>45302</v>
      </c>
      <c r="Z1882" s="9871">
        <v>47697</v>
      </c>
      <c r="AA1882" s="9871"/>
      <c r="AB1882" s="9871"/>
      <c r="AC1882" s="9871"/>
      <c r="AD1882" s="9871"/>
      <c r="AE1882" s="9872"/>
      <c r="AF1882" s="9872"/>
      <c r="AG1882" s="9871"/>
      <c r="AH1882" s="9871"/>
      <c r="AI1882" s="9820"/>
      <c r="AJ1882" s="9873"/>
      <c r="AK1882" s="9873"/>
      <c r="AL1882" s="9873"/>
      <c r="AM1882" s="9873"/>
      <c r="AN1882" s="9873"/>
      <c r="AO1882" s="9873"/>
    </row>
    <row r="1883" spans="1:41" s="1928" customFormat="1" ht="17.100000000000001" customHeight="1">
      <c r="A1883" s="1929"/>
      <c r="B1883" s="1955"/>
      <c r="C1883" s="9875" t="s">
        <v>407</v>
      </c>
      <c r="D1883" s="9876" t="s">
        <v>650</v>
      </c>
      <c r="E1883" s="9877">
        <f t="shared" si="549"/>
        <v>240380</v>
      </c>
      <c r="F1883" s="9826">
        <v>288541</v>
      </c>
      <c r="G1883" s="9819">
        <v>287892.69</v>
      </c>
      <c r="H1883" s="3250">
        <f t="shared" si="546"/>
        <v>0.99775314426719253</v>
      </c>
      <c r="I1883" s="1881">
        <f t="shared" si="533"/>
        <v>240380</v>
      </c>
      <c r="J1883" s="9878"/>
      <c r="K1883" s="9878"/>
      <c r="L1883" s="9878"/>
      <c r="M1883" s="9878"/>
      <c r="N1883" s="9878"/>
      <c r="O1883" s="9878"/>
      <c r="P1883" s="8326"/>
      <c r="Q1883" s="9879"/>
      <c r="R1883" s="9879"/>
      <c r="S1883" s="9879"/>
      <c r="T1883" s="9820"/>
      <c r="U1883" s="9879"/>
      <c r="V1883" s="9879"/>
      <c r="W1883" s="9879"/>
      <c r="X1883" s="9879"/>
      <c r="Y1883" s="9879">
        <v>107603</v>
      </c>
      <c r="Z1883" s="9879">
        <v>132777</v>
      </c>
      <c r="AA1883" s="9879"/>
      <c r="AB1883" s="9879"/>
      <c r="AC1883" s="9879"/>
      <c r="AD1883" s="9879"/>
      <c r="AE1883" s="9880"/>
      <c r="AF1883" s="9880"/>
      <c r="AG1883" s="9879"/>
      <c r="AH1883" s="9879"/>
      <c r="AI1883" s="9820"/>
      <c r="AJ1883" s="9881"/>
      <c r="AK1883" s="9881"/>
      <c r="AL1883" s="9881"/>
      <c r="AM1883" s="9881"/>
      <c r="AN1883" s="9881"/>
      <c r="AO1883" s="9881"/>
    </row>
    <row r="1884" spans="1:41" s="1928" customFormat="1" ht="16.5" customHeight="1">
      <c r="A1884" s="1929"/>
      <c r="B1884" s="1955"/>
      <c r="C1884" s="9882" t="s">
        <v>408</v>
      </c>
      <c r="D1884" s="9883" t="s">
        <v>651</v>
      </c>
      <c r="E1884" s="9884">
        <f t="shared" si="549"/>
        <v>26722</v>
      </c>
      <c r="F1884" s="9826">
        <v>31065</v>
      </c>
      <c r="G1884" s="9819">
        <v>30883.88</v>
      </c>
      <c r="H1884" s="3250">
        <f t="shared" si="546"/>
        <v>0.99416964429422183</v>
      </c>
      <c r="I1884" s="1881">
        <f t="shared" si="533"/>
        <v>26722</v>
      </c>
      <c r="J1884" s="9885"/>
      <c r="K1884" s="9885"/>
      <c r="L1884" s="9885"/>
      <c r="M1884" s="9885"/>
      <c r="N1884" s="9885"/>
      <c r="O1884" s="9885"/>
      <c r="P1884" s="8326"/>
      <c r="Q1884" s="9886"/>
      <c r="R1884" s="9886"/>
      <c r="S1884" s="9886"/>
      <c r="T1884" s="9820"/>
      <c r="U1884" s="9886"/>
      <c r="V1884" s="9886"/>
      <c r="W1884" s="9886"/>
      <c r="X1884" s="9886"/>
      <c r="Y1884" s="9886">
        <v>13196</v>
      </c>
      <c r="Z1884" s="9886">
        <v>13526</v>
      </c>
      <c r="AA1884" s="9886"/>
      <c r="AB1884" s="9886"/>
      <c r="AC1884" s="9886"/>
      <c r="AD1884" s="9886"/>
      <c r="AE1884" s="9887"/>
      <c r="AF1884" s="9887"/>
      <c r="AG1884" s="9886"/>
      <c r="AH1884" s="9886"/>
      <c r="AI1884" s="9820"/>
      <c r="AJ1884" s="9888"/>
      <c r="AK1884" s="9888"/>
      <c r="AL1884" s="9888"/>
      <c r="AM1884" s="9888"/>
      <c r="AN1884" s="9888"/>
      <c r="AO1884" s="9888"/>
    </row>
    <row r="1885" spans="1:41" s="1928" customFormat="1" ht="17.100000000000001" customHeight="1">
      <c r="A1885" s="1929"/>
      <c r="B1885" s="1955"/>
      <c r="C1885" s="9889" t="s">
        <v>595</v>
      </c>
      <c r="D1885" s="9890" t="s">
        <v>652</v>
      </c>
      <c r="E1885" s="9891">
        <f t="shared" si="549"/>
        <v>18000</v>
      </c>
      <c r="F1885" s="9826">
        <v>20500</v>
      </c>
      <c r="G1885" s="9819">
        <v>20500</v>
      </c>
      <c r="H1885" s="3250">
        <f t="shared" si="546"/>
        <v>1</v>
      </c>
      <c r="I1885" s="1881">
        <f t="shared" si="533"/>
        <v>18000</v>
      </c>
      <c r="J1885" s="9892"/>
      <c r="K1885" s="9892"/>
      <c r="L1885" s="9892"/>
      <c r="M1885" s="9892"/>
      <c r="N1885" s="9892"/>
      <c r="O1885" s="9892"/>
      <c r="P1885" s="8326"/>
      <c r="Q1885" s="9893"/>
      <c r="R1885" s="9893"/>
      <c r="S1885" s="9893"/>
      <c r="T1885" s="9820"/>
      <c r="U1885" s="9893"/>
      <c r="V1885" s="9893"/>
      <c r="W1885" s="9893"/>
      <c r="X1885" s="9893"/>
      <c r="Y1885" s="9893">
        <v>7000</v>
      </c>
      <c r="Z1885" s="9893">
        <v>11000</v>
      </c>
      <c r="AA1885" s="9893"/>
      <c r="AB1885" s="9893"/>
      <c r="AC1885" s="9893"/>
      <c r="AD1885" s="9893"/>
      <c r="AE1885" s="9894"/>
      <c r="AF1885" s="9894"/>
      <c r="AG1885" s="9893"/>
      <c r="AH1885" s="9893"/>
      <c r="AI1885" s="9820"/>
      <c r="AJ1885" s="9895"/>
      <c r="AK1885" s="9895"/>
      <c r="AL1885" s="9895"/>
      <c r="AM1885" s="9895"/>
      <c r="AN1885" s="9895"/>
      <c r="AO1885" s="9895"/>
    </row>
    <row r="1886" spans="1:41" s="1928" customFormat="1" ht="17.100000000000001" customHeight="1">
      <c r="A1886" s="1929"/>
      <c r="B1886" s="1955"/>
      <c r="C1886" s="9896" t="s">
        <v>593</v>
      </c>
      <c r="D1886" s="9897" t="s">
        <v>653</v>
      </c>
      <c r="E1886" s="9898">
        <f>I1886</f>
        <v>5843</v>
      </c>
      <c r="F1886" s="9826">
        <v>8246</v>
      </c>
      <c r="G1886" s="9819">
        <v>8169.42</v>
      </c>
      <c r="H1886" s="3250">
        <f t="shared" si="546"/>
        <v>0.99071307300509337</v>
      </c>
      <c r="I1886" s="1881">
        <f t="shared" si="533"/>
        <v>5843</v>
      </c>
      <c r="J1886" s="9899"/>
      <c r="K1886" s="9899"/>
      <c r="L1886" s="9899"/>
      <c r="M1886" s="9899"/>
      <c r="N1886" s="9899"/>
      <c r="O1886" s="9899"/>
      <c r="P1886" s="8326"/>
      <c r="Q1886" s="9900"/>
      <c r="R1886" s="9900"/>
      <c r="S1886" s="9900"/>
      <c r="T1886" s="9820"/>
      <c r="U1886" s="9900"/>
      <c r="V1886" s="9900"/>
      <c r="W1886" s="9900"/>
      <c r="X1886" s="9900"/>
      <c r="Y1886" s="9900"/>
      <c r="Z1886" s="9900">
        <v>5843</v>
      </c>
      <c r="AA1886" s="9900"/>
      <c r="AB1886" s="9900"/>
      <c r="AC1886" s="9900"/>
      <c r="AD1886" s="9900"/>
      <c r="AE1886" s="9901"/>
      <c r="AF1886" s="9901"/>
      <c r="AG1886" s="9900"/>
      <c r="AH1886" s="9900"/>
      <c r="AI1886" s="9820"/>
      <c r="AJ1886" s="9902"/>
      <c r="AK1886" s="9902"/>
      <c r="AL1886" s="9902"/>
      <c r="AM1886" s="9902"/>
      <c r="AN1886" s="9902"/>
      <c r="AO1886" s="9902"/>
    </row>
    <row r="1887" spans="1:41" s="1928" customFormat="1" ht="15.75" customHeight="1">
      <c r="A1887" s="1929"/>
      <c r="B1887" s="1955"/>
      <c r="C1887" s="8576"/>
      <c r="D1887" s="8576"/>
      <c r="E1887" s="9898"/>
      <c r="F1887" s="9826"/>
      <c r="G1887" s="9819"/>
      <c r="H1887" s="3250"/>
      <c r="I1887" s="1881">
        <f t="shared" si="533"/>
        <v>0</v>
      </c>
      <c r="J1887" s="9899"/>
      <c r="K1887" s="9899"/>
      <c r="L1887" s="9899"/>
      <c r="M1887" s="9899"/>
      <c r="N1887" s="9899"/>
      <c r="O1887" s="9899"/>
      <c r="P1887" s="8326"/>
      <c r="Q1887" s="9900"/>
      <c r="R1887" s="9900"/>
      <c r="S1887" s="9900"/>
      <c r="T1887" s="9820"/>
      <c r="U1887" s="9900"/>
      <c r="V1887" s="9900"/>
      <c r="W1887" s="9900"/>
      <c r="X1887" s="9900"/>
      <c r="Y1887" s="9900"/>
      <c r="Z1887" s="9900"/>
      <c r="AA1887" s="9900"/>
      <c r="AB1887" s="9900"/>
      <c r="AC1887" s="9900"/>
      <c r="AD1887" s="9900"/>
      <c r="AE1887" s="9901"/>
      <c r="AF1887" s="9901"/>
      <c r="AG1887" s="9900"/>
      <c r="AH1887" s="9900"/>
      <c r="AI1887" s="9820"/>
      <c r="AJ1887" s="9902"/>
      <c r="AK1887" s="9902"/>
      <c r="AL1887" s="9902"/>
      <c r="AM1887" s="9902"/>
      <c r="AN1887" s="9902"/>
      <c r="AO1887" s="9902"/>
    </row>
    <row r="1888" spans="1:41" s="1928" customFormat="1" ht="17.100000000000001" customHeight="1">
      <c r="A1888" s="1929"/>
      <c r="B1888" s="1955"/>
      <c r="C1888" s="11261" t="s">
        <v>654</v>
      </c>
      <c r="D1888" s="11261"/>
      <c r="E1888" s="2401">
        <f>SUM(E1889:E1903)</f>
        <v>330168</v>
      </c>
      <c r="F1888" s="2401">
        <f>SUM(F1889:F1903)</f>
        <v>643764</v>
      </c>
      <c r="G1888" s="2402">
        <f>SUM(G1889:G1903)</f>
        <v>601245.79999999993</v>
      </c>
      <c r="H1888" s="8853">
        <f t="shared" si="546"/>
        <v>0.93395374702530731</v>
      </c>
      <c r="I1888" s="1881">
        <f t="shared" si="533"/>
        <v>0</v>
      </c>
      <c r="J1888" s="9899"/>
      <c r="K1888" s="9899"/>
      <c r="L1888" s="9899"/>
      <c r="M1888" s="9899"/>
      <c r="N1888" s="9899"/>
      <c r="O1888" s="9899"/>
      <c r="P1888" s="8326"/>
      <c r="Q1888" s="9900"/>
      <c r="R1888" s="9900"/>
      <c r="S1888" s="9900"/>
      <c r="T1888" s="9820"/>
      <c r="U1888" s="9900"/>
      <c r="V1888" s="9900"/>
      <c r="W1888" s="9900"/>
      <c r="X1888" s="9900"/>
      <c r="Y1888" s="9900"/>
      <c r="Z1888" s="9900"/>
      <c r="AA1888" s="9900"/>
      <c r="AB1888" s="9900"/>
      <c r="AC1888" s="9900"/>
      <c r="AD1888" s="9900"/>
      <c r="AE1888" s="9901"/>
      <c r="AF1888" s="9901"/>
      <c r="AG1888" s="9900"/>
      <c r="AH1888" s="9900"/>
      <c r="AI1888" s="9820"/>
      <c r="AJ1888" s="9902"/>
      <c r="AK1888" s="9902"/>
      <c r="AL1888" s="9902"/>
      <c r="AM1888" s="9902"/>
      <c r="AN1888" s="9902"/>
      <c r="AO1888" s="9902"/>
    </row>
    <row r="1889" spans="1:41" s="1928" customFormat="1" ht="17.100000000000001" customHeight="1">
      <c r="A1889" s="1929"/>
      <c r="B1889" s="1955"/>
      <c r="C1889" s="9903" t="s">
        <v>398</v>
      </c>
      <c r="D1889" s="9904" t="s">
        <v>695</v>
      </c>
      <c r="E1889" s="9898">
        <f>I1889</f>
        <v>16250</v>
      </c>
      <c r="F1889" s="9826">
        <v>22345</v>
      </c>
      <c r="G1889" s="9819">
        <v>22261.67</v>
      </c>
      <c r="H1889" s="8853">
        <f t="shared" si="546"/>
        <v>0.99627075408368759</v>
      </c>
      <c r="I1889" s="1881">
        <f t="shared" si="533"/>
        <v>16250</v>
      </c>
      <c r="J1889" s="9899"/>
      <c r="K1889" s="9899"/>
      <c r="L1889" s="9899"/>
      <c r="M1889" s="9899"/>
      <c r="N1889" s="9899"/>
      <c r="O1889" s="9899"/>
      <c r="P1889" s="8326"/>
      <c r="Q1889" s="9900"/>
      <c r="R1889" s="9900"/>
      <c r="S1889" s="9900"/>
      <c r="T1889" s="9905"/>
      <c r="U1889" s="9900"/>
      <c r="V1889" s="9900"/>
      <c r="W1889" s="9900"/>
      <c r="X1889" s="9900"/>
      <c r="Y1889" s="9900">
        <v>11250</v>
      </c>
      <c r="Z1889" s="9900">
        <v>5000</v>
      </c>
      <c r="AA1889" s="9900"/>
      <c r="AB1889" s="9900"/>
      <c r="AC1889" s="9900"/>
      <c r="AD1889" s="9900"/>
      <c r="AE1889" s="9901"/>
      <c r="AF1889" s="9901"/>
      <c r="AG1889" s="9900"/>
      <c r="AH1889" s="9900"/>
      <c r="AI1889" s="9905"/>
      <c r="AJ1889" s="9902"/>
      <c r="AK1889" s="9902"/>
      <c r="AL1889" s="9902"/>
      <c r="AM1889" s="9902"/>
      <c r="AN1889" s="9902"/>
      <c r="AO1889" s="9902"/>
    </row>
    <row r="1890" spans="1:41" s="1928" customFormat="1" ht="17.100000000000001" customHeight="1">
      <c r="A1890" s="1929"/>
      <c r="B1890" s="1955"/>
      <c r="C1890" s="9906" t="s">
        <v>375</v>
      </c>
      <c r="D1890" s="5603" t="s">
        <v>656</v>
      </c>
      <c r="E1890" s="9898">
        <f t="shared" ref="E1890:E1903" si="550">I1890</f>
        <v>67731</v>
      </c>
      <c r="F1890" s="9826">
        <v>95356</v>
      </c>
      <c r="G1890" s="9819">
        <v>95347.520000000004</v>
      </c>
      <c r="H1890" s="8853">
        <f t="shared" si="546"/>
        <v>0.99991107009522218</v>
      </c>
      <c r="I1890" s="1881">
        <f t="shared" si="533"/>
        <v>67731</v>
      </c>
      <c r="J1890" s="9899"/>
      <c r="K1890" s="9899"/>
      <c r="L1890" s="9899"/>
      <c r="M1890" s="9899"/>
      <c r="N1890" s="9899"/>
      <c r="O1890" s="9899"/>
      <c r="P1890" s="8326"/>
      <c r="Q1890" s="9900"/>
      <c r="R1890" s="9900"/>
      <c r="S1890" s="9900"/>
      <c r="T1890" s="9905"/>
      <c r="U1890" s="9900"/>
      <c r="V1890" s="9900"/>
      <c r="W1890" s="9900"/>
      <c r="X1890" s="9900"/>
      <c r="Y1890" s="9900">
        <v>23631</v>
      </c>
      <c r="Z1890" s="9900">
        <v>44100</v>
      </c>
      <c r="AA1890" s="9900"/>
      <c r="AB1890" s="9900"/>
      <c r="AC1890" s="9900"/>
      <c r="AD1890" s="9900"/>
      <c r="AE1890" s="9901"/>
      <c r="AF1890" s="9901"/>
      <c r="AG1890" s="9900"/>
      <c r="AH1890" s="9900"/>
      <c r="AI1890" s="9905"/>
      <c r="AJ1890" s="9902"/>
      <c r="AK1890" s="9902"/>
      <c r="AL1890" s="9902"/>
      <c r="AM1890" s="9902"/>
      <c r="AN1890" s="9902"/>
      <c r="AO1890" s="9902"/>
    </row>
    <row r="1891" spans="1:41" s="1928" customFormat="1" ht="17.100000000000001" customHeight="1">
      <c r="A1891" s="1929"/>
      <c r="B1891" s="1955"/>
      <c r="C1891" s="9306" t="s">
        <v>597</v>
      </c>
      <c r="D1891" s="9307" t="s">
        <v>657</v>
      </c>
      <c r="E1891" s="2233">
        <f t="shared" si="550"/>
        <v>10200</v>
      </c>
      <c r="F1891" s="4684">
        <v>8789</v>
      </c>
      <c r="G1891" s="4685">
        <v>8762.7199999999993</v>
      </c>
      <c r="H1891" s="8853">
        <f t="shared" si="546"/>
        <v>0.99700989873705759</v>
      </c>
      <c r="I1891" s="1881">
        <f t="shared" si="533"/>
        <v>10200</v>
      </c>
      <c r="J1891" s="9899"/>
      <c r="K1891" s="9899"/>
      <c r="L1891" s="9899"/>
      <c r="M1891" s="9899"/>
      <c r="N1891" s="9899"/>
      <c r="O1891" s="9899"/>
      <c r="P1891" s="8326"/>
      <c r="Q1891" s="9900"/>
      <c r="R1891" s="9900"/>
      <c r="S1891" s="9900"/>
      <c r="T1891" s="9905"/>
      <c r="U1891" s="9900"/>
      <c r="V1891" s="9900"/>
      <c r="W1891" s="9900"/>
      <c r="X1891" s="9900"/>
      <c r="Y1891" s="9900">
        <v>5700</v>
      </c>
      <c r="Z1891" s="9900">
        <v>4500</v>
      </c>
      <c r="AA1891" s="9900"/>
      <c r="AB1891" s="9900"/>
      <c r="AC1891" s="9900"/>
      <c r="AD1891" s="9900"/>
      <c r="AE1891" s="9901"/>
      <c r="AF1891" s="9901"/>
      <c r="AG1891" s="9900"/>
      <c r="AH1891" s="9900"/>
      <c r="AI1891" s="9905"/>
      <c r="AJ1891" s="9902"/>
      <c r="AK1891" s="9902"/>
      <c r="AL1891" s="9902"/>
      <c r="AM1891" s="9902"/>
      <c r="AN1891" s="9902"/>
      <c r="AO1891" s="9902"/>
    </row>
    <row r="1892" spans="1:41" s="1928" customFormat="1" ht="17.100000000000001" customHeight="1">
      <c r="A1892" s="1929"/>
      <c r="B1892" s="1955"/>
      <c r="C1892" s="9907" t="s">
        <v>604</v>
      </c>
      <c r="D1892" s="9908" t="s">
        <v>658</v>
      </c>
      <c r="E1892" s="9909">
        <f t="shared" si="550"/>
        <v>48000</v>
      </c>
      <c r="F1892" s="8323">
        <v>104500</v>
      </c>
      <c r="G1892" s="8324">
        <v>92226.09</v>
      </c>
      <c r="H1892" s="8853">
        <f t="shared" si="546"/>
        <v>0.88254631578947362</v>
      </c>
      <c r="I1892" s="1881">
        <f t="shared" si="533"/>
        <v>48000</v>
      </c>
      <c r="J1892" s="9910"/>
      <c r="K1892" s="9910"/>
      <c r="L1892" s="9910"/>
      <c r="M1892" s="9910"/>
      <c r="N1892" s="9910"/>
      <c r="O1892" s="9910"/>
      <c r="P1892" s="8326"/>
      <c r="Q1892" s="9911"/>
      <c r="R1892" s="9911"/>
      <c r="S1892" s="9911"/>
      <c r="T1892" s="8944"/>
      <c r="U1892" s="9911"/>
      <c r="V1892" s="9911"/>
      <c r="W1892" s="9911"/>
      <c r="X1892" s="9911"/>
      <c r="Y1892" s="9911">
        <v>18000</v>
      </c>
      <c r="Z1892" s="9911">
        <v>30000</v>
      </c>
      <c r="AA1892" s="9911"/>
      <c r="AB1892" s="9911"/>
      <c r="AC1892" s="9911"/>
      <c r="AD1892" s="9911"/>
      <c r="AE1892" s="9912"/>
      <c r="AF1892" s="9912"/>
      <c r="AG1892" s="9911"/>
      <c r="AH1892" s="9911"/>
      <c r="AI1892" s="8944"/>
      <c r="AJ1892" s="9913"/>
      <c r="AK1892" s="9913"/>
      <c r="AL1892" s="9913"/>
      <c r="AM1892" s="9913"/>
      <c r="AN1892" s="9913"/>
      <c r="AO1892" s="9913"/>
    </row>
    <row r="1893" spans="1:41" s="1928" customFormat="1" ht="17.100000000000001" customHeight="1">
      <c r="A1893" s="1929"/>
      <c r="B1893" s="1955"/>
      <c r="C1893" s="9914" t="s">
        <v>244</v>
      </c>
      <c r="D1893" s="9915" t="s">
        <v>659</v>
      </c>
      <c r="E1893" s="9916">
        <f t="shared" si="550"/>
        <v>3500</v>
      </c>
      <c r="F1893" s="8323">
        <v>1000</v>
      </c>
      <c r="G1893" s="8324">
        <v>999</v>
      </c>
      <c r="H1893" s="8853">
        <f t="shared" si="546"/>
        <v>0.999</v>
      </c>
      <c r="I1893" s="1881">
        <f t="shared" si="533"/>
        <v>3500</v>
      </c>
      <c r="J1893" s="9917"/>
      <c r="K1893" s="9917"/>
      <c r="L1893" s="9917"/>
      <c r="M1893" s="9917"/>
      <c r="N1893" s="9917"/>
      <c r="O1893" s="9917"/>
      <c r="P1893" s="8326"/>
      <c r="Q1893" s="9918"/>
      <c r="R1893" s="9918"/>
      <c r="S1893" s="9918"/>
      <c r="T1893" s="8944"/>
      <c r="U1893" s="9918"/>
      <c r="V1893" s="9918"/>
      <c r="W1893" s="9918"/>
      <c r="X1893" s="9918"/>
      <c r="Y1893" s="9918">
        <v>2500</v>
      </c>
      <c r="Z1893" s="9918">
        <v>1000</v>
      </c>
      <c r="AA1893" s="9918"/>
      <c r="AB1893" s="9918"/>
      <c r="AC1893" s="9918"/>
      <c r="AD1893" s="9918"/>
      <c r="AE1893" s="9919"/>
      <c r="AF1893" s="9919"/>
      <c r="AG1893" s="9918"/>
      <c r="AH1893" s="9918"/>
      <c r="AI1893" s="8944"/>
      <c r="AJ1893" s="9920"/>
      <c r="AK1893" s="9920"/>
      <c r="AL1893" s="9920"/>
      <c r="AM1893" s="9920"/>
      <c r="AN1893" s="9920"/>
      <c r="AO1893" s="9920"/>
    </row>
    <row r="1894" spans="1:41" s="1928" customFormat="1" ht="17.100000000000001" customHeight="1">
      <c r="A1894" s="1929"/>
      <c r="B1894" s="1955"/>
      <c r="C1894" s="9921" t="s">
        <v>605</v>
      </c>
      <c r="D1894" s="9922" t="s">
        <v>660</v>
      </c>
      <c r="E1894" s="9923">
        <f t="shared" si="550"/>
        <v>1200</v>
      </c>
      <c r="F1894" s="8323">
        <v>1818</v>
      </c>
      <c r="G1894" s="8324">
        <v>1818</v>
      </c>
      <c r="H1894" s="8853">
        <f t="shared" si="546"/>
        <v>1</v>
      </c>
      <c r="I1894" s="1881">
        <f t="shared" si="533"/>
        <v>1200</v>
      </c>
      <c r="J1894" s="9924"/>
      <c r="K1894" s="9924"/>
      <c r="L1894" s="9924"/>
      <c r="M1894" s="9924"/>
      <c r="N1894" s="9924"/>
      <c r="O1894" s="9924"/>
      <c r="P1894" s="8326"/>
      <c r="Q1894" s="9925"/>
      <c r="R1894" s="9925"/>
      <c r="S1894" s="9925"/>
      <c r="T1894" s="8944"/>
      <c r="U1894" s="9925"/>
      <c r="V1894" s="9925"/>
      <c r="W1894" s="9925"/>
      <c r="X1894" s="9925"/>
      <c r="Y1894" s="9925">
        <v>500</v>
      </c>
      <c r="Z1894" s="9925">
        <v>700</v>
      </c>
      <c r="AA1894" s="9925"/>
      <c r="AB1894" s="9925"/>
      <c r="AC1894" s="9925"/>
      <c r="AD1894" s="9925"/>
      <c r="AE1894" s="9926"/>
      <c r="AF1894" s="9926"/>
      <c r="AG1894" s="9925"/>
      <c r="AH1894" s="9925"/>
      <c r="AI1894" s="8944"/>
      <c r="AJ1894" s="9927"/>
      <c r="AK1894" s="9927"/>
      <c r="AL1894" s="9927"/>
      <c r="AM1894" s="9927"/>
      <c r="AN1894" s="9927"/>
      <c r="AO1894" s="9927"/>
    </row>
    <row r="1895" spans="1:41" s="1928" customFormat="1" ht="17.100000000000001" customHeight="1">
      <c r="A1895" s="1929"/>
      <c r="B1895" s="1955"/>
      <c r="C1895" s="9306" t="s">
        <v>376</v>
      </c>
      <c r="D1895" s="9307" t="s">
        <v>661</v>
      </c>
      <c r="E1895" s="9923">
        <f t="shared" si="550"/>
        <v>60348</v>
      </c>
      <c r="F1895" s="8323">
        <v>239079</v>
      </c>
      <c r="G1895" s="8324">
        <v>209491.96</v>
      </c>
      <c r="H1895" s="8853">
        <f t="shared" si="546"/>
        <v>0.87624575976978314</v>
      </c>
      <c r="I1895" s="1881">
        <f t="shared" si="533"/>
        <v>60348</v>
      </c>
      <c r="J1895" s="9924"/>
      <c r="K1895" s="9924"/>
      <c r="L1895" s="9924"/>
      <c r="M1895" s="9924"/>
      <c r="N1895" s="9924"/>
      <c r="O1895" s="9924"/>
      <c r="P1895" s="8326"/>
      <c r="Q1895" s="9925"/>
      <c r="R1895" s="9925"/>
      <c r="S1895" s="9925"/>
      <c r="T1895" s="8944"/>
      <c r="U1895" s="9925"/>
      <c r="V1895" s="9925"/>
      <c r="W1895" s="9925"/>
      <c r="X1895" s="9925"/>
      <c r="Y1895" s="9925">
        <v>17424</v>
      </c>
      <c r="Z1895" s="9925">
        <v>42924</v>
      </c>
      <c r="AA1895" s="9925"/>
      <c r="AB1895" s="9925"/>
      <c r="AC1895" s="9925"/>
      <c r="AD1895" s="9925"/>
      <c r="AE1895" s="9926"/>
      <c r="AF1895" s="9926"/>
      <c r="AG1895" s="9925"/>
      <c r="AH1895" s="9925"/>
      <c r="AI1895" s="8944"/>
      <c r="AJ1895" s="9927"/>
      <c r="AK1895" s="9927"/>
      <c r="AL1895" s="9927"/>
      <c r="AM1895" s="9927"/>
      <c r="AN1895" s="9927"/>
      <c r="AO1895" s="9927"/>
    </row>
    <row r="1896" spans="1:41" s="1928" customFormat="1" ht="16.5" customHeight="1">
      <c r="A1896" s="1929"/>
      <c r="B1896" s="1955"/>
      <c r="C1896" s="9928" t="s">
        <v>606</v>
      </c>
      <c r="D1896" s="9929" t="s">
        <v>662</v>
      </c>
      <c r="E1896" s="9930">
        <f t="shared" si="550"/>
        <v>3200</v>
      </c>
      <c r="F1896" s="8323">
        <v>2964</v>
      </c>
      <c r="G1896" s="8324">
        <v>2963.08</v>
      </c>
      <c r="H1896" s="8853">
        <f t="shared" si="546"/>
        <v>0.99968960863697698</v>
      </c>
      <c r="I1896" s="1881">
        <f t="shared" si="533"/>
        <v>3200</v>
      </c>
      <c r="J1896" s="9931"/>
      <c r="K1896" s="9931"/>
      <c r="L1896" s="9931"/>
      <c r="M1896" s="9931"/>
      <c r="N1896" s="9931"/>
      <c r="O1896" s="9931"/>
      <c r="P1896" s="8326"/>
      <c r="Q1896" s="9932"/>
      <c r="R1896" s="9932"/>
      <c r="S1896" s="9932"/>
      <c r="T1896" s="8944"/>
      <c r="U1896" s="9932"/>
      <c r="V1896" s="9932"/>
      <c r="W1896" s="9932"/>
      <c r="X1896" s="9932"/>
      <c r="Y1896" s="9932">
        <v>2000</v>
      </c>
      <c r="Z1896" s="9932">
        <v>1200</v>
      </c>
      <c r="AA1896" s="9932"/>
      <c r="AB1896" s="9932"/>
      <c r="AC1896" s="9932"/>
      <c r="AD1896" s="9932"/>
      <c r="AE1896" s="9933"/>
      <c r="AF1896" s="9933"/>
      <c r="AG1896" s="9932"/>
      <c r="AH1896" s="9932"/>
      <c r="AI1896" s="8944"/>
      <c r="AJ1896" s="9934"/>
      <c r="AK1896" s="9934"/>
      <c r="AL1896" s="9934"/>
      <c r="AM1896" s="9934"/>
      <c r="AN1896" s="9934"/>
      <c r="AO1896" s="9934"/>
    </row>
    <row r="1897" spans="1:41" s="1928" customFormat="1" ht="29.25" customHeight="1">
      <c r="A1897" s="1929"/>
      <c r="B1897" s="1955"/>
      <c r="C1897" s="9935" t="s">
        <v>664</v>
      </c>
      <c r="D1897" s="9936" t="s">
        <v>665</v>
      </c>
      <c r="E1897" s="9937">
        <f t="shared" si="550"/>
        <v>82575</v>
      </c>
      <c r="F1897" s="8323">
        <v>100531</v>
      </c>
      <c r="G1897" s="8324">
        <v>100530.74</v>
      </c>
      <c r="H1897" s="8853">
        <f t="shared" si="546"/>
        <v>0.99999741373307738</v>
      </c>
      <c r="I1897" s="1881">
        <f t="shared" si="533"/>
        <v>82575</v>
      </c>
      <c r="J1897" s="9938"/>
      <c r="K1897" s="9938"/>
      <c r="L1897" s="9938"/>
      <c r="M1897" s="9938"/>
      <c r="N1897" s="9938"/>
      <c r="O1897" s="9938"/>
      <c r="P1897" s="8326"/>
      <c r="Q1897" s="9939"/>
      <c r="R1897" s="9939"/>
      <c r="S1897" s="9939"/>
      <c r="T1897" s="8944"/>
      <c r="U1897" s="9939"/>
      <c r="V1897" s="9939"/>
      <c r="W1897" s="9939"/>
      <c r="X1897" s="9939"/>
      <c r="Y1897" s="9939">
        <v>55701</v>
      </c>
      <c r="Z1897" s="9939">
        <v>26874</v>
      </c>
      <c r="AA1897" s="9939"/>
      <c r="AB1897" s="9939"/>
      <c r="AC1897" s="9939"/>
      <c r="AD1897" s="9939"/>
      <c r="AE1897" s="9940"/>
      <c r="AF1897" s="9940"/>
      <c r="AG1897" s="9939"/>
      <c r="AH1897" s="9939"/>
      <c r="AI1897" s="8944"/>
      <c r="AJ1897" s="9941"/>
      <c r="AK1897" s="9941"/>
      <c r="AL1897" s="9941"/>
      <c r="AM1897" s="9941"/>
      <c r="AN1897" s="9941"/>
      <c r="AO1897" s="9941"/>
    </row>
    <row r="1898" spans="1:41" s="1928" customFormat="1" ht="17.100000000000001" customHeight="1">
      <c r="A1898" s="1929"/>
      <c r="B1898" s="1955"/>
      <c r="C1898" s="9942" t="s">
        <v>599</v>
      </c>
      <c r="D1898" s="9943" t="s">
        <v>666</v>
      </c>
      <c r="E1898" s="9944">
        <f t="shared" si="550"/>
        <v>1200</v>
      </c>
      <c r="F1898" s="8323">
        <v>3552</v>
      </c>
      <c r="G1898" s="8324">
        <v>3551.5</v>
      </c>
      <c r="H1898" s="8853"/>
      <c r="I1898" s="1881">
        <f t="shared" si="533"/>
        <v>1200</v>
      </c>
      <c r="J1898" s="9945"/>
      <c r="K1898" s="9945"/>
      <c r="L1898" s="9945"/>
      <c r="M1898" s="9945"/>
      <c r="N1898" s="9945"/>
      <c r="O1898" s="9945"/>
      <c r="P1898" s="8326"/>
      <c r="Q1898" s="9946"/>
      <c r="R1898" s="9946"/>
      <c r="S1898" s="9946"/>
      <c r="T1898" s="8944"/>
      <c r="U1898" s="9946"/>
      <c r="V1898" s="9946"/>
      <c r="W1898" s="9946"/>
      <c r="X1898" s="9946"/>
      <c r="Y1898" s="9946">
        <v>200</v>
      </c>
      <c r="Z1898" s="9946">
        <v>1000</v>
      </c>
      <c r="AA1898" s="9946"/>
      <c r="AB1898" s="9946"/>
      <c r="AC1898" s="9946"/>
      <c r="AD1898" s="9946"/>
      <c r="AE1898" s="9947"/>
      <c r="AF1898" s="9947"/>
      <c r="AG1898" s="9946"/>
      <c r="AH1898" s="9946"/>
      <c r="AI1898" s="8944"/>
      <c r="AJ1898" s="9948"/>
      <c r="AK1898" s="9948"/>
      <c r="AL1898" s="9948"/>
      <c r="AM1898" s="9948"/>
      <c r="AN1898" s="9948"/>
      <c r="AO1898" s="9948"/>
    </row>
    <row r="1899" spans="1:41" s="1928" customFormat="1" ht="17.100000000000001" customHeight="1">
      <c r="A1899" s="1929"/>
      <c r="B1899" s="1955"/>
      <c r="C1899" s="9949" t="s">
        <v>667</v>
      </c>
      <c r="D1899" s="9950" t="s">
        <v>668</v>
      </c>
      <c r="E1899" s="9951">
        <f t="shared" si="550"/>
        <v>0</v>
      </c>
      <c r="F1899" s="8323">
        <v>270</v>
      </c>
      <c r="G1899" s="8324">
        <v>269.2</v>
      </c>
      <c r="H1899" s="8853">
        <f t="shared" si="546"/>
        <v>0.99703703703703694</v>
      </c>
      <c r="I1899" s="1881">
        <f t="shared" si="533"/>
        <v>0</v>
      </c>
      <c r="J1899" s="9952"/>
      <c r="K1899" s="9952"/>
      <c r="L1899" s="9952"/>
      <c r="M1899" s="9952"/>
      <c r="N1899" s="9952"/>
      <c r="O1899" s="9952"/>
      <c r="P1899" s="8326"/>
      <c r="Q1899" s="9953"/>
      <c r="R1899" s="9953"/>
      <c r="S1899" s="9953"/>
      <c r="T1899" s="8944"/>
      <c r="U1899" s="9953"/>
      <c r="V1899" s="9953"/>
      <c r="W1899" s="9953"/>
      <c r="X1899" s="9953"/>
      <c r="Y1899" s="9953"/>
      <c r="Z1899" s="9953"/>
      <c r="AA1899" s="9953"/>
      <c r="AB1899" s="9953"/>
      <c r="AC1899" s="9953"/>
      <c r="AD1899" s="9953"/>
      <c r="AE1899" s="9954"/>
      <c r="AF1899" s="9954"/>
      <c r="AG1899" s="9953"/>
      <c r="AH1899" s="9953"/>
      <c r="AI1899" s="8944"/>
      <c r="AJ1899" s="9955"/>
      <c r="AK1899" s="9955"/>
      <c r="AL1899" s="9955"/>
      <c r="AM1899" s="9955"/>
      <c r="AN1899" s="9955"/>
      <c r="AO1899" s="9955"/>
    </row>
    <row r="1900" spans="1:41" s="1928" customFormat="1" ht="17.100000000000001" customHeight="1">
      <c r="A1900" s="1929"/>
      <c r="B1900" s="1955"/>
      <c r="C1900" s="9956" t="s">
        <v>607</v>
      </c>
      <c r="D1900" s="9957" t="s">
        <v>669</v>
      </c>
      <c r="E1900" s="9958">
        <f t="shared" si="550"/>
        <v>2070</v>
      </c>
      <c r="F1900" s="8323">
        <v>8593</v>
      </c>
      <c r="G1900" s="8324">
        <v>8058</v>
      </c>
      <c r="H1900" s="8853">
        <f t="shared" si="546"/>
        <v>0.9377400209472827</v>
      </c>
      <c r="I1900" s="1881">
        <f t="shared" si="533"/>
        <v>2070</v>
      </c>
      <c r="J1900" s="9959"/>
      <c r="K1900" s="9959"/>
      <c r="L1900" s="9959"/>
      <c r="M1900" s="9959"/>
      <c r="N1900" s="9959"/>
      <c r="O1900" s="9959"/>
      <c r="P1900" s="8326"/>
      <c r="Q1900" s="9960"/>
      <c r="R1900" s="9960"/>
      <c r="S1900" s="9960"/>
      <c r="T1900" s="8944"/>
      <c r="U1900" s="9960"/>
      <c r="V1900" s="9960"/>
      <c r="W1900" s="9960"/>
      <c r="X1900" s="9960"/>
      <c r="Y1900" s="9960">
        <v>70</v>
      </c>
      <c r="Z1900" s="9960">
        <v>2000</v>
      </c>
      <c r="AA1900" s="9960"/>
      <c r="AB1900" s="9960"/>
      <c r="AC1900" s="9960"/>
      <c r="AD1900" s="9960"/>
      <c r="AE1900" s="9961"/>
      <c r="AF1900" s="9961"/>
      <c r="AG1900" s="9960"/>
      <c r="AH1900" s="9960"/>
      <c r="AI1900" s="8944"/>
      <c r="AJ1900" s="9962"/>
      <c r="AK1900" s="9962"/>
      <c r="AL1900" s="9962"/>
      <c r="AM1900" s="9962"/>
      <c r="AN1900" s="9962"/>
      <c r="AO1900" s="9962"/>
    </row>
    <row r="1901" spans="1:41" s="1928" customFormat="1" ht="17.100000000000001" customHeight="1">
      <c r="A1901" s="1955"/>
      <c r="B1901" s="1955"/>
      <c r="C1901" s="9963" t="s">
        <v>608</v>
      </c>
      <c r="D1901" s="9964" t="s">
        <v>670</v>
      </c>
      <c r="E1901" s="9965">
        <f t="shared" si="550"/>
        <v>27381</v>
      </c>
      <c r="F1901" s="8323">
        <v>48948</v>
      </c>
      <c r="G1901" s="8324">
        <v>48947.57</v>
      </c>
      <c r="H1901" s="8853">
        <f t="shared" si="546"/>
        <v>0.99999121516711609</v>
      </c>
      <c r="I1901" s="1881">
        <f t="shared" si="533"/>
        <v>27381</v>
      </c>
      <c r="J1901" s="9966"/>
      <c r="K1901" s="9966"/>
      <c r="L1901" s="9966"/>
      <c r="M1901" s="9966"/>
      <c r="N1901" s="9966"/>
      <c r="O1901" s="9966"/>
      <c r="P1901" s="8326"/>
      <c r="Q1901" s="9967"/>
      <c r="R1901" s="9967"/>
      <c r="S1901" s="9967"/>
      <c r="T1901" s="8944"/>
      <c r="U1901" s="9967"/>
      <c r="V1901" s="9967"/>
      <c r="W1901" s="9967"/>
      <c r="X1901" s="9967"/>
      <c r="Y1901" s="9967">
        <v>10000</v>
      </c>
      <c r="Z1901" s="9967">
        <v>17381</v>
      </c>
      <c r="AA1901" s="9967"/>
      <c r="AB1901" s="9967"/>
      <c r="AC1901" s="9967"/>
      <c r="AD1901" s="9967"/>
      <c r="AE1901" s="9968"/>
      <c r="AF1901" s="9968"/>
      <c r="AG1901" s="9967"/>
      <c r="AH1901" s="9967"/>
      <c r="AI1901" s="8944"/>
      <c r="AJ1901" s="9969"/>
      <c r="AK1901" s="9969"/>
      <c r="AL1901" s="9969"/>
      <c r="AM1901" s="9969"/>
      <c r="AN1901" s="9969"/>
      <c r="AO1901" s="9969"/>
    </row>
    <row r="1902" spans="1:41" s="1928" customFormat="1" ht="17.100000000000001" customHeight="1">
      <c r="A1902" s="1929"/>
      <c r="B1902" s="1955"/>
      <c r="C1902" s="9306" t="s">
        <v>609</v>
      </c>
      <c r="D1902" s="9307" t="s">
        <v>671</v>
      </c>
      <c r="E1902" s="9965">
        <f t="shared" si="550"/>
        <v>3313</v>
      </c>
      <c r="F1902" s="8323">
        <v>3314</v>
      </c>
      <c r="G1902" s="8324">
        <v>3314</v>
      </c>
      <c r="H1902" s="8853">
        <f t="shared" si="546"/>
        <v>1</v>
      </c>
      <c r="I1902" s="1881">
        <f t="shared" si="533"/>
        <v>3313</v>
      </c>
      <c r="J1902" s="9966"/>
      <c r="K1902" s="9966"/>
      <c r="L1902" s="9966"/>
      <c r="M1902" s="9966"/>
      <c r="N1902" s="9966"/>
      <c r="O1902" s="9966"/>
      <c r="P1902" s="8326"/>
      <c r="Q1902" s="9967"/>
      <c r="R1902" s="9967"/>
      <c r="S1902" s="9967"/>
      <c r="T1902" s="8944"/>
      <c r="U1902" s="9967"/>
      <c r="V1902" s="9967"/>
      <c r="W1902" s="9967"/>
      <c r="X1902" s="9967"/>
      <c r="Y1902" s="9967"/>
      <c r="Z1902" s="9967">
        <v>3313</v>
      </c>
      <c r="AA1902" s="9967"/>
      <c r="AB1902" s="9967"/>
      <c r="AC1902" s="9967"/>
      <c r="AD1902" s="9967"/>
      <c r="AE1902" s="9968"/>
      <c r="AF1902" s="9968"/>
      <c r="AG1902" s="9967"/>
      <c r="AH1902" s="9967"/>
      <c r="AI1902" s="8944"/>
      <c r="AJ1902" s="9969"/>
      <c r="AK1902" s="9969"/>
      <c r="AL1902" s="9969"/>
      <c r="AM1902" s="9969"/>
      <c r="AN1902" s="9969"/>
      <c r="AO1902" s="9969"/>
    </row>
    <row r="1903" spans="1:41" s="1928" customFormat="1" ht="18" customHeight="1">
      <c r="A1903" s="1929"/>
      <c r="B1903" s="1955"/>
      <c r="C1903" s="9970" t="s">
        <v>409</v>
      </c>
      <c r="D1903" s="9971" t="s">
        <v>676</v>
      </c>
      <c r="E1903" s="9972">
        <f t="shared" si="550"/>
        <v>3200</v>
      </c>
      <c r="F1903" s="8323">
        <v>2705</v>
      </c>
      <c r="G1903" s="8324">
        <v>2704.75</v>
      </c>
      <c r="H1903" s="8853">
        <f t="shared" si="546"/>
        <v>0.99990757855822554</v>
      </c>
      <c r="I1903" s="1881">
        <f t="shared" si="533"/>
        <v>3200</v>
      </c>
      <c r="J1903" s="9973"/>
      <c r="K1903" s="9973"/>
      <c r="L1903" s="9973"/>
      <c r="M1903" s="9973"/>
      <c r="N1903" s="9973"/>
      <c r="O1903" s="9973"/>
      <c r="P1903" s="8326"/>
      <c r="Q1903" s="9974"/>
      <c r="R1903" s="9974"/>
      <c r="S1903" s="9974"/>
      <c r="T1903" s="8944"/>
      <c r="U1903" s="9974"/>
      <c r="V1903" s="9974"/>
      <c r="W1903" s="9974"/>
      <c r="X1903" s="9974"/>
      <c r="Y1903" s="9974">
        <v>200</v>
      </c>
      <c r="Z1903" s="9974">
        <v>3000</v>
      </c>
      <c r="AA1903" s="9974"/>
      <c r="AB1903" s="9974"/>
      <c r="AC1903" s="9974"/>
      <c r="AD1903" s="9974"/>
      <c r="AE1903" s="9975"/>
      <c r="AF1903" s="9975"/>
      <c r="AG1903" s="9974"/>
      <c r="AH1903" s="9974"/>
      <c r="AI1903" s="8944"/>
      <c r="AJ1903" s="9976"/>
      <c r="AK1903" s="9976"/>
      <c r="AL1903" s="9976"/>
      <c r="AM1903" s="9976"/>
      <c r="AN1903" s="9976"/>
      <c r="AO1903" s="9976"/>
    </row>
    <row r="1904" spans="1:41" s="1928" customFormat="1" ht="14.25" customHeight="1">
      <c r="A1904" s="1929"/>
      <c r="B1904" s="1955"/>
      <c r="C1904" s="4997"/>
      <c r="D1904" s="9977"/>
      <c r="E1904" s="9972"/>
      <c r="F1904" s="8323"/>
      <c r="G1904" s="8324"/>
      <c r="H1904" s="8853"/>
      <c r="I1904" s="1881">
        <f t="shared" si="533"/>
        <v>0</v>
      </c>
      <c r="J1904" s="9973"/>
      <c r="K1904" s="9973"/>
      <c r="L1904" s="9973"/>
      <c r="M1904" s="9973"/>
      <c r="N1904" s="9973"/>
      <c r="O1904" s="9973"/>
      <c r="P1904" s="8326"/>
      <c r="Q1904" s="9974"/>
      <c r="R1904" s="9974"/>
      <c r="S1904" s="9974"/>
      <c r="T1904" s="8944"/>
      <c r="U1904" s="9974"/>
      <c r="V1904" s="9974"/>
      <c r="W1904" s="9974"/>
      <c r="X1904" s="9974"/>
      <c r="Y1904" s="9974"/>
      <c r="Z1904" s="9974"/>
      <c r="AA1904" s="9974"/>
      <c r="AB1904" s="9974"/>
      <c r="AC1904" s="9974"/>
      <c r="AD1904" s="9974"/>
      <c r="AE1904" s="9975"/>
      <c r="AF1904" s="9975"/>
      <c r="AG1904" s="9974"/>
      <c r="AH1904" s="9974"/>
      <c r="AI1904" s="8944"/>
      <c r="AJ1904" s="9976"/>
      <c r="AK1904" s="9976"/>
      <c r="AL1904" s="9976"/>
      <c r="AM1904" s="9976"/>
      <c r="AN1904" s="9976"/>
      <c r="AO1904" s="9976"/>
    </row>
    <row r="1905" spans="1:41" s="1928" customFormat="1" ht="17.100000000000001" customHeight="1">
      <c r="A1905" s="1929"/>
      <c r="B1905" s="1955"/>
      <c r="C1905" s="11125" t="s">
        <v>677</v>
      </c>
      <c r="D1905" s="11125"/>
      <c r="E1905" s="2280">
        <f>SUM(E1906:E1906)</f>
        <v>55588</v>
      </c>
      <c r="F1905" s="2280">
        <f>SUM(F1906:F1906)</f>
        <v>97915</v>
      </c>
      <c r="G1905" s="2970">
        <f>SUM(G1906:G1906)</f>
        <v>97912.76</v>
      </c>
      <c r="H1905" s="8853">
        <f t="shared" si="546"/>
        <v>0.99997712301485975</v>
      </c>
      <c r="I1905" s="1881">
        <f t="shared" si="533"/>
        <v>0</v>
      </c>
      <c r="J1905" s="9973"/>
      <c r="K1905" s="9973"/>
      <c r="L1905" s="9973"/>
      <c r="M1905" s="9973"/>
      <c r="N1905" s="9973"/>
      <c r="O1905" s="9973"/>
      <c r="P1905" s="8326"/>
      <c r="Q1905" s="9974"/>
      <c r="R1905" s="9974"/>
      <c r="S1905" s="9974"/>
      <c r="T1905" s="8944"/>
      <c r="U1905" s="9974"/>
      <c r="V1905" s="9974"/>
      <c r="W1905" s="9974"/>
      <c r="X1905" s="9974"/>
      <c r="Y1905" s="9974"/>
      <c r="Z1905" s="9974"/>
      <c r="AA1905" s="9974"/>
      <c r="AB1905" s="9974"/>
      <c r="AC1905" s="9974"/>
      <c r="AD1905" s="9974"/>
      <c r="AE1905" s="9975"/>
      <c r="AF1905" s="9975"/>
      <c r="AG1905" s="9974"/>
      <c r="AH1905" s="9974"/>
      <c r="AI1905" s="8944"/>
      <c r="AJ1905" s="9976"/>
      <c r="AK1905" s="9976"/>
      <c r="AL1905" s="9976"/>
      <c r="AM1905" s="9976"/>
      <c r="AN1905" s="9976"/>
      <c r="AO1905" s="9976"/>
    </row>
    <row r="1906" spans="1:41" s="1928" customFormat="1" ht="18" customHeight="1">
      <c r="A1906" s="1955"/>
      <c r="B1906" s="1955"/>
      <c r="C1906" s="9978" t="s">
        <v>591</v>
      </c>
      <c r="D1906" s="9979" t="s">
        <v>678</v>
      </c>
      <c r="E1906" s="9972">
        <f>I1906</f>
        <v>55588</v>
      </c>
      <c r="F1906" s="8323">
        <v>97915</v>
      </c>
      <c r="G1906" s="8324">
        <v>97912.76</v>
      </c>
      <c r="H1906" s="8853">
        <f t="shared" si="546"/>
        <v>0.99997712301485975</v>
      </c>
      <c r="I1906" s="1881">
        <f t="shared" si="533"/>
        <v>55588</v>
      </c>
      <c r="J1906" s="9973"/>
      <c r="K1906" s="9973"/>
      <c r="L1906" s="9973"/>
      <c r="M1906" s="9973"/>
      <c r="N1906" s="9973"/>
      <c r="O1906" s="9973"/>
      <c r="P1906" s="8326"/>
      <c r="Q1906" s="9974"/>
      <c r="R1906" s="9974"/>
      <c r="S1906" s="9974"/>
      <c r="T1906" s="8944"/>
      <c r="U1906" s="9974"/>
      <c r="V1906" s="9974"/>
      <c r="W1906" s="9974"/>
      <c r="X1906" s="9974"/>
      <c r="Y1906" s="9974">
        <v>38088</v>
      </c>
      <c r="Z1906" s="9974">
        <v>17500</v>
      </c>
      <c r="AA1906" s="9974"/>
      <c r="AB1906" s="9974"/>
      <c r="AC1906" s="9974"/>
      <c r="AD1906" s="9974"/>
      <c r="AE1906" s="9975"/>
      <c r="AF1906" s="9975"/>
      <c r="AG1906" s="9974"/>
      <c r="AH1906" s="9974"/>
      <c r="AI1906" s="8944"/>
      <c r="AJ1906" s="9976"/>
      <c r="AK1906" s="9976"/>
      <c r="AL1906" s="9976"/>
      <c r="AM1906" s="9976"/>
      <c r="AN1906" s="9976"/>
      <c r="AO1906" s="9976"/>
    </row>
    <row r="1907" spans="1:41" ht="17.100000000000001" customHeight="1">
      <c r="A1907" s="4017"/>
      <c r="B1907" s="7304"/>
      <c r="C1907" s="9980"/>
      <c r="D1907" s="9981"/>
      <c r="E1907" s="2233"/>
      <c r="F1907" s="4684"/>
      <c r="G1907" s="4685"/>
      <c r="H1907" s="8853"/>
      <c r="I1907" s="1881">
        <f t="shared" ref="I1907:I1937" si="551">SUM(J1907:AM1907)</f>
        <v>0</v>
      </c>
      <c r="J1907" s="9973"/>
      <c r="K1907" s="9973"/>
      <c r="L1907" s="9973"/>
      <c r="M1907" s="9973"/>
      <c r="N1907" s="9973"/>
      <c r="O1907" s="9973"/>
      <c r="P1907" s="8326"/>
      <c r="Q1907" s="9974"/>
      <c r="R1907" s="9974"/>
      <c r="S1907" s="9974"/>
      <c r="T1907" s="8944"/>
      <c r="U1907" s="9974"/>
      <c r="V1907" s="9974"/>
      <c r="W1907" s="9974"/>
      <c r="X1907" s="9974"/>
      <c r="Y1907" s="9974"/>
      <c r="Z1907" s="9974"/>
      <c r="AA1907" s="9974"/>
      <c r="AB1907" s="9974"/>
      <c r="AC1907" s="9974"/>
      <c r="AD1907" s="9974"/>
      <c r="AE1907" s="9975"/>
      <c r="AF1907" s="9975"/>
      <c r="AG1907" s="9974"/>
      <c r="AH1907" s="9974"/>
      <c r="AI1907" s="8944"/>
      <c r="AJ1907" s="9976"/>
      <c r="AK1907" s="9976"/>
      <c r="AL1907" s="9976"/>
      <c r="AM1907" s="9976"/>
      <c r="AN1907" s="9982"/>
      <c r="AO1907" s="9982"/>
    </row>
    <row r="1908" spans="1:41" ht="17.100000000000001" customHeight="1">
      <c r="A1908" s="4017"/>
      <c r="B1908" s="7304"/>
      <c r="C1908" s="11350" t="s">
        <v>679</v>
      </c>
      <c r="D1908" s="11351"/>
      <c r="E1908" s="9983">
        <f>SUM(E1909)</f>
        <v>0</v>
      </c>
      <c r="F1908" s="9983">
        <f t="shared" ref="F1908:G1909" si="552">SUM(F1909)</f>
        <v>144000</v>
      </c>
      <c r="G1908" s="9984">
        <f t="shared" si="552"/>
        <v>144000</v>
      </c>
      <c r="H1908" s="8850">
        <f t="shared" si="546"/>
        <v>1</v>
      </c>
      <c r="I1908" s="1881">
        <f t="shared" si="551"/>
        <v>0</v>
      </c>
      <c r="J1908" s="9973"/>
      <c r="K1908" s="9973"/>
      <c r="L1908" s="9973"/>
      <c r="M1908" s="9973"/>
      <c r="N1908" s="9973"/>
      <c r="O1908" s="9973"/>
      <c r="P1908" s="9985"/>
      <c r="Q1908" s="9974"/>
      <c r="R1908" s="9974"/>
      <c r="S1908" s="9974"/>
      <c r="T1908" s="8944"/>
      <c r="U1908" s="9974"/>
      <c r="V1908" s="9974"/>
      <c r="W1908" s="9974"/>
      <c r="X1908" s="9974"/>
      <c r="Y1908" s="9974"/>
      <c r="Z1908" s="9974"/>
      <c r="AA1908" s="9974"/>
      <c r="AB1908" s="9974"/>
      <c r="AC1908" s="9974"/>
      <c r="AD1908" s="9974"/>
      <c r="AE1908" s="9975"/>
      <c r="AF1908" s="9975"/>
      <c r="AG1908" s="9974"/>
      <c r="AH1908" s="9974"/>
      <c r="AI1908" s="8944"/>
      <c r="AJ1908" s="9976"/>
      <c r="AK1908" s="9976"/>
      <c r="AL1908" s="9976"/>
      <c r="AM1908" s="9976"/>
      <c r="AN1908" s="9982"/>
      <c r="AO1908" s="9982"/>
    </row>
    <row r="1909" spans="1:41" ht="17.100000000000001" customHeight="1">
      <c r="A1909" s="4017"/>
      <c r="B1909" s="7304"/>
      <c r="C1909" s="11361" t="s">
        <v>680</v>
      </c>
      <c r="D1909" s="11362"/>
      <c r="E1909" s="9986">
        <f>SUM(E1910)</f>
        <v>0</v>
      </c>
      <c r="F1909" s="9986">
        <f t="shared" si="552"/>
        <v>144000</v>
      </c>
      <c r="G1909" s="9987">
        <f t="shared" si="552"/>
        <v>144000</v>
      </c>
      <c r="H1909" s="8853">
        <f t="shared" si="546"/>
        <v>1</v>
      </c>
      <c r="I1909" s="1881">
        <f t="shared" si="551"/>
        <v>0</v>
      </c>
      <c r="J1909" s="9973"/>
      <c r="K1909" s="9973"/>
      <c r="L1909" s="9973"/>
      <c r="M1909" s="9973"/>
      <c r="N1909" s="9973"/>
      <c r="O1909" s="9973"/>
      <c r="P1909" s="9985"/>
      <c r="Q1909" s="9974"/>
      <c r="R1909" s="9974"/>
      <c r="S1909" s="9974"/>
      <c r="T1909" s="8944"/>
      <c r="U1909" s="9974"/>
      <c r="V1909" s="9974"/>
      <c r="W1909" s="9974"/>
      <c r="X1909" s="9974"/>
      <c r="Y1909" s="9974"/>
      <c r="Z1909" s="9974"/>
      <c r="AA1909" s="9974"/>
      <c r="AB1909" s="9974"/>
      <c r="AC1909" s="9974"/>
      <c r="AD1909" s="9974"/>
      <c r="AE1909" s="9975"/>
      <c r="AF1909" s="9975"/>
      <c r="AG1909" s="9974"/>
      <c r="AH1909" s="9974"/>
      <c r="AI1909" s="8944"/>
      <c r="AJ1909" s="9976"/>
      <c r="AK1909" s="9976"/>
      <c r="AL1909" s="9976"/>
      <c r="AM1909" s="9976"/>
      <c r="AN1909" s="9982"/>
      <c r="AO1909" s="9982"/>
    </row>
    <row r="1910" spans="1:41" ht="20.25" customHeight="1" thickBot="1">
      <c r="A1910" s="9988"/>
      <c r="B1910" s="8770"/>
      <c r="C1910" s="5339" t="s">
        <v>377</v>
      </c>
      <c r="D1910" s="9030" t="s">
        <v>681</v>
      </c>
      <c r="E1910" s="9989">
        <f>I1910</f>
        <v>0</v>
      </c>
      <c r="F1910" s="9990">
        <v>144000</v>
      </c>
      <c r="G1910" s="9991">
        <v>144000</v>
      </c>
      <c r="H1910" s="3240">
        <f t="shared" si="546"/>
        <v>1</v>
      </c>
      <c r="I1910" s="1881">
        <f t="shared" si="551"/>
        <v>0</v>
      </c>
      <c r="J1910" s="9973"/>
      <c r="K1910" s="9973"/>
      <c r="L1910" s="9973"/>
      <c r="M1910" s="9973"/>
      <c r="N1910" s="9973"/>
      <c r="O1910" s="9973"/>
      <c r="P1910" s="9985"/>
      <c r="Q1910" s="9974"/>
      <c r="R1910" s="9974"/>
      <c r="S1910" s="9974"/>
      <c r="T1910" s="8944"/>
      <c r="U1910" s="9974"/>
      <c r="V1910" s="9974"/>
      <c r="W1910" s="9974"/>
      <c r="X1910" s="9974"/>
      <c r="Y1910" s="9974"/>
      <c r="Z1910" s="9974"/>
      <c r="AA1910" s="9974"/>
      <c r="AB1910" s="9974"/>
      <c r="AC1910" s="9974"/>
      <c r="AD1910" s="9974"/>
      <c r="AE1910" s="9975"/>
      <c r="AF1910" s="9975"/>
      <c r="AG1910" s="9974"/>
      <c r="AH1910" s="9974"/>
      <c r="AI1910" s="8944"/>
      <c r="AJ1910" s="9976"/>
      <c r="AK1910" s="9976"/>
      <c r="AL1910" s="9976"/>
      <c r="AM1910" s="9976"/>
      <c r="AN1910" s="9982"/>
      <c r="AO1910" s="9982"/>
    </row>
    <row r="1911" spans="1:41" s="1928" customFormat="1" ht="17.100000000000001" customHeight="1" thickBot="1">
      <c r="A1911" s="1955"/>
      <c r="B1911" s="2603" t="s">
        <v>1047</v>
      </c>
      <c r="C1911" s="2604"/>
      <c r="D1911" s="2605" t="s">
        <v>44</v>
      </c>
      <c r="E1911" s="2606">
        <f t="shared" ref="E1911:G1911" si="553">SUM(E1912)</f>
        <v>50000</v>
      </c>
      <c r="F1911" s="2606">
        <f>SUM(F1912)</f>
        <v>40000</v>
      </c>
      <c r="G1911" s="2607">
        <f t="shared" si="553"/>
        <v>38000</v>
      </c>
      <c r="H1911" s="9513">
        <f t="shared" si="546"/>
        <v>0.95</v>
      </c>
      <c r="I1911" s="1881">
        <f t="shared" si="551"/>
        <v>0</v>
      </c>
      <c r="J1911" s="9973"/>
      <c r="K1911" s="9973"/>
      <c r="L1911" s="9973"/>
      <c r="M1911" s="9973"/>
      <c r="N1911" s="9973"/>
      <c r="O1911" s="9973"/>
      <c r="P1911" s="9985"/>
      <c r="Q1911" s="9974"/>
      <c r="R1911" s="9974"/>
      <c r="S1911" s="9974"/>
      <c r="T1911" s="8944"/>
      <c r="U1911" s="9974"/>
      <c r="V1911" s="9974"/>
      <c r="W1911" s="9974"/>
      <c r="X1911" s="9974"/>
      <c r="Y1911" s="9974"/>
      <c r="Z1911" s="9974"/>
      <c r="AA1911" s="9974"/>
      <c r="AB1911" s="9974"/>
      <c r="AC1911" s="9974"/>
      <c r="AD1911" s="9974"/>
      <c r="AE1911" s="9975"/>
      <c r="AF1911" s="9975"/>
      <c r="AG1911" s="9974"/>
      <c r="AH1911" s="9974"/>
      <c r="AI1911" s="8944"/>
      <c r="AJ1911" s="9976"/>
      <c r="AK1911" s="9976"/>
      <c r="AL1911" s="9976"/>
      <c r="AM1911" s="9976"/>
      <c r="AN1911" s="9976"/>
      <c r="AO1911" s="9976"/>
    </row>
    <row r="1912" spans="1:41" s="1928" customFormat="1" ht="17.100000000000001" customHeight="1">
      <c r="A1912" s="1929"/>
      <c r="B1912" s="1955"/>
      <c r="C1912" s="11258" t="s">
        <v>645</v>
      </c>
      <c r="D1912" s="11258"/>
      <c r="E1912" s="2220">
        <f>SUM(E1913,E1918)</f>
        <v>50000</v>
      </c>
      <c r="F1912" s="2220">
        <f>SUM(F1913,F1918)</f>
        <v>40000</v>
      </c>
      <c r="G1912" s="2221">
        <f>SUM(G1913,G1918)</f>
        <v>38000</v>
      </c>
      <c r="H1912" s="8850">
        <f t="shared" si="546"/>
        <v>0.95</v>
      </c>
      <c r="I1912" s="1881">
        <f t="shared" si="551"/>
        <v>0</v>
      </c>
      <c r="J1912" s="9973"/>
      <c r="K1912" s="9973"/>
      <c r="L1912" s="9973"/>
      <c r="M1912" s="9973"/>
      <c r="N1912" s="9973"/>
      <c r="O1912" s="9973"/>
      <c r="P1912" s="9985"/>
      <c r="Q1912" s="9974"/>
      <c r="R1912" s="9974"/>
      <c r="S1912" s="9974"/>
      <c r="T1912" s="8944"/>
      <c r="U1912" s="9974"/>
      <c r="V1912" s="9974"/>
      <c r="W1912" s="9974"/>
      <c r="X1912" s="9974"/>
      <c r="Y1912" s="9974"/>
      <c r="Z1912" s="9974"/>
      <c r="AA1912" s="9974"/>
      <c r="AB1912" s="9974"/>
      <c r="AC1912" s="9974"/>
      <c r="AD1912" s="9974"/>
      <c r="AE1912" s="9975"/>
      <c r="AF1912" s="9975"/>
      <c r="AG1912" s="9974"/>
      <c r="AH1912" s="9974"/>
      <c r="AI1912" s="8944"/>
      <c r="AJ1912" s="9976"/>
      <c r="AK1912" s="9976"/>
      <c r="AL1912" s="9976"/>
      <c r="AM1912" s="9976"/>
      <c r="AN1912" s="9976"/>
      <c r="AO1912" s="9976"/>
    </row>
    <row r="1913" spans="1:41" s="1928" customFormat="1" ht="17.100000000000001" customHeight="1">
      <c r="A1913" s="1929"/>
      <c r="B1913" s="1955"/>
      <c r="C1913" s="11363" t="s">
        <v>646</v>
      </c>
      <c r="D1913" s="11363"/>
      <c r="E1913" s="9992">
        <f t="shared" ref="E1913:G1913" si="554">SUM(E1914)</f>
        <v>32000</v>
      </c>
      <c r="F1913" s="9992">
        <f>SUM(F1914)</f>
        <v>22000</v>
      </c>
      <c r="G1913" s="9993">
        <f t="shared" si="554"/>
        <v>20000</v>
      </c>
      <c r="H1913" s="8853">
        <f t="shared" si="546"/>
        <v>0.90909090909090906</v>
      </c>
      <c r="I1913" s="1881">
        <f t="shared" si="551"/>
        <v>0</v>
      </c>
      <c r="J1913" s="9994"/>
      <c r="K1913" s="9994"/>
      <c r="L1913" s="9994"/>
      <c r="M1913" s="9994"/>
      <c r="N1913" s="9994"/>
      <c r="O1913" s="9994"/>
      <c r="P1913" s="8326"/>
      <c r="Q1913" s="9995"/>
      <c r="R1913" s="9995"/>
      <c r="S1913" s="9995"/>
      <c r="T1913" s="9996"/>
      <c r="U1913" s="9995"/>
      <c r="V1913" s="9995"/>
      <c r="W1913" s="9995"/>
      <c r="X1913" s="9995"/>
      <c r="Y1913" s="9995"/>
      <c r="Z1913" s="9995"/>
      <c r="AA1913" s="9995"/>
      <c r="AB1913" s="9995"/>
      <c r="AC1913" s="9995"/>
      <c r="AD1913" s="9995"/>
      <c r="AE1913" s="9997"/>
      <c r="AF1913" s="9997"/>
      <c r="AG1913" s="9995"/>
      <c r="AH1913" s="9995"/>
      <c r="AI1913" s="9996"/>
      <c r="AJ1913" s="9998"/>
      <c r="AK1913" s="9998"/>
      <c r="AL1913" s="9998"/>
      <c r="AM1913" s="9998"/>
      <c r="AN1913" s="9998"/>
      <c r="AO1913" s="9998"/>
    </row>
    <row r="1914" spans="1:41" s="1928" customFormat="1" ht="17.100000000000001" customHeight="1">
      <c r="A1914" s="1929"/>
      <c r="B1914" s="1955"/>
      <c r="C1914" s="11364" t="s">
        <v>654</v>
      </c>
      <c r="D1914" s="11364"/>
      <c r="E1914" s="9999">
        <f>SUM(E1915:E1916)</f>
        <v>32000</v>
      </c>
      <c r="F1914" s="9999">
        <f t="shared" ref="F1914:G1914" si="555">SUM(F1915:F1916)</f>
        <v>22000</v>
      </c>
      <c r="G1914" s="10000">
        <f t="shared" si="555"/>
        <v>20000</v>
      </c>
      <c r="H1914" s="8853">
        <f t="shared" si="546"/>
        <v>0.90909090909090906</v>
      </c>
      <c r="I1914" s="1881">
        <f t="shared" si="551"/>
        <v>0</v>
      </c>
      <c r="J1914" s="10001"/>
      <c r="K1914" s="10001"/>
      <c r="L1914" s="10001"/>
      <c r="M1914" s="10001"/>
      <c r="N1914" s="10001"/>
      <c r="O1914" s="10001"/>
      <c r="P1914" s="8326"/>
      <c r="Q1914" s="10002"/>
      <c r="R1914" s="10002"/>
      <c r="S1914" s="10002"/>
      <c r="T1914" s="9996"/>
      <c r="U1914" s="10002"/>
      <c r="V1914" s="10002"/>
      <c r="W1914" s="10002"/>
      <c r="X1914" s="10002"/>
      <c r="Y1914" s="10002"/>
      <c r="Z1914" s="10002"/>
      <c r="AA1914" s="10002"/>
      <c r="AB1914" s="10002"/>
      <c r="AC1914" s="10002"/>
      <c r="AD1914" s="10002"/>
      <c r="AE1914" s="10003"/>
      <c r="AF1914" s="10003"/>
      <c r="AG1914" s="10002"/>
      <c r="AH1914" s="10002"/>
      <c r="AI1914" s="9996"/>
      <c r="AJ1914" s="10004"/>
      <c r="AK1914" s="10004"/>
      <c r="AL1914" s="10004"/>
      <c r="AM1914" s="10004"/>
      <c r="AN1914" s="10004"/>
      <c r="AO1914" s="10004"/>
    </row>
    <row r="1915" spans="1:41" s="1928" customFormat="1" ht="17.100000000000001" customHeight="1">
      <c r="A1915" s="1929"/>
      <c r="B1915" s="1955"/>
      <c r="C1915" s="10005" t="s">
        <v>375</v>
      </c>
      <c r="D1915" s="3183" t="s">
        <v>656</v>
      </c>
      <c r="E1915" s="10006">
        <f t="shared" ref="E1915" si="556">I1915</f>
        <v>0</v>
      </c>
      <c r="F1915" s="10007">
        <v>615</v>
      </c>
      <c r="G1915" s="10008">
        <v>615</v>
      </c>
      <c r="H1915" s="8853">
        <f t="shared" si="546"/>
        <v>1</v>
      </c>
      <c r="I1915" s="1881">
        <f t="shared" si="551"/>
        <v>0</v>
      </c>
      <c r="J1915" s="10001"/>
      <c r="K1915" s="10001"/>
      <c r="L1915" s="10001"/>
      <c r="M1915" s="10001"/>
      <c r="N1915" s="10001"/>
      <c r="O1915" s="10001"/>
      <c r="P1915" s="8326"/>
      <c r="Q1915" s="10002"/>
      <c r="R1915" s="10002"/>
      <c r="S1915" s="10002"/>
      <c r="T1915" s="9996"/>
      <c r="U1915" s="10002"/>
      <c r="V1915" s="10002"/>
      <c r="W1915" s="10002"/>
      <c r="X1915" s="10002"/>
      <c r="Y1915" s="10002"/>
      <c r="Z1915" s="10002"/>
      <c r="AA1915" s="10002"/>
      <c r="AB1915" s="10002"/>
      <c r="AC1915" s="10002"/>
      <c r="AD1915" s="10002"/>
      <c r="AE1915" s="10003"/>
      <c r="AF1915" s="10003"/>
      <c r="AG1915" s="10002"/>
      <c r="AH1915" s="10002"/>
      <c r="AI1915" s="9996"/>
      <c r="AJ1915" s="10004"/>
      <c r="AK1915" s="10004"/>
      <c r="AL1915" s="10004"/>
      <c r="AM1915" s="10004"/>
      <c r="AN1915" s="10004"/>
      <c r="AO1915" s="10004"/>
    </row>
    <row r="1916" spans="1:41" s="1928" customFormat="1" ht="17.100000000000001" customHeight="1">
      <c r="A1916" s="1929"/>
      <c r="B1916" s="1955"/>
      <c r="C1916" s="10009" t="s">
        <v>376</v>
      </c>
      <c r="D1916" s="10010" t="s">
        <v>661</v>
      </c>
      <c r="E1916" s="10006">
        <f>I1916</f>
        <v>32000</v>
      </c>
      <c r="F1916" s="10007">
        <v>21385</v>
      </c>
      <c r="G1916" s="10008">
        <v>19385</v>
      </c>
      <c r="H1916" s="8853">
        <f t="shared" si="546"/>
        <v>0.90647650222118303</v>
      </c>
      <c r="I1916" s="1881">
        <f t="shared" si="551"/>
        <v>32000</v>
      </c>
      <c r="J1916" s="10001"/>
      <c r="K1916" s="10001"/>
      <c r="L1916" s="10001"/>
      <c r="M1916" s="10001"/>
      <c r="N1916" s="10001"/>
      <c r="O1916" s="10001"/>
      <c r="P1916" s="8326"/>
      <c r="Q1916" s="10002"/>
      <c r="R1916" s="10002"/>
      <c r="S1916" s="10002"/>
      <c r="T1916" s="9996"/>
      <c r="U1916" s="10002"/>
      <c r="V1916" s="10002"/>
      <c r="W1916" s="10002"/>
      <c r="X1916" s="10002">
        <v>32000</v>
      </c>
      <c r="Y1916" s="10002"/>
      <c r="Z1916" s="10002"/>
      <c r="AA1916" s="10002"/>
      <c r="AB1916" s="10002"/>
      <c r="AC1916" s="10002"/>
      <c r="AD1916" s="10002"/>
      <c r="AE1916" s="10003"/>
      <c r="AF1916" s="10003"/>
      <c r="AG1916" s="10002"/>
      <c r="AH1916" s="10002"/>
      <c r="AI1916" s="9996"/>
      <c r="AJ1916" s="10004"/>
      <c r="AK1916" s="10004"/>
      <c r="AL1916" s="10004"/>
      <c r="AM1916" s="10004"/>
      <c r="AN1916" s="10004"/>
      <c r="AO1916" s="10004"/>
    </row>
    <row r="1917" spans="1:41" s="1928" customFormat="1" ht="17.100000000000001" customHeight="1">
      <c r="A1917" s="1929"/>
      <c r="B1917" s="1955"/>
      <c r="C1917" s="10011"/>
      <c r="D1917" s="10010"/>
      <c r="E1917" s="10006"/>
      <c r="F1917" s="10007"/>
      <c r="G1917" s="10008"/>
      <c r="H1917" s="8853"/>
      <c r="I1917" s="1881">
        <f t="shared" si="551"/>
        <v>0</v>
      </c>
      <c r="J1917" s="10001"/>
      <c r="K1917" s="10001"/>
      <c r="L1917" s="10001"/>
      <c r="M1917" s="10001"/>
      <c r="N1917" s="10001"/>
      <c r="O1917" s="10001"/>
      <c r="P1917" s="8326"/>
      <c r="Q1917" s="10002"/>
      <c r="R1917" s="10002"/>
      <c r="S1917" s="10002"/>
      <c r="T1917" s="9996"/>
      <c r="U1917" s="10002"/>
      <c r="V1917" s="10002"/>
      <c r="W1917" s="10002"/>
      <c r="X1917" s="10002"/>
      <c r="Y1917" s="10002"/>
      <c r="Z1917" s="10002"/>
      <c r="AA1917" s="10002"/>
      <c r="AB1917" s="10002"/>
      <c r="AC1917" s="10002"/>
      <c r="AD1917" s="10002"/>
      <c r="AE1917" s="10003"/>
      <c r="AF1917" s="10003"/>
      <c r="AG1917" s="10002"/>
      <c r="AH1917" s="10002"/>
      <c r="AI1917" s="9996"/>
      <c r="AJ1917" s="10004"/>
      <c r="AK1917" s="10004"/>
      <c r="AL1917" s="10004"/>
      <c r="AM1917" s="10004"/>
      <c r="AN1917" s="10004"/>
      <c r="AO1917" s="10004"/>
    </row>
    <row r="1918" spans="1:41" s="1928" customFormat="1" ht="17.100000000000001" customHeight="1">
      <c r="A1918" s="1929"/>
      <c r="B1918" s="1955"/>
      <c r="C1918" s="11365" t="s">
        <v>713</v>
      </c>
      <c r="D1918" s="11366"/>
      <c r="E1918" s="10012">
        <f t="shared" ref="E1918:G1918" si="557">SUM(E1919)</f>
        <v>18000</v>
      </c>
      <c r="F1918" s="10012">
        <f t="shared" si="557"/>
        <v>18000</v>
      </c>
      <c r="G1918" s="10013">
        <f t="shared" si="557"/>
        <v>18000</v>
      </c>
      <c r="H1918" s="8853">
        <f t="shared" si="546"/>
        <v>1</v>
      </c>
      <c r="I1918" s="1881">
        <f t="shared" si="551"/>
        <v>0</v>
      </c>
      <c r="J1918" s="10014"/>
      <c r="K1918" s="10014"/>
      <c r="L1918" s="10014"/>
      <c r="M1918" s="10014"/>
      <c r="N1918" s="10014"/>
      <c r="O1918" s="10014"/>
      <c r="P1918" s="8326"/>
      <c r="Q1918" s="10015"/>
      <c r="R1918" s="10015"/>
      <c r="S1918" s="10015"/>
      <c r="T1918" s="9996"/>
      <c r="U1918" s="10015"/>
      <c r="V1918" s="10015"/>
      <c r="W1918" s="10015"/>
      <c r="X1918" s="10015"/>
      <c r="Y1918" s="10015"/>
      <c r="Z1918" s="10015"/>
      <c r="AA1918" s="10015"/>
      <c r="AB1918" s="10015"/>
      <c r="AC1918" s="10015"/>
      <c r="AD1918" s="10015"/>
      <c r="AE1918" s="10016"/>
      <c r="AF1918" s="10016"/>
      <c r="AG1918" s="10015"/>
      <c r="AH1918" s="10015"/>
      <c r="AI1918" s="9996"/>
      <c r="AJ1918" s="10017"/>
      <c r="AK1918" s="10017"/>
      <c r="AL1918" s="10017"/>
      <c r="AM1918" s="10017"/>
      <c r="AN1918" s="10017"/>
      <c r="AO1918" s="10017"/>
    </row>
    <row r="1919" spans="1:41" s="1928" customFormat="1" ht="56.25" customHeight="1" thickBot="1">
      <c r="A1919" s="2113"/>
      <c r="B1919" s="2114"/>
      <c r="C1919" s="10018" t="s">
        <v>82</v>
      </c>
      <c r="D1919" s="10019" t="s">
        <v>720</v>
      </c>
      <c r="E1919" s="9867">
        <f>I1919</f>
        <v>18000</v>
      </c>
      <c r="F1919" s="10020">
        <v>18000</v>
      </c>
      <c r="G1919" s="10021">
        <v>18000</v>
      </c>
      <c r="H1919" s="2923">
        <f t="shared" si="546"/>
        <v>1</v>
      </c>
      <c r="I1919" s="1881">
        <f t="shared" si="551"/>
        <v>18000</v>
      </c>
      <c r="J1919" s="10014"/>
      <c r="K1919" s="10014"/>
      <c r="L1919" s="10014"/>
      <c r="M1919" s="10014"/>
      <c r="N1919" s="10014"/>
      <c r="O1919" s="10014"/>
      <c r="P1919" s="10022"/>
      <c r="Q1919" s="10015"/>
      <c r="R1919" s="10015"/>
      <c r="S1919" s="10015"/>
      <c r="T1919" s="10023"/>
      <c r="U1919" s="10015"/>
      <c r="V1919" s="10015"/>
      <c r="W1919" s="10015"/>
      <c r="X1919" s="10015">
        <v>18000</v>
      </c>
      <c r="Y1919" s="10015"/>
      <c r="Z1919" s="10015"/>
      <c r="AA1919" s="10015"/>
      <c r="AB1919" s="10015"/>
      <c r="AC1919" s="10015"/>
      <c r="AD1919" s="10015"/>
      <c r="AE1919" s="10016"/>
      <c r="AF1919" s="10016"/>
      <c r="AG1919" s="10015"/>
      <c r="AH1919" s="10015"/>
      <c r="AI1919" s="10023"/>
      <c r="AJ1919" s="10017"/>
      <c r="AK1919" s="10017"/>
      <c r="AL1919" s="10017"/>
      <c r="AM1919" s="10017"/>
      <c r="AN1919" s="10017"/>
      <c r="AO1919" s="10017"/>
    </row>
    <row r="1920" spans="1:41" ht="17.100000000000001" customHeight="1" thickBot="1">
      <c r="A1920" s="1920" t="s">
        <v>450</v>
      </c>
      <c r="B1920" s="2469"/>
      <c r="C1920" s="2470"/>
      <c r="D1920" s="2471" t="s">
        <v>1048</v>
      </c>
      <c r="E1920" s="2472">
        <f>SUM(E1921,E1929,E1952)</f>
        <v>9098432</v>
      </c>
      <c r="F1920" s="2472">
        <f>SUM(F1921,F1929,F1952)</f>
        <v>9564176</v>
      </c>
      <c r="G1920" s="2473">
        <f>SUM(G1921,G1929,G1952)</f>
        <v>8243137.3100000005</v>
      </c>
      <c r="H1920" s="3977">
        <f t="shared" si="546"/>
        <v>0.86187637178571375</v>
      </c>
      <c r="I1920" s="1881">
        <f t="shared" si="551"/>
        <v>0</v>
      </c>
      <c r="J1920" s="10014"/>
      <c r="K1920" s="10014"/>
      <c r="L1920" s="10014"/>
      <c r="M1920" s="10014"/>
      <c r="N1920" s="10014"/>
      <c r="O1920" s="10014"/>
      <c r="P1920" s="10022"/>
      <c r="Q1920" s="10015"/>
      <c r="R1920" s="10015"/>
      <c r="S1920" s="10015"/>
      <c r="T1920" s="10023"/>
      <c r="U1920" s="10015"/>
      <c r="V1920" s="10015"/>
      <c r="W1920" s="10015"/>
      <c r="X1920" s="10015"/>
      <c r="Y1920" s="10015"/>
      <c r="Z1920" s="10015"/>
      <c r="AA1920" s="10015"/>
      <c r="AB1920" s="10015"/>
      <c r="AC1920" s="10015"/>
      <c r="AD1920" s="10015"/>
      <c r="AE1920" s="10016"/>
      <c r="AF1920" s="10016"/>
      <c r="AG1920" s="10015"/>
      <c r="AH1920" s="10015"/>
      <c r="AI1920" s="10023"/>
      <c r="AJ1920" s="10017"/>
      <c r="AK1920" s="10017"/>
      <c r="AL1920" s="10017"/>
      <c r="AM1920" s="10017"/>
      <c r="AN1920" s="10024"/>
      <c r="AO1920" s="10024"/>
    </row>
    <row r="1921" spans="1:41" ht="17.100000000000001" customHeight="1" thickBot="1">
      <c r="A1921" s="10025"/>
      <c r="B1921" s="2214" t="s">
        <v>1049</v>
      </c>
      <c r="C1921" s="2215"/>
      <c r="D1921" s="2216" t="s">
        <v>451</v>
      </c>
      <c r="E1921" s="3492">
        <f>SUM(E1926,E1922)</f>
        <v>1000000</v>
      </c>
      <c r="F1921" s="3492">
        <f t="shared" ref="F1921:G1921" si="558">SUM(F1926,F1922)</f>
        <v>1060000</v>
      </c>
      <c r="G1921" s="3493">
        <f t="shared" si="558"/>
        <v>40000</v>
      </c>
      <c r="H1921" s="2926">
        <f t="shared" si="546"/>
        <v>3.7735849056603772E-2</v>
      </c>
      <c r="I1921" s="1881">
        <f t="shared" si="551"/>
        <v>0</v>
      </c>
      <c r="J1921" s="10014"/>
      <c r="K1921" s="10014"/>
      <c r="L1921" s="10014"/>
      <c r="M1921" s="10014"/>
      <c r="N1921" s="10014"/>
      <c r="O1921" s="10014"/>
      <c r="P1921" s="10022"/>
      <c r="Q1921" s="10015"/>
      <c r="R1921" s="10015"/>
      <c r="S1921" s="10015"/>
      <c r="T1921" s="10023"/>
      <c r="U1921" s="10015"/>
      <c r="V1921" s="10015"/>
      <c r="W1921" s="10015"/>
      <c r="X1921" s="10015"/>
      <c r="Y1921" s="10015"/>
      <c r="Z1921" s="10015"/>
      <c r="AA1921" s="10015"/>
      <c r="AB1921" s="10015"/>
      <c r="AC1921" s="10015"/>
      <c r="AD1921" s="10015"/>
      <c r="AE1921" s="10016"/>
      <c r="AF1921" s="10016"/>
      <c r="AG1921" s="10015"/>
      <c r="AH1921" s="10015"/>
      <c r="AI1921" s="10023"/>
      <c r="AJ1921" s="10017"/>
      <c r="AK1921" s="10017"/>
      <c r="AL1921" s="10017"/>
      <c r="AM1921" s="10017"/>
      <c r="AN1921" s="10024"/>
      <c r="AO1921" s="10024"/>
    </row>
    <row r="1922" spans="1:41" ht="17.100000000000001" customHeight="1">
      <c r="A1922" s="2913"/>
      <c r="B1922" s="10807"/>
      <c r="C1922" s="11258" t="s">
        <v>645</v>
      </c>
      <c r="D1922" s="11258"/>
      <c r="E1922" s="2220">
        <f>E1923</f>
        <v>0</v>
      </c>
      <c r="F1922" s="2220">
        <f t="shared" ref="F1922:G1923" si="559">F1923</f>
        <v>20000</v>
      </c>
      <c r="G1922" s="2221">
        <f t="shared" si="559"/>
        <v>20000</v>
      </c>
      <c r="H1922" s="8850">
        <f t="shared" si="546"/>
        <v>1</v>
      </c>
      <c r="I1922" s="1881">
        <f t="shared" si="551"/>
        <v>0</v>
      </c>
      <c r="J1922" s="10014"/>
      <c r="K1922" s="10014"/>
      <c r="L1922" s="10014"/>
      <c r="M1922" s="10014"/>
      <c r="N1922" s="10014"/>
      <c r="O1922" s="10014"/>
      <c r="P1922" s="10022"/>
      <c r="Q1922" s="10015"/>
      <c r="R1922" s="10015"/>
      <c r="S1922" s="10015"/>
      <c r="T1922" s="10023"/>
      <c r="U1922" s="10015"/>
      <c r="V1922" s="10015"/>
      <c r="W1922" s="10015"/>
      <c r="X1922" s="10015"/>
      <c r="Y1922" s="10015"/>
      <c r="Z1922" s="10015"/>
      <c r="AA1922" s="10015"/>
      <c r="AB1922" s="10015"/>
      <c r="AC1922" s="10015"/>
      <c r="AD1922" s="10015"/>
      <c r="AE1922" s="10016"/>
      <c r="AF1922" s="10016"/>
      <c r="AG1922" s="10015"/>
      <c r="AH1922" s="10015"/>
      <c r="AI1922" s="10023"/>
      <c r="AJ1922" s="10017"/>
      <c r="AK1922" s="10017"/>
      <c r="AL1922" s="10017"/>
      <c r="AM1922" s="10017"/>
      <c r="AN1922" s="10024"/>
      <c r="AO1922" s="10024"/>
    </row>
    <row r="1923" spans="1:41" ht="17.100000000000001" customHeight="1">
      <c r="A1923" s="2913"/>
      <c r="B1923" s="10807"/>
      <c r="C1923" s="11348" t="s">
        <v>713</v>
      </c>
      <c r="D1923" s="11348"/>
      <c r="E1923" s="10026">
        <f>E1924</f>
        <v>0</v>
      </c>
      <c r="F1923" s="10026">
        <f t="shared" si="559"/>
        <v>20000</v>
      </c>
      <c r="G1923" s="10027">
        <f t="shared" si="559"/>
        <v>20000</v>
      </c>
      <c r="H1923" s="8853">
        <f t="shared" si="546"/>
        <v>1</v>
      </c>
      <c r="I1923" s="1881">
        <f t="shared" si="551"/>
        <v>0</v>
      </c>
      <c r="J1923" s="10028"/>
      <c r="K1923" s="10028"/>
      <c r="L1923" s="10028"/>
      <c r="M1923" s="10028"/>
      <c r="N1923" s="10028"/>
      <c r="O1923" s="10028"/>
      <c r="P1923" s="10022"/>
      <c r="Q1923" s="10029"/>
      <c r="R1923" s="10029"/>
      <c r="S1923" s="10029"/>
      <c r="T1923" s="10023"/>
      <c r="U1923" s="10029"/>
      <c r="V1923" s="10029"/>
      <c r="W1923" s="10029"/>
      <c r="X1923" s="10029"/>
      <c r="Y1923" s="10029"/>
      <c r="Z1923" s="10029"/>
      <c r="AA1923" s="10029"/>
      <c r="AB1923" s="10029"/>
      <c r="AC1923" s="10029"/>
      <c r="AD1923" s="10029"/>
      <c r="AE1923" s="10030"/>
      <c r="AF1923" s="10030"/>
      <c r="AG1923" s="10029"/>
      <c r="AH1923" s="10029"/>
      <c r="AI1923" s="10023"/>
      <c r="AJ1923" s="10031"/>
      <c r="AK1923" s="10031"/>
      <c r="AL1923" s="10031"/>
      <c r="AM1923" s="10031"/>
      <c r="AN1923" s="10032"/>
      <c r="AO1923" s="10032"/>
    </row>
    <row r="1924" spans="1:41" ht="34.5" customHeight="1">
      <c r="A1924" s="2913"/>
      <c r="B1924" s="2353"/>
      <c r="C1924" s="10033" t="s">
        <v>71</v>
      </c>
      <c r="D1924" s="10034" t="s">
        <v>791</v>
      </c>
      <c r="E1924" s="10035">
        <v>0</v>
      </c>
      <c r="F1924" s="10036">
        <v>20000</v>
      </c>
      <c r="G1924" s="10037">
        <v>20000</v>
      </c>
      <c r="H1924" s="8853">
        <f t="shared" si="546"/>
        <v>1</v>
      </c>
      <c r="I1924" s="1881">
        <f t="shared" si="551"/>
        <v>0</v>
      </c>
      <c r="J1924" s="10038"/>
      <c r="K1924" s="10038"/>
      <c r="L1924" s="10038"/>
      <c r="M1924" s="10038"/>
      <c r="N1924" s="10038"/>
      <c r="O1924" s="10038"/>
      <c r="P1924" s="10022"/>
      <c r="Q1924" s="10039"/>
      <c r="R1924" s="10039"/>
      <c r="S1924" s="10039"/>
      <c r="T1924" s="10023"/>
      <c r="U1924" s="10039"/>
      <c r="V1924" s="10039"/>
      <c r="W1924" s="10039"/>
      <c r="X1924" s="10039"/>
      <c r="Y1924" s="10039"/>
      <c r="Z1924" s="10039"/>
      <c r="AA1924" s="10039"/>
      <c r="AB1924" s="10039"/>
      <c r="AC1924" s="10039"/>
      <c r="AD1924" s="10039"/>
      <c r="AE1924" s="10040"/>
      <c r="AF1924" s="10040"/>
      <c r="AG1924" s="10039"/>
      <c r="AH1924" s="10039"/>
      <c r="AI1924" s="10023"/>
      <c r="AJ1924" s="10041"/>
      <c r="AK1924" s="10041"/>
      <c r="AL1924" s="10041"/>
      <c r="AM1924" s="10041"/>
      <c r="AN1924" s="10042"/>
      <c r="AO1924" s="10042"/>
    </row>
    <row r="1925" spans="1:41" ht="22.5" customHeight="1">
      <c r="A1925" s="2913"/>
      <c r="B1925" s="2353"/>
      <c r="C1925" s="10043"/>
      <c r="D1925" s="10044"/>
      <c r="E1925" s="2233"/>
      <c r="F1925" s="4684"/>
      <c r="G1925" s="4685"/>
      <c r="H1925" s="8853"/>
      <c r="J1925" s="10038"/>
      <c r="K1925" s="10038"/>
      <c r="L1925" s="10038"/>
      <c r="M1925" s="10038"/>
      <c r="N1925" s="10038"/>
      <c r="O1925" s="10038"/>
      <c r="P1925" s="10022"/>
      <c r="Q1925" s="10039"/>
      <c r="R1925" s="10039"/>
      <c r="S1925" s="10039"/>
      <c r="T1925" s="10023"/>
      <c r="U1925" s="10039"/>
      <c r="V1925" s="10039"/>
      <c r="W1925" s="10039"/>
      <c r="X1925" s="10039"/>
      <c r="Y1925" s="10039"/>
      <c r="Z1925" s="10039"/>
      <c r="AA1925" s="10039"/>
      <c r="AB1925" s="10039"/>
      <c r="AC1925" s="10039"/>
      <c r="AD1925" s="10039"/>
      <c r="AE1925" s="10040"/>
      <c r="AF1925" s="10040"/>
      <c r="AG1925" s="10039"/>
      <c r="AH1925" s="10039"/>
      <c r="AI1925" s="10023"/>
      <c r="AJ1925" s="10041"/>
      <c r="AK1925" s="10041"/>
      <c r="AL1925" s="10041"/>
      <c r="AM1925" s="10041"/>
      <c r="AN1925" s="10042"/>
      <c r="AO1925" s="10042"/>
    </row>
    <row r="1926" spans="1:41" ht="17.100000000000001" customHeight="1">
      <c r="A1926" s="10025"/>
      <c r="B1926" s="1955"/>
      <c r="C1926" s="11258" t="s">
        <v>679</v>
      </c>
      <c r="D1926" s="11352"/>
      <c r="E1926" s="10045">
        <f t="shared" ref="E1926:G1927" si="560">SUM(E1927)</f>
        <v>1000000</v>
      </c>
      <c r="F1926" s="10045">
        <f t="shared" si="560"/>
        <v>1040000</v>
      </c>
      <c r="G1926" s="10046">
        <f t="shared" si="560"/>
        <v>20000</v>
      </c>
      <c r="H1926" s="8850">
        <f t="shared" si="546"/>
        <v>1.9230769230769232E-2</v>
      </c>
      <c r="I1926" s="1881">
        <f t="shared" si="551"/>
        <v>0</v>
      </c>
      <c r="J1926" s="10038"/>
      <c r="K1926" s="10038"/>
      <c r="L1926" s="10038"/>
      <c r="M1926" s="10038"/>
      <c r="N1926" s="10038"/>
      <c r="O1926" s="10038"/>
      <c r="P1926" s="10022"/>
      <c r="Q1926" s="10039"/>
      <c r="R1926" s="10039"/>
      <c r="S1926" s="10039"/>
      <c r="T1926" s="10023"/>
      <c r="U1926" s="10039"/>
      <c r="V1926" s="10039"/>
      <c r="W1926" s="10039"/>
      <c r="X1926" s="10039"/>
      <c r="Y1926" s="10039"/>
      <c r="Z1926" s="10039"/>
      <c r="AA1926" s="10039"/>
      <c r="AB1926" s="10039"/>
      <c r="AC1926" s="10039"/>
      <c r="AD1926" s="10039"/>
      <c r="AE1926" s="10040"/>
      <c r="AF1926" s="10040"/>
      <c r="AG1926" s="10039"/>
      <c r="AH1926" s="10039"/>
      <c r="AI1926" s="10023"/>
      <c r="AJ1926" s="10041"/>
      <c r="AK1926" s="10041"/>
      <c r="AL1926" s="10041"/>
      <c r="AM1926" s="10041"/>
      <c r="AN1926" s="10042"/>
      <c r="AO1926" s="10042"/>
    </row>
    <row r="1927" spans="1:41" ht="17.100000000000001" customHeight="1">
      <c r="A1927" s="10025"/>
      <c r="B1927" s="1955"/>
      <c r="C1927" s="11353" t="s">
        <v>680</v>
      </c>
      <c r="D1927" s="11354"/>
      <c r="E1927" s="10047">
        <f t="shared" si="560"/>
        <v>1000000</v>
      </c>
      <c r="F1927" s="10047">
        <f t="shared" si="560"/>
        <v>1040000</v>
      </c>
      <c r="G1927" s="10048">
        <f t="shared" si="560"/>
        <v>20000</v>
      </c>
      <c r="H1927" s="8853">
        <f t="shared" si="546"/>
        <v>1.9230769230769232E-2</v>
      </c>
      <c r="I1927" s="1881">
        <f t="shared" si="551"/>
        <v>0</v>
      </c>
      <c r="J1927" s="10038"/>
      <c r="K1927" s="10038"/>
      <c r="L1927" s="10038"/>
      <c r="M1927" s="10038"/>
      <c r="N1927" s="10038"/>
      <c r="O1927" s="10038"/>
      <c r="P1927" s="10049"/>
      <c r="Q1927" s="10039"/>
      <c r="R1927" s="10039"/>
      <c r="S1927" s="10039"/>
      <c r="T1927" s="10050"/>
      <c r="U1927" s="10039"/>
      <c r="V1927" s="10039"/>
      <c r="W1927" s="10039"/>
      <c r="X1927" s="10039"/>
      <c r="Y1927" s="10039"/>
      <c r="Z1927" s="10039"/>
      <c r="AA1927" s="10039"/>
      <c r="AB1927" s="10039"/>
      <c r="AC1927" s="10039"/>
      <c r="AD1927" s="10039"/>
      <c r="AE1927" s="10040"/>
      <c r="AF1927" s="10040"/>
      <c r="AG1927" s="10039"/>
      <c r="AH1927" s="10039"/>
      <c r="AI1927" s="10050"/>
      <c r="AJ1927" s="10041"/>
      <c r="AK1927" s="10041"/>
      <c r="AL1927" s="10041"/>
      <c r="AM1927" s="10041"/>
      <c r="AN1927" s="10042"/>
      <c r="AO1927" s="10042"/>
    </row>
    <row r="1928" spans="1:41" ht="45.75" customHeight="1" thickBot="1">
      <c r="A1928" s="10051"/>
      <c r="B1928" s="2114"/>
      <c r="C1928" s="10052" t="s">
        <v>243</v>
      </c>
      <c r="D1928" s="4074" t="s">
        <v>778</v>
      </c>
      <c r="E1928" s="9611">
        <f>I1928-13000000</f>
        <v>1000000</v>
      </c>
      <c r="F1928" s="8434">
        <v>1040000</v>
      </c>
      <c r="G1928" s="8435">
        <v>20000</v>
      </c>
      <c r="H1928" s="2923">
        <f t="shared" si="546"/>
        <v>1.9230769230769232E-2</v>
      </c>
      <c r="I1928" s="1881">
        <f t="shared" si="551"/>
        <v>14000000</v>
      </c>
      <c r="J1928" s="10038"/>
      <c r="K1928" s="10038"/>
      <c r="L1928" s="10038"/>
      <c r="M1928" s="10038"/>
      <c r="N1928" s="10038"/>
      <c r="O1928" s="10038"/>
      <c r="P1928" s="10049"/>
      <c r="Q1928" s="10039"/>
      <c r="R1928" s="10039"/>
      <c r="S1928" s="10039"/>
      <c r="T1928" s="10050"/>
      <c r="U1928" s="10039"/>
      <c r="V1928" s="10039"/>
      <c r="W1928" s="10039"/>
      <c r="X1928" s="10039"/>
      <c r="Y1928" s="10039"/>
      <c r="Z1928" s="10039"/>
      <c r="AA1928" s="10039"/>
      <c r="AB1928" s="10039"/>
      <c r="AC1928" s="10039"/>
      <c r="AD1928" s="10039">
        <v>14000000</v>
      </c>
      <c r="AE1928" s="10040"/>
      <c r="AF1928" s="10040"/>
      <c r="AG1928" s="10039"/>
      <c r="AH1928" s="10039"/>
      <c r="AI1928" s="10050"/>
      <c r="AJ1928" s="10041"/>
      <c r="AK1928" s="10041"/>
      <c r="AL1928" s="10041"/>
      <c r="AM1928" s="10041"/>
      <c r="AN1928" s="10042"/>
      <c r="AO1928" s="10042"/>
    </row>
    <row r="1929" spans="1:41" ht="17.100000000000001" customHeight="1" thickBot="1">
      <c r="A1929" s="10053"/>
      <c r="B1929" s="2214" t="s">
        <v>1050</v>
      </c>
      <c r="C1929" s="10054"/>
      <c r="D1929" s="10055" t="s">
        <v>233</v>
      </c>
      <c r="E1929" s="2217">
        <f>SUM(E1930,E1948)</f>
        <v>8098432</v>
      </c>
      <c r="F1929" s="2217">
        <f>SUM(F1930,F1948)</f>
        <v>8303062</v>
      </c>
      <c r="G1929" s="2218">
        <f>SUM(G1930,G1948)</f>
        <v>8002550.3100000005</v>
      </c>
      <c r="H1929" s="2926">
        <f t="shared" si="546"/>
        <v>0.963807124407839</v>
      </c>
      <c r="I1929" s="1881">
        <f t="shared" si="551"/>
        <v>0</v>
      </c>
      <c r="J1929" s="10038"/>
      <c r="K1929" s="10038"/>
      <c r="L1929" s="10038"/>
      <c r="M1929" s="10038"/>
      <c r="N1929" s="10038"/>
      <c r="O1929" s="10038"/>
      <c r="P1929" s="10049"/>
      <c r="Q1929" s="10039"/>
      <c r="R1929" s="10039"/>
      <c r="S1929" s="10039"/>
      <c r="T1929" s="10050"/>
      <c r="U1929" s="10039"/>
      <c r="V1929" s="10039"/>
      <c r="W1929" s="10039"/>
      <c r="X1929" s="10039"/>
      <c r="Y1929" s="10039"/>
      <c r="Z1929" s="10039"/>
      <c r="AA1929" s="10039"/>
      <c r="AB1929" s="10039"/>
      <c r="AC1929" s="10039"/>
      <c r="AD1929" s="10039"/>
      <c r="AE1929" s="10040"/>
      <c r="AF1929" s="10040"/>
      <c r="AG1929" s="10039"/>
      <c r="AH1929" s="10039"/>
      <c r="AI1929" s="10050"/>
      <c r="AJ1929" s="10041"/>
      <c r="AK1929" s="10041"/>
      <c r="AL1929" s="10041"/>
      <c r="AM1929" s="10041"/>
      <c r="AN1929" s="10042"/>
      <c r="AO1929" s="10042"/>
    </row>
    <row r="1930" spans="1:41" ht="17.100000000000001" customHeight="1">
      <c r="A1930" s="10053"/>
      <c r="B1930" s="10056"/>
      <c r="C1930" s="10865" t="s">
        <v>645</v>
      </c>
      <c r="D1930" s="10828"/>
      <c r="E1930" s="2220">
        <f>SUM(E1931,E1940,E1944)</f>
        <v>7823432</v>
      </c>
      <c r="F1930" s="2220">
        <f>SUM(F1931,F1940,F1944)</f>
        <v>7828062</v>
      </c>
      <c r="G1930" s="2221">
        <f>SUM(G1931,G1940,G1944)</f>
        <v>7527550.3100000005</v>
      </c>
      <c r="H1930" s="8850">
        <f t="shared" si="546"/>
        <v>0.96161097216654656</v>
      </c>
      <c r="I1930" s="1881">
        <f t="shared" si="551"/>
        <v>0</v>
      </c>
      <c r="J1930" s="10038"/>
      <c r="K1930" s="10038"/>
      <c r="L1930" s="10038"/>
      <c r="M1930" s="10038"/>
      <c r="N1930" s="10038"/>
      <c r="O1930" s="10038"/>
      <c r="P1930" s="10049"/>
      <c r="Q1930" s="10039"/>
      <c r="R1930" s="10039"/>
      <c r="S1930" s="10039"/>
      <c r="T1930" s="10050"/>
      <c r="U1930" s="10039"/>
      <c r="V1930" s="10039"/>
      <c r="W1930" s="10039"/>
      <c r="X1930" s="10039"/>
      <c r="Y1930" s="10039"/>
      <c r="Z1930" s="10039"/>
      <c r="AA1930" s="10039"/>
      <c r="AB1930" s="10039"/>
      <c r="AC1930" s="10039"/>
      <c r="AD1930" s="10039"/>
      <c r="AE1930" s="10040"/>
      <c r="AF1930" s="10040"/>
      <c r="AG1930" s="10039"/>
      <c r="AH1930" s="10039"/>
      <c r="AI1930" s="10050"/>
      <c r="AJ1930" s="10041"/>
      <c r="AK1930" s="10041"/>
      <c r="AL1930" s="10041"/>
      <c r="AM1930" s="10041"/>
      <c r="AN1930" s="10042"/>
      <c r="AO1930" s="10042"/>
    </row>
    <row r="1931" spans="1:41" ht="17.100000000000001" customHeight="1">
      <c r="A1931" s="10053"/>
      <c r="B1931" s="7304"/>
      <c r="C1931" s="11355" t="s">
        <v>646</v>
      </c>
      <c r="D1931" s="11356"/>
      <c r="E1931" s="10057">
        <f>SUM(E1932,E1936)</f>
        <v>238002</v>
      </c>
      <c r="F1931" s="10057">
        <f>SUM(F1932,F1936)</f>
        <v>121360</v>
      </c>
      <c r="G1931" s="10058">
        <f>SUM(G1932,G1936)</f>
        <v>114555.31999999999</v>
      </c>
      <c r="H1931" s="8853">
        <f t="shared" si="546"/>
        <v>0.94392979564930779</v>
      </c>
      <c r="I1931" s="1881">
        <f t="shared" si="551"/>
        <v>0</v>
      </c>
      <c r="J1931" s="10059"/>
      <c r="K1931" s="10059"/>
      <c r="L1931" s="10059"/>
      <c r="M1931" s="10059"/>
      <c r="N1931" s="10059"/>
      <c r="O1931" s="10059"/>
      <c r="P1931" s="10049"/>
      <c r="Q1931" s="10060"/>
      <c r="R1931" s="10060"/>
      <c r="S1931" s="10060"/>
      <c r="T1931" s="10050"/>
      <c r="U1931" s="10060"/>
      <c r="V1931" s="10060"/>
      <c r="W1931" s="10060"/>
      <c r="X1931" s="10060"/>
      <c r="Y1931" s="10060"/>
      <c r="Z1931" s="10060"/>
      <c r="AA1931" s="10060"/>
      <c r="AB1931" s="10060"/>
      <c r="AC1931" s="10060"/>
      <c r="AD1931" s="10060"/>
      <c r="AE1931" s="10061"/>
      <c r="AF1931" s="10061"/>
      <c r="AG1931" s="10060"/>
      <c r="AH1931" s="10060"/>
      <c r="AI1931" s="10050"/>
      <c r="AJ1931" s="10062"/>
      <c r="AK1931" s="10062"/>
      <c r="AL1931" s="10062"/>
      <c r="AM1931" s="10062"/>
      <c r="AN1931" s="10063"/>
      <c r="AO1931" s="10063"/>
    </row>
    <row r="1932" spans="1:41" ht="17.100000000000001" customHeight="1">
      <c r="A1932" s="10053"/>
      <c r="B1932" s="7304"/>
      <c r="C1932" s="11357" t="s">
        <v>647</v>
      </c>
      <c r="D1932" s="11358"/>
      <c r="E1932" s="10064">
        <f>SUM(E1933:E1935)</f>
        <v>13681</v>
      </c>
      <c r="F1932" s="10064">
        <f>SUM(F1933:F1935)</f>
        <v>18381</v>
      </c>
      <c r="G1932" s="10065">
        <f t="shared" ref="G1932" si="561">SUM(G1933:G1935)</f>
        <v>15754.51</v>
      </c>
      <c r="H1932" s="8853">
        <f t="shared" si="546"/>
        <v>0.8571084271802405</v>
      </c>
      <c r="I1932" s="1881">
        <f t="shared" si="551"/>
        <v>0</v>
      </c>
      <c r="J1932" s="10066"/>
      <c r="K1932" s="10066"/>
      <c r="L1932" s="10066"/>
      <c r="M1932" s="10066"/>
      <c r="N1932" s="10066"/>
      <c r="O1932" s="10066"/>
      <c r="P1932" s="10049"/>
      <c r="Q1932" s="10067"/>
      <c r="R1932" s="10067"/>
      <c r="S1932" s="10067"/>
      <c r="T1932" s="10050"/>
      <c r="U1932" s="10067"/>
      <c r="V1932" s="10067"/>
      <c r="W1932" s="10067"/>
      <c r="X1932" s="10067"/>
      <c r="Y1932" s="10067"/>
      <c r="Z1932" s="10067"/>
      <c r="AA1932" s="10067"/>
      <c r="AB1932" s="10067"/>
      <c r="AC1932" s="10067"/>
      <c r="AD1932" s="10067"/>
      <c r="AE1932" s="10068"/>
      <c r="AF1932" s="10068"/>
      <c r="AG1932" s="10067"/>
      <c r="AH1932" s="10067"/>
      <c r="AI1932" s="10050"/>
      <c r="AJ1932" s="10069"/>
      <c r="AK1932" s="10069"/>
      <c r="AL1932" s="10069"/>
      <c r="AM1932" s="10069"/>
      <c r="AN1932" s="10070"/>
      <c r="AO1932" s="10070"/>
    </row>
    <row r="1933" spans="1:41" ht="17.100000000000001" customHeight="1">
      <c r="A1933" s="10053"/>
      <c r="B1933" s="7304"/>
      <c r="C1933" s="10071" t="s">
        <v>407</v>
      </c>
      <c r="D1933" s="10072" t="s">
        <v>650</v>
      </c>
      <c r="E1933" s="10073">
        <f>I1933</f>
        <v>11492</v>
      </c>
      <c r="F1933" s="10074">
        <v>16092</v>
      </c>
      <c r="G1933" s="10075">
        <v>15054.51</v>
      </c>
      <c r="H1933" s="8853">
        <f t="shared" si="546"/>
        <v>0.93552759134973906</v>
      </c>
      <c r="I1933" s="1881">
        <f t="shared" si="551"/>
        <v>11492</v>
      </c>
      <c r="J1933" s="10076"/>
      <c r="K1933" s="10076"/>
      <c r="L1933" s="10076"/>
      <c r="M1933" s="10076"/>
      <c r="N1933" s="10076"/>
      <c r="O1933" s="10076"/>
      <c r="P1933" s="10049"/>
      <c r="Q1933" s="10077"/>
      <c r="R1933" s="10077"/>
      <c r="S1933" s="10077"/>
      <c r="T1933" s="10050"/>
      <c r="U1933" s="10077"/>
      <c r="V1933" s="10077"/>
      <c r="W1933" s="10077"/>
      <c r="X1933" s="10077"/>
      <c r="Y1933" s="10077"/>
      <c r="Z1933" s="10077"/>
      <c r="AA1933" s="10077"/>
      <c r="AB1933" s="10077"/>
      <c r="AC1933" s="10077"/>
      <c r="AD1933" s="10077">
        <v>11492</v>
      </c>
      <c r="AE1933" s="10078"/>
      <c r="AF1933" s="10078"/>
      <c r="AG1933" s="10077"/>
      <c r="AH1933" s="10077"/>
      <c r="AI1933" s="10050"/>
      <c r="AJ1933" s="10079"/>
      <c r="AK1933" s="10079"/>
      <c r="AL1933" s="10079"/>
      <c r="AM1933" s="10079"/>
      <c r="AN1933" s="10080"/>
      <c r="AO1933" s="10080"/>
    </row>
    <row r="1934" spans="1:41" ht="16.5" customHeight="1">
      <c r="A1934" s="10053"/>
      <c r="B1934" s="7304"/>
      <c r="C1934" s="1883">
        <v>4120</v>
      </c>
      <c r="D1934" s="10081" t="s">
        <v>651</v>
      </c>
      <c r="E1934" s="10082">
        <f>I1934</f>
        <v>2189</v>
      </c>
      <c r="F1934" s="10083">
        <v>1589</v>
      </c>
      <c r="G1934" s="10084">
        <v>0</v>
      </c>
      <c r="H1934" s="8853">
        <f t="shared" si="546"/>
        <v>0</v>
      </c>
      <c r="I1934" s="1881">
        <f t="shared" si="551"/>
        <v>2189</v>
      </c>
      <c r="J1934" s="10085"/>
      <c r="K1934" s="10085"/>
      <c r="L1934" s="10085"/>
      <c r="M1934" s="10085"/>
      <c r="N1934" s="10085"/>
      <c r="O1934" s="10085"/>
      <c r="P1934" s="10086"/>
      <c r="Q1934" s="10087"/>
      <c r="R1934" s="10087"/>
      <c r="S1934" s="10087"/>
      <c r="T1934" s="10088"/>
      <c r="U1934" s="10087"/>
      <c r="V1934" s="10087"/>
      <c r="W1934" s="10087"/>
      <c r="X1934" s="10087"/>
      <c r="Y1934" s="10087"/>
      <c r="Z1934" s="10087"/>
      <c r="AA1934" s="10087"/>
      <c r="AB1934" s="10087"/>
      <c r="AC1934" s="10087"/>
      <c r="AD1934" s="10087">
        <v>2189</v>
      </c>
      <c r="AE1934" s="10089"/>
      <c r="AF1934" s="10089"/>
      <c r="AG1934" s="10087"/>
      <c r="AH1934" s="10087"/>
      <c r="AI1934" s="10088"/>
      <c r="AJ1934" s="10090"/>
      <c r="AK1934" s="10090"/>
      <c r="AL1934" s="10090"/>
      <c r="AM1934" s="10090"/>
      <c r="AN1934" s="10091"/>
      <c r="AO1934" s="10091"/>
    </row>
    <row r="1935" spans="1:41" ht="16.5" customHeight="1" thickBot="1">
      <c r="A1935" s="10092"/>
      <c r="B1935" s="8770"/>
      <c r="C1935" s="10093" t="s">
        <v>595</v>
      </c>
      <c r="D1935" s="10094" t="s">
        <v>652</v>
      </c>
      <c r="E1935" s="10095">
        <v>0</v>
      </c>
      <c r="F1935" s="10096">
        <v>700</v>
      </c>
      <c r="G1935" s="10097">
        <v>700</v>
      </c>
      <c r="H1935" s="3240">
        <f t="shared" si="546"/>
        <v>1</v>
      </c>
      <c r="J1935" s="10098"/>
      <c r="K1935" s="10098"/>
      <c r="L1935" s="10098"/>
      <c r="M1935" s="10098"/>
      <c r="N1935" s="10098"/>
      <c r="O1935" s="10098"/>
      <c r="P1935" s="10086"/>
      <c r="Q1935" s="10099"/>
      <c r="R1935" s="10099"/>
      <c r="S1935" s="10099"/>
      <c r="T1935" s="10088"/>
      <c r="U1935" s="10099"/>
      <c r="V1935" s="10099"/>
      <c r="W1935" s="10099"/>
      <c r="X1935" s="10099"/>
      <c r="Y1935" s="10099"/>
      <c r="Z1935" s="10099"/>
      <c r="AA1935" s="10099"/>
      <c r="AB1935" s="10099"/>
      <c r="AC1935" s="10099"/>
      <c r="AD1935" s="10099"/>
      <c r="AE1935" s="10100"/>
      <c r="AF1935" s="10100"/>
      <c r="AG1935" s="10099"/>
      <c r="AH1935" s="10099"/>
      <c r="AI1935" s="10088"/>
      <c r="AJ1935" s="10101"/>
      <c r="AK1935" s="10101"/>
      <c r="AL1935" s="10101"/>
      <c r="AM1935" s="10101"/>
      <c r="AN1935" s="10102"/>
      <c r="AO1935" s="10102"/>
    </row>
    <row r="1936" spans="1:41" ht="17.100000000000001" customHeight="1">
      <c r="A1936" s="10053"/>
      <c r="B1936" s="7304"/>
      <c r="C1936" s="11359" t="s">
        <v>654</v>
      </c>
      <c r="D1936" s="11360"/>
      <c r="E1936" s="2401">
        <f t="shared" ref="E1936:G1936" si="562">SUM(E1937:E1938)</f>
        <v>224321</v>
      </c>
      <c r="F1936" s="2401">
        <f t="shared" si="562"/>
        <v>102979</v>
      </c>
      <c r="G1936" s="2402">
        <f t="shared" si="562"/>
        <v>98800.81</v>
      </c>
      <c r="H1936" s="8853">
        <f t="shared" si="546"/>
        <v>0.95942677633303874</v>
      </c>
      <c r="I1936" s="1881">
        <f t="shared" si="551"/>
        <v>0</v>
      </c>
      <c r="J1936" s="10098"/>
      <c r="K1936" s="10098"/>
      <c r="L1936" s="10098"/>
      <c r="M1936" s="10098"/>
      <c r="N1936" s="10098"/>
      <c r="O1936" s="10098"/>
      <c r="P1936" s="10086"/>
      <c r="Q1936" s="10099"/>
      <c r="R1936" s="10099"/>
      <c r="S1936" s="10099"/>
      <c r="T1936" s="10088"/>
      <c r="U1936" s="10099"/>
      <c r="V1936" s="10099"/>
      <c r="W1936" s="10099"/>
      <c r="X1936" s="10099"/>
      <c r="Y1936" s="10099"/>
      <c r="Z1936" s="10099"/>
      <c r="AA1936" s="10099"/>
      <c r="AB1936" s="10099"/>
      <c r="AC1936" s="10099"/>
      <c r="AD1936" s="10099"/>
      <c r="AE1936" s="10100"/>
      <c r="AF1936" s="10100"/>
      <c r="AG1936" s="10099"/>
      <c r="AH1936" s="10099"/>
      <c r="AI1936" s="10088"/>
      <c r="AJ1936" s="10101"/>
      <c r="AK1936" s="10101"/>
      <c r="AL1936" s="10101"/>
      <c r="AM1936" s="10101"/>
      <c r="AN1936" s="10102"/>
      <c r="AO1936" s="10102"/>
    </row>
    <row r="1937" spans="1:41" ht="17.100000000000001" customHeight="1">
      <c r="A1937" s="10053"/>
      <c r="B1937" s="7304"/>
      <c r="C1937" s="10103" t="s">
        <v>375</v>
      </c>
      <c r="D1937" s="10104" t="s">
        <v>656</v>
      </c>
      <c r="E1937" s="10105">
        <f>I1937</f>
        <v>90883</v>
      </c>
      <c r="F1937" s="10083">
        <v>84883</v>
      </c>
      <c r="G1937" s="10084">
        <v>84478.31</v>
      </c>
      <c r="H1937" s="8853">
        <f t="shared" si="546"/>
        <v>0.99523237868595593</v>
      </c>
      <c r="I1937" s="1881">
        <f t="shared" si="551"/>
        <v>90883</v>
      </c>
      <c r="J1937" s="10106"/>
      <c r="K1937" s="10106"/>
      <c r="L1937" s="10106"/>
      <c r="M1937" s="10106"/>
      <c r="N1937" s="10106"/>
      <c r="O1937" s="10106"/>
      <c r="P1937" s="10086"/>
      <c r="Q1937" s="10107"/>
      <c r="R1937" s="10107"/>
      <c r="S1937" s="10107"/>
      <c r="T1937" s="10088"/>
      <c r="U1937" s="10107"/>
      <c r="V1937" s="10107"/>
      <c r="W1937" s="10107"/>
      <c r="X1937" s="10107"/>
      <c r="Y1937" s="10107"/>
      <c r="Z1937" s="10107"/>
      <c r="AA1937" s="10107"/>
      <c r="AB1937" s="10107"/>
      <c r="AC1937" s="10107"/>
      <c r="AD1937" s="10107">
        <v>90883</v>
      </c>
      <c r="AE1937" s="10108"/>
      <c r="AF1937" s="10108"/>
      <c r="AG1937" s="10107"/>
      <c r="AH1937" s="10107"/>
      <c r="AI1937" s="10088"/>
      <c r="AJ1937" s="10109"/>
      <c r="AK1937" s="10109"/>
      <c r="AL1937" s="10109"/>
      <c r="AM1937" s="10109"/>
      <c r="AN1937" s="10110"/>
      <c r="AO1937" s="10110"/>
    </row>
    <row r="1938" spans="1:41" ht="17.100000000000001" customHeight="1">
      <c r="A1938" s="10053"/>
      <c r="B1938" s="7304"/>
      <c r="C1938" s="10111" t="s">
        <v>376</v>
      </c>
      <c r="D1938" s="10112" t="s">
        <v>661</v>
      </c>
      <c r="E1938" s="10113">
        <f>I1938</f>
        <v>133438</v>
      </c>
      <c r="F1938" s="10083">
        <v>18096</v>
      </c>
      <c r="G1938" s="10084">
        <v>14322.5</v>
      </c>
      <c r="H1938" s="8853">
        <f t="shared" si="546"/>
        <v>0.79147325375773647</v>
      </c>
      <c r="I1938" s="1881">
        <f>SUM(J1938:AM1938)</f>
        <v>133438</v>
      </c>
      <c r="J1938" s="10114"/>
      <c r="K1938" s="10114"/>
      <c r="L1938" s="10114"/>
      <c r="M1938" s="10114"/>
      <c r="N1938" s="10114"/>
      <c r="O1938" s="10114"/>
      <c r="P1938" s="10086"/>
      <c r="Q1938" s="10115"/>
      <c r="R1938" s="10115"/>
      <c r="S1938" s="10115"/>
      <c r="T1938" s="10088"/>
      <c r="U1938" s="10115"/>
      <c r="V1938" s="10115"/>
      <c r="W1938" s="10115"/>
      <c r="X1938" s="10115"/>
      <c r="Y1938" s="10115"/>
      <c r="Z1938" s="10115"/>
      <c r="AA1938" s="10115"/>
      <c r="AB1938" s="10115"/>
      <c r="AC1938" s="10115"/>
      <c r="AD1938" s="10115">
        <v>133438</v>
      </c>
      <c r="AE1938" s="10116"/>
      <c r="AF1938" s="10116"/>
      <c r="AG1938" s="10115"/>
      <c r="AH1938" s="10115"/>
      <c r="AI1938" s="10088"/>
      <c r="AJ1938" s="10117"/>
      <c r="AK1938" s="10117"/>
      <c r="AL1938" s="10117"/>
      <c r="AM1938" s="10117"/>
      <c r="AN1938" s="10118"/>
      <c r="AO1938" s="10118"/>
    </row>
    <row r="1939" spans="1:41" ht="17.100000000000001" customHeight="1">
      <c r="A1939" s="10119"/>
      <c r="B1939" s="7304"/>
      <c r="C1939" s="10120"/>
      <c r="D1939" s="10121"/>
      <c r="E1939" s="10113"/>
      <c r="F1939" s="10083"/>
      <c r="G1939" s="10084"/>
      <c r="H1939" s="8853"/>
      <c r="I1939" s="1881">
        <f t="shared" ref="I1939:I1958" si="563">SUM(J1939:AM1939)</f>
        <v>0</v>
      </c>
      <c r="J1939" s="10114"/>
      <c r="K1939" s="10114"/>
      <c r="L1939" s="10114"/>
      <c r="M1939" s="10114"/>
      <c r="N1939" s="10114"/>
      <c r="O1939" s="10114"/>
      <c r="P1939" s="10086"/>
      <c r="Q1939" s="10115"/>
      <c r="R1939" s="10115"/>
      <c r="S1939" s="10115"/>
      <c r="T1939" s="10088"/>
      <c r="U1939" s="10115"/>
      <c r="V1939" s="10115"/>
      <c r="W1939" s="10115"/>
      <c r="X1939" s="10115"/>
      <c r="Y1939" s="10115"/>
      <c r="Z1939" s="10115"/>
      <c r="AA1939" s="10115"/>
      <c r="AB1939" s="10115"/>
      <c r="AC1939" s="10115"/>
      <c r="AD1939" s="10115"/>
      <c r="AE1939" s="10116"/>
      <c r="AF1939" s="10116"/>
      <c r="AG1939" s="10115"/>
      <c r="AH1939" s="10115"/>
      <c r="AI1939" s="10088"/>
      <c r="AJ1939" s="10117"/>
      <c r="AK1939" s="10117"/>
      <c r="AL1939" s="10117"/>
      <c r="AM1939" s="10117"/>
      <c r="AN1939" s="10118"/>
      <c r="AO1939" s="10118"/>
    </row>
    <row r="1940" spans="1:41" ht="17.100000000000001" customHeight="1">
      <c r="A1940" s="10053"/>
      <c r="B1940" s="7304"/>
      <c r="C1940" s="11380" t="s">
        <v>1051</v>
      </c>
      <c r="D1940" s="11381"/>
      <c r="E1940" s="2233">
        <f>SUM(E1941:E1942)</f>
        <v>5509943</v>
      </c>
      <c r="F1940" s="2233">
        <f>SUM(F1941:F1942)</f>
        <v>5562102</v>
      </c>
      <c r="G1940" s="2445">
        <f>SUM(G1941:G1942)</f>
        <v>5341194.99</v>
      </c>
      <c r="H1940" s="8853">
        <f t="shared" si="546"/>
        <v>0.96028353848958548</v>
      </c>
      <c r="I1940" s="1881">
        <f t="shared" si="563"/>
        <v>0</v>
      </c>
      <c r="J1940" s="10114"/>
      <c r="K1940" s="10114"/>
      <c r="L1940" s="10114"/>
      <c r="M1940" s="10114"/>
      <c r="N1940" s="10114"/>
      <c r="O1940" s="10114"/>
      <c r="P1940" s="10086"/>
      <c r="Q1940" s="10115"/>
      <c r="R1940" s="10115"/>
      <c r="S1940" s="10115"/>
      <c r="T1940" s="10088"/>
      <c r="U1940" s="10115"/>
      <c r="V1940" s="10115"/>
      <c r="W1940" s="10115"/>
      <c r="X1940" s="10115"/>
      <c r="Y1940" s="10115"/>
      <c r="Z1940" s="10115"/>
      <c r="AA1940" s="10115"/>
      <c r="AB1940" s="10115"/>
      <c r="AC1940" s="10115"/>
      <c r="AD1940" s="10115"/>
      <c r="AE1940" s="10116"/>
      <c r="AF1940" s="10116"/>
      <c r="AG1940" s="10115"/>
      <c r="AH1940" s="10115"/>
      <c r="AI1940" s="10088"/>
      <c r="AJ1940" s="10117"/>
      <c r="AK1940" s="10117"/>
      <c r="AL1940" s="10117"/>
      <c r="AM1940" s="10117"/>
      <c r="AN1940" s="10118"/>
      <c r="AO1940" s="10118"/>
    </row>
    <row r="1941" spans="1:41" ht="54" customHeight="1">
      <c r="A1941" s="10053"/>
      <c r="B1941" s="7304"/>
      <c r="C1941" s="10122" t="s">
        <v>82</v>
      </c>
      <c r="D1941" s="10123" t="s">
        <v>720</v>
      </c>
      <c r="E1941" s="10124">
        <f>I1941</f>
        <v>2170500</v>
      </c>
      <c r="F1941" s="10083">
        <v>2005487</v>
      </c>
      <c r="G1941" s="10084">
        <v>1983258.77</v>
      </c>
      <c r="H1941" s="8853">
        <f t="shared" ref="H1941:H1958" si="564">G1941/F1941</f>
        <v>0.98891629314974372</v>
      </c>
      <c r="I1941" s="1881">
        <f t="shared" si="563"/>
        <v>2170500</v>
      </c>
      <c r="J1941" s="10125"/>
      <c r="K1941" s="10125"/>
      <c r="L1941" s="10125"/>
      <c r="M1941" s="10125"/>
      <c r="N1941" s="10125"/>
      <c r="O1941" s="10125"/>
      <c r="P1941" s="10086"/>
      <c r="Q1941" s="10126"/>
      <c r="R1941" s="10126"/>
      <c r="S1941" s="10126"/>
      <c r="T1941" s="10088"/>
      <c r="U1941" s="10126"/>
      <c r="V1941" s="10126"/>
      <c r="W1941" s="10126"/>
      <c r="X1941" s="10126"/>
      <c r="Y1941" s="10126"/>
      <c r="Z1941" s="10126"/>
      <c r="AA1941" s="10126"/>
      <c r="AB1941" s="10126"/>
      <c r="AC1941" s="10126"/>
      <c r="AD1941" s="10126">
        <v>2170500</v>
      </c>
      <c r="AE1941" s="10127"/>
      <c r="AF1941" s="10127"/>
      <c r="AG1941" s="10126"/>
      <c r="AH1941" s="10126"/>
      <c r="AI1941" s="10088"/>
      <c r="AJ1941" s="10128"/>
      <c r="AK1941" s="10128"/>
      <c r="AL1941" s="10128"/>
      <c r="AM1941" s="10128"/>
      <c r="AN1941" s="10129"/>
      <c r="AO1941" s="10129"/>
    </row>
    <row r="1942" spans="1:41" ht="30" customHeight="1">
      <c r="A1942" s="10053"/>
      <c r="B1942" s="7304"/>
      <c r="C1942" s="10130" t="s">
        <v>1052</v>
      </c>
      <c r="D1942" s="10131" t="s">
        <v>1053</v>
      </c>
      <c r="E1942" s="10132">
        <f t="shared" ref="E1942" si="565">I1942</f>
        <v>3339443</v>
      </c>
      <c r="F1942" s="10083">
        <v>3556615</v>
      </c>
      <c r="G1942" s="10084">
        <v>3357936.22</v>
      </c>
      <c r="H1942" s="8853">
        <f t="shared" si="564"/>
        <v>0.94413823818434106</v>
      </c>
      <c r="I1942" s="1881">
        <f t="shared" si="563"/>
        <v>3339443</v>
      </c>
      <c r="P1942" s="10086"/>
      <c r="T1942" s="10088"/>
      <c r="AD1942" s="10134">
        <v>3339443</v>
      </c>
      <c r="AI1942" s="10088"/>
    </row>
    <row r="1943" spans="1:41" ht="17.100000000000001" customHeight="1">
      <c r="A1943" s="10053"/>
      <c r="B1943" s="7304"/>
      <c r="C1943" s="11382"/>
      <c r="D1943" s="11383"/>
      <c r="E1943" s="2233"/>
      <c r="F1943" s="3248"/>
      <c r="G1943" s="3249"/>
      <c r="H1943" s="3250"/>
      <c r="I1943" s="1881">
        <f t="shared" si="563"/>
        <v>0</v>
      </c>
      <c r="P1943" s="10086"/>
      <c r="T1943" s="10088"/>
      <c r="AI1943" s="10088"/>
    </row>
    <row r="1944" spans="1:41" ht="17.100000000000001" customHeight="1">
      <c r="A1944" s="10053"/>
      <c r="B1944" s="7304"/>
      <c r="C1944" s="11384" t="s">
        <v>677</v>
      </c>
      <c r="D1944" s="11385"/>
      <c r="E1944" s="10132">
        <f t="shared" ref="E1944:G1944" si="566">SUM(E1945:E1946)</f>
        <v>2075487</v>
      </c>
      <c r="F1944" s="10132">
        <f t="shared" si="566"/>
        <v>2144600</v>
      </c>
      <c r="G1944" s="10138">
        <f t="shared" si="566"/>
        <v>2071800</v>
      </c>
      <c r="H1944" s="3250">
        <f t="shared" si="564"/>
        <v>0.96605427585563741</v>
      </c>
      <c r="I1944" s="1881">
        <f t="shared" si="563"/>
        <v>0</v>
      </c>
      <c r="P1944" s="10086"/>
      <c r="T1944" s="10088"/>
      <c r="AI1944" s="10088"/>
    </row>
    <row r="1945" spans="1:41" ht="17.100000000000001" customHeight="1">
      <c r="A1945" s="10053"/>
      <c r="B1945" s="7304"/>
      <c r="C1945" s="10139" t="s">
        <v>932</v>
      </c>
      <c r="D1945" s="10140" t="s">
        <v>933</v>
      </c>
      <c r="E1945" s="10141">
        <f>I1945</f>
        <v>344592</v>
      </c>
      <c r="F1945" s="10083">
        <v>407000</v>
      </c>
      <c r="G1945" s="10084">
        <v>357000</v>
      </c>
      <c r="H1945" s="3250">
        <f t="shared" si="564"/>
        <v>0.87714987714987713</v>
      </c>
      <c r="I1945" s="1881">
        <f t="shared" si="563"/>
        <v>344592</v>
      </c>
      <c r="J1945" s="10142"/>
      <c r="K1945" s="10142"/>
      <c r="L1945" s="10142"/>
      <c r="M1945" s="10142"/>
      <c r="N1945" s="10142"/>
      <c r="O1945" s="10142"/>
      <c r="P1945" s="10086"/>
      <c r="Q1945" s="10143"/>
      <c r="R1945" s="10143"/>
      <c r="S1945" s="10143"/>
      <c r="T1945" s="10088"/>
      <c r="U1945" s="10143"/>
      <c r="V1945" s="10143"/>
      <c r="W1945" s="10143"/>
      <c r="X1945" s="10143"/>
      <c r="Y1945" s="10143"/>
      <c r="Z1945" s="10143"/>
      <c r="AA1945" s="10143"/>
      <c r="AB1945" s="10143"/>
      <c r="AC1945" s="10143"/>
      <c r="AD1945" s="10143">
        <v>344592</v>
      </c>
      <c r="AE1945" s="10144"/>
      <c r="AF1945" s="10144"/>
      <c r="AG1945" s="10143"/>
      <c r="AH1945" s="10143"/>
      <c r="AI1945" s="10088"/>
      <c r="AJ1945" s="10145"/>
      <c r="AK1945" s="10145"/>
      <c r="AL1945" s="10145"/>
      <c r="AM1945" s="10145"/>
      <c r="AN1945" s="10146"/>
      <c r="AO1945" s="10146"/>
    </row>
    <row r="1946" spans="1:41" ht="17.100000000000001" customHeight="1">
      <c r="A1946" s="10053"/>
      <c r="B1946" s="7304"/>
      <c r="C1946" s="10147" t="s">
        <v>802</v>
      </c>
      <c r="D1946" s="10148" t="s">
        <v>803</v>
      </c>
      <c r="E1946" s="10141">
        <f>I1946</f>
        <v>1730895</v>
      </c>
      <c r="F1946" s="10083">
        <v>1737600</v>
      </c>
      <c r="G1946" s="10084">
        <v>1714800</v>
      </c>
      <c r="H1946" s="3250">
        <f t="shared" si="564"/>
        <v>0.98687845303867405</v>
      </c>
      <c r="I1946" s="1881">
        <f t="shared" si="563"/>
        <v>1730895</v>
      </c>
      <c r="J1946" s="10142"/>
      <c r="K1946" s="10142"/>
      <c r="L1946" s="10142"/>
      <c r="M1946" s="10142"/>
      <c r="N1946" s="10142"/>
      <c r="O1946" s="10142"/>
      <c r="P1946" s="10086"/>
      <c r="Q1946" s="10143"/>
      <c r="R1946" s="10143"/>
      <c r="S1946" s="10143"/>
      <c r="T1946" s="10088"/>
      <c r="U1946" s="10143"/>
      <c r="V1946" s="10143"/>
      <c r="W1946" s="10143"/>
      <c r="X1946" s="10143"/>
      <c r="Y1946" s="10143"/>
      <c r="Z1946" s="10143"/>
      <c r="AA1946" s="10143"/>
      <c r="AB1946" s="10143"/>
      <c r="AC1946" s="10143"/>
      <c r="AD1946" s="10143">
        <v>1730895</v>
      </c>
      <c r="AE1946" s="10144"/>
      <c r="AF1946" s="10144"/>
      <c r="AG1946" s="10143"/>
      <c r="AH1946" s="10143"/>
      <c r="AI1946" s="10088"/>
      <c r="AJ1946" s="10145"/>
      <c r="AK1946" s="10145"/>
      <c r="AL1946" s="10145"/>
      <c r="AM1946" s="10145"/>
      <c r="AN1946" s="10146"/>
      <c r="AO1946" s="10146"/>
    </row>
    <row r="1947" spans="1:41" ht="17.100000000000001" customHeight="1">
      <c r="A1947" s="4017"/>
      <c r="B1947" s="7304"/>
      <c r="C1947" s="9980"/>
      <c r="D1947" s="9981"/>
      <c r="E1947" s="2233"/>
      <c r="F1947" s="3248"/>
      <c r="G1947" s="3249"/>
      <c r="H1947" s="3250"/>
      <c r="I1947" s="1881">
        <f t="shared" si="563"/>
        <v>0</v>
      </c>
      <c r="J1947" s="10142"/>
      <c r="K1947" s="10142"/>
      <c r="L1947" s="10142"/>
      <c r="M1947" s="10142"/>
      <c r="N1947" s="10142"/>
      <c r="O1947" s="10142"/>
      <c r="P1947" s="10086"/>
      <c r="Q1947" s="10143"/>
      <c r="R1947" s="10143"/>
      <c r="S1947" s="10143"/>
      <c r="T1947" s="10088"/>
      <c r="U1947" s="10143"/>
      <c r="V1947" s="10143"/>
      <c r="W1947" s="10143"/>
      <c r="X1947" s="10143"/>
      <c r="Y1947" s="10143"/>
      <c r="Z1947" s="10143"/>
      <c r="AA1947" s="10143"/>
      <c r="AB1947" s="10143"/>
      <c r="AC1947" s="10143"/>
      <c r="AD1947" s="10143"/>
      <c r="AE1947" s="10144"/>
      <c r="AF1947" s="10144"/>
      <c r="AG1947" s="10143"/>
      <c r="AH1947" s="10143"/>
      <c r="AI1947" s="10088"/>
      <c r="AJ1947" s="10145"/>
      <c r="AK1947" s="10145"/>
      <c r="AL1947" s="10145"/>
      <c r="AM1947" s="10145"/>
      <c r="AN1947" s="10146"/>
      <c r="AO1947" s="10146"/>
    </row>
    <row r="1948" spans="1:41" ht="17.100000000000001" customHeight="1">
      <c r="A1948" s="4017"/>
      <c r="B1948" s="7304"/>
      <c r="C1948" s="11386" t="s">
        <v>679</v>
      </c>
      <c r="D1948" s="11387"/>
      <c r="E1948" s="10149">
        <f t="shared" ref="E1948:G1948" si="567">SUM(E1949)</f>
        <v>275000</v>
      </c>
      <c r="F1948" s="10149">
        <f t="shared" si="567"/>
        <v>475000</v>
      </c>
      <c r="G1948" s="10150">
        <f t="shared" si="567"/>
        <v>475000</v>
      </c>
      <c r="H1948" s="3813">
        <f t="shared" si="564"/>
        <v>1</v>
      </c>
      <c r="I1948" s="1881">
        <f t="shared" si="563"/>
        <v>0</v>
      </c>
      <c r="J1948" s="10142"/>
      <c r="K1948" s="10142"/>
      <c r="L1948" s="10142"/>
      <c r="M1948" s="10142"/>
      <c r="N1948" s="10142"/>
      <c r="O1948" s="10142"/>
      <c r="P1948" s="10151"/>
      <c r="Q1948" s="10143"/>
      <c r="R1948" s="10143"/>
      <c r="S1948" s="10143"/>
      <c r="T1948" s="10088"/>
      <c r="U1948" s="10143"/>
      <c r="V1948" s="10143"/>
      <c r="W1948" s="10143"/>
      <c r="X1948" s="10143"/>
      <c r="Y1948" s="10143"/>
      <c r="Z1948" s="10143"/>
      <c r="AA1948" s="10143"/>
      <c r="AB1948" s="10143"/>
      <c r="AC1948" s="10143"/>
      <c r="AD1948" s="10143"/>
      <c r="AE1948" s="10144"/>
      <c r="AF1948" s="10144"/>
      <c r="AG1948" s="10143"/>
      <c r="AH1948" s="10143"/>
      <c r="AI1948" s="10088"/>
      <c r="AJ1948" s="10145"/>
      <c r="AK1948" s="10145"/>
      <c r="AL1948" s="10145"/>
      <c r="AM1948" s="10145"/>
      <c r="AN1948" s="10146"/>
      <c r="AO1948" s="10146"/>
    </row>
    <row r="1949" spans="1:41" ht="17.100000000000001" customHeight="1">
      <c r="A1949" s="4017"/>
      <c r="B1949" s="7304"/>
      <c r="C1949" s="11388" t="s">
        <v>680</v>
      </c>
      <c r="D1949" s="11389"/>
      <c r="E1949" s="10152">
        <f t="shared" ref="E1949:G1949" si="568">SUM(E1950:E1951)</f>
        <v>275000</v>
      </c>
      <c r="F1949" s="10152">
        <f t="shared" si="568"/>
        <v>475000</v>
      </c>
      <c r="G1949" s="10153">
        <f t="shared" si="568"/>
        <v>475000</v>
      </c>
      <c r="H1949" s="3250">
        <f t="shared" si="564"/>
        <v>1</v>
      </c>
      <c r="I1949" s="1881">
        <f t="shared" si="563"/>
        <v>0</v>
      </c>
      <c r="J1949" s="10142"/>
      <c r="K1949" s="10142"/>
      <c r="L1949" s="10142"/>
      <c r="M1949" s="10142"/>
      <c r="N1949" s="10142"/>
      <c r="O1949" s="10142"/>
      <c r="P1949" s="10151"/>
      <c r="Q1949" s="10143"/>
      <c r="R1949" s="10143"/>
      <c r="S1949" s="10143"/>
      <c r="T1949" s="10088"/>
      <c r="U1949" s="10143"/>
      <c r="V1949" s="10143"/>
      <c r="W1949" s="10143"/>
      <c r="X1949" s="10143"/>
      <c r="Y1949" s="10143"/>
      <c r="Z1949" s="10143"/>
      <c r="AA1949" s="10143"/>
      <c r="AB1949" s="10143"/>
      <c r="AC1949" s="10143"/>
      <c r="AD1949" s="10143"/>
      <c r="AE1949" s="10144"/>
      <c r="AF1949" s="10144"/>
      <c r="AG1949" s="10143"/>
      <c r="AH1949" s="10143"/>
      <c r="AI1949" s="10088"/>
      <c r="AJ1949" s="10145"/>
      <c r="AK1949" s="10145"/>
      <c r="AL1949" s="10145"/>
      <c r="AM1949" s="10145"/>
      <c r="AN1949" s="10146"/>
      <c r="AO1949" s="10146"/>
    </row>
    <row r="1950" spans="1:41" ht="54.75" customHeight="1">
      <c r="A1950" s="4017"/>
      <c r="B1950" s="7304"/>
      <c r="C1950" s="6776" t="s">
        <v>989</v>
      </c>
      <c r="D1950" s="10154" t="s">
        <v>990</v>
      </c>
      <c r="E1950" s="10155">
        <f>I1950</f>
        <v>275000</v>
      </c>
      <c r="F1950" s="10152">
        <v>275000</v>
      </c>
      <c r="G1950" s="10156">
        <v>275000</v>
      </c>
      <c r="H1950" s="8853">
        <f t="shared" si="564"/>
        <v>1</v>
      </c>
      <c r="I1950" s="1881">
        <f t="shared" si="563"/>
        <v>275000</v>
      </c>
      <c r="J1950" s="10142"/>
      <c r="K1950" s="10142"/>
      <c r="L1950" s="10142"/>
      <c r="M1950" s="10142"/>
      <c r="N1950" s="10142"/>
      <c r="O1950" s="10142"/>
      <c r="P1950" s="10151"/>
      <c r="Q1950" s="10143"/>
      <c r="R1950" s="10143"/>
      <c r="S1950" s="10143"/>
      <c r="T1950" s="10088"/>
      <c r="U1950" s="10143"/>
      <c r="V1950" s="10143"/>
      <c r="W1950" s="10143"/>
      <c r="X1950" s="10143"/>
      <c r="Y1950" s="10143"/>
      <c r="Z1950" s="10143"/>
      <c r="AA1950" s="10143"/>
      <c r="AB1950" s="10143"/>
      <c r="AC1950" s="10143"/>
      <c r="AD1950" s="10143">
        <v>275000</v>
      </c>
      <c r="AE1950" s="10144"/>
      <c r="AF1950" s="10144"/>
      <c r="AG1950" s="10143"/>
      <c r="AH1950" s="10143"/>
      <c r="AI1950" s="10088"/>
      <c r="AJ1950" s="10145"/>
      <c r="AK1950" s="10145"/>
      <c r="AL1950" s="10145"/>
      <c r="AM1950" s="10145"/>
      <c r="AN1950" s="10146"/>
      <c r="AO1950" s="10146"/>
    </row>
    <row r="1951" spans="1:41" ht="45" customHeight="1" thickBot="1">
      <c r="A1951" s="4017"/>
      <c r="B1951" s="7304"/>
      <c r="C1951" s="10157" t="s">
        <v>243</v>
      </c>
      <c r="D1951" s="9307" t="s">
        <v>778</v>
      </c>
      <c r="E1951" s="10141">
        <v>0</v>
      </c>
      <c r="F1951" s="2281">
        <v>200000</v>
      </c>
      <c r="G1951" s="2282">
        <v>200000</v>
      </c>
      <c r="H1951" s="2923">
        <f t="shared" si="564"/>
        <v>1</v>
      </c>
      <c r="I1951" s="1881">
        <f t="shared" si="563"/>
        <v>0</v>
      </c>
      <c r="J1951" s="10142"/>
      <c r="K1951" s="10142"/>
      <c r="L1951" s="10142"/>
      <c r="M1951" s="10142"/>
      <c r="N1951" s="10142"/>
      <c r="O1951" s="10142"/>
      <c r="P1951" s="10151"/>
      <c r="Q1951" s="10143"/>
      <c r="R1951" s="10143"/>
      <c r="S1951" s="10143"/>
      <c r="T1951" s="10088"/>
      <c r="U1951" s="10143"/>
      <c r="V1951" s="10143"/>
      <c r="W1951" s="10143"/>
      <c r="X1951" s="10143"/>
      <c r="Y1951" s="10143"/>
      <c r="Z1951" s="10143"/>
      <c r="AA1951" s="10143"/>
      <c r="AB1951" s="10143"/>
      <c r="AC1951" s="10143"/>
      <c r="AD1951" s="10143"/>
      <c r="AE1951" s="10144"/>
      <c r="AF1951" s="10144"/>
      <c r="AG1951" s="10143"/>
      <c r="AH1951" s="10143"/>
      <c r="AI1951" s="10088"/>
      <c r="AJ1951" s="10145"/>
      <c r="AK1951" s="10145"/>
      <c r="AL1951" s="10145"/>
      <c r="AM1951" s="10145"/>
      <c r="AN1951" s="10146"/>
      <c r="AO1951" s="10146"/>
    </row>
    <row r="1952" spans="1:41" s="1928" customFormat="1" ht="17.100000000000001" customHeight="1" thickBot="1">
      <c r="A1952" s="8849"/>
      <c r="B1952" s="2214" t="s">
        <v>452</v>
      </c>
      <c r="C1952" s="10054"/>
      <c r="D1952" s="10055" t="s">
        <v>44</v>
      </c>
      <c r="E1952" s="3492">
        <f>SUM(E1953,E1956)</f>
        <v>0</v>
      </c>
      <c r="F1952" s="3492">
        <f>SUM(F1953,F1956)</f>
        <v>201114</v>
      </c>
      <c r="G1952" s="3493">
        <f>SUM(G1953,G1956)</f>
        <v>200587</v>
      </c>
      <c r="H1952" s="2926">
        <f t="shared" si="564"/>
        <v>0.99737959565221712</v>
      </c>
      <c r="I1952" s="1881">
        <f t="shared" si="563"/>
        <v>0</v>
      </c>
      <c r="J1952" s="10133"/>
      <c r="K1952" s="10133"/>
      <c r="L1952" s="10133"/>
      <c r="M1952" s="10133"/>
      <c r="N1952" s="10133"/>
      <c r="O1952" s="10133"/>
      <c r="P1952" s="10158"/>
      <c r="Q1952" s="10134"/>
      <c r="R1952" s="10134"/>
      <c r="S1952" s="10134"/>
      <c r="T1952" s="10159"/>
      <c r="U1952" s="10134"/>
      <c r="V1952" s="10134"/>
      <c r="W1952" s="10134"/>
      <c r="X1952" s="10134"/>
      <c r="Y1952" s="10134"/>
      <c r="Z1952" s="10134"/>
      <c r="AA1952" s="10134"/>
      <c r="AB1952" s="10134"/>
      <c r="AC1952" s="10134"/>
      <c r="AD1952" s="10134"/>
      <c r="AE1952" s="10135"/>
      <c r="AF1952" s="10135"/>
      <c r="AG1952" s="10134"/>
      <c r="AH1952" s="10134"/>
      <c r="AI1952" s="10159"/>
      <c r="AJ1952" s="10136"/>
      <c r="AK1952" s="10136"/>
      <c r="AL1952" s="10136"/>
      <c r="AM1952" s="10136"/>
      <c r="AN1952" s="10136"/>
      <c r="AO1952" s="10136"/>
    </row>
    <row r="1953" spans="1:49" s="1928" customFormat="1" ht="17.100000000000001" customHeight="1">
      <c r="A1953" s="1929"/>
      <c r="B1953" s="10807"/>
      <c r="C1953" s="11258" t="s">
        <v>645</v>
      </c>
      <c r="D1953" s="11258"/>
      <c r="E1953" s="2220">
        <f t="shared" ref="E1953:G1954" si="569">SUM(E1954)</f>
        <v>0</v>
      </c>
      <c r="F1953" s="2220">
        <f t="shared" si="569"/>
        <v>52000</v>
      </c>
      <c r="G1953" s="2221">
        <f t="shared" si="569"/>
        <v>52000</v>
      </c>
      <c r="H1953" s="8850">
        <f t="shared" si="564"/>
        <v>1</v>
      </c>
      <c r="I1953" s="1881">
        <f t="shared" si="563"/>
        <v>0</v>
      </c>
      <c r="J1953" s="10142"/>
      <c r="K1953" s="10142"/>
      <c r="L1953" s="10142"/>
      <c r="M1953" s="10142"/>
      <c r="N1953" s="10142"/>
      <c r="O1953" s="10142"/>
      <c r="P1953" s="10151"/>
      <c r="Q1953" s="10143"/>
      <c r="R1953" s="10143"/>
      <c r="S1953" s="10143"/>
      <c r="T1953" s="10088"/>
      <c r="U1953" s="10143"/>
      <c r="V1953" s="10143"/>
      <c r="W1953" s="10143"/>
      <c r="X1953" s="10143"/>
      <c r="Y1953" s="10143"/>
      <c r="Z1953" s="10143"/>
      <c r="AA1953" s="10143"/>
      <c r="AB1953" s="10143"/>
      <c r="AC1953" s="10143"/>
      <c r="AD1953" s="10143"/>
      <c r="AE1953" s="10144"/>
      <c r="AF1953" s="10144"/>
      <c r="AG1953" s="10143"/>
      <c r="AH1953" s="10143"/>
      <c r="AI1953" s="10088"/>
      <c r="AJ1953" s="10145"/>
      <c r="AK1953" s="10145"/>
      <c r="AL1953" s="10145"/>
      <c r="AM1953" s="10145"/>
      <c r="AN1953" s="10145"/>
      <c r="AO1953" s="10145"/>
    </row>
    <row r="1954" spans="1:49" s="1928" customFormat="1" ht="17.100000000000001" customHeight="1">
      <c r="A1954" s="1929"/>
      <c r="B1954" s="10807"/>
      <c r="C1954" s="11390" t="s">
        <v>713</v>
      </c>
      <c r="D1954" s="11390"/>
      <c r="E1954" s="10160">
        <f t="shared" si="569"/>
        <v>0</v>
      </c>
      <c r="F1954" s="10160">
        <f t="shared" si="569"/>
        <v>52000</v>
      </c>
      <c r="G1954" s="10161">
        <f t="shared" si="569"/>
        <v>52000</v>
      </c>
      <c r="H1954" s="8853">
        <f t="shared" si="564"/>
        <v>1</v>
      </c>
      <c r="I1954" s="1881">
        <f t="shared" si="563"/>
        <v>0</v>
      </c>
      <c r="J1954" s="10162"/>
      <c r="K1954" s="10162"/>
      <c r="L1954" s="10162"/>
      <c r="M1954" s="10162"/>
      <c r="N1954" s="10162"/>
      <c r="O1954" s="10162"/>
      <c r="P1954" s="10151"/>
      <c r="Q1954" s="10163"/>
      <c r="R1954" s="10163"/>
      <c r="S1954" s="10163"/>
      <c r="T1954" s="10088"/>
      <c r="U1954" s="10163"/>
      <c r="V1954" s="10163"/>
      <c r="W1954" s="10163"/>
      <c r="X1954" s="10163"/>
      <c r="Y1954" s="10163"/>
      <c r="Z1954" s="10163"/>
      <c r="AA1954" s="10163"/>
      <c r="AB1954" s="10163"/>
      <c r="AC1954" s="10163"/>
      <c r="AD1954" s="10163"/>
      <c r="AE1954" s="10164"/>
      <c r="AF1954" s="10164"/>
      <c r="AG1954" s="10163"/>
      <c r="AH1954" s="10163"/>
      <c r="AI1954" s="10088"/>
      <c r="AJ1954" s="10165"/>
      <c r="AK1954" s="10165"/>
      <c r="AL1954" s="10165"/>
      <c r="AM1954" s="10165"/>
      <c r="AN1954" s="10165"/>
      <c r="AO1954" s="10165"/>
    </row>
    <row r="1955" spans="1:49" s="1928" customFormat="1" ht="41.25" customHeight="1" thickBot="1">
      <c r="A1955" s="2113"/>
      <c r="B1955" s="8953"/>
      <c r="C1955" s="10166" t="s">
        <v>71</v>
      </c>
      <c r="D1955" s="10167" t="s">
        <v>791</v>
      </c>
      <c r="E1955" s="10168">
        <f>I1955</f>
        <v>0</v>
      </c>
      <c r="F1955" s="10168">
        <v>52000</v>
      </c>
      <c r="G1955" s="10169">
        <v>52000</v>
      </c>
      <c r="H1955" s="3240">
        <f t="shared" si="564"/>
        <v>1</v>
      </c>
      <c r="I1955" s="1881">
        <f t="shared" si="563"/>
        <v>0</v>
      </c>
      <c r="J1955" s="10170"/>
      <c r="K1955" s="10170"/>
      <c r="L1955" s="10170"/>
      <c r="M1955" s="10170"/>
      <c r="N1955" s="10170"/>
      <c r="O1955" s="10170"/>
      <c r="P1955" s="10086"/>
      <c r="Q1955" s="10171"/>
      <c r="R1955" s="10171"/>
      <c r="S1955" s="10171"/>
      <c r="T1955" s="10172"/>
      <c r="U1955" s="10171"/>
      <c r="V1955" s="10171"/>
      <c r="W1955" s="10171"/>
      <c r="X1955" s="10171"/>
      <c r="Y1955" s="10171"/>
      <c r="Z1955" s="10171"/>
      <c r="AA1955" s="10171"/>
      <c r="AB1955" s="10171"/>
      <c r="AC1955" s="10171"/>
      <c r="AD1955" s="10171"/>
      <c r="AE1955" s="10173"/>
      <c r="AF1955" s="10173"/>
      <c r="AG1955" s="10171"/>
      <c r="AH1955" s="10171"/>
      <c r="AI1955" s="10172"/>
      <c r="AJ1955" s="10174"/>
      <c r="AK1955" s="10174"/>
      <c r="AL1955" s="10174"/>
      <c r="AM1955" s="10174"/>
      <c r="AN1955" s="10174"/>
      <c r="AO1955" s="10174"/>
    </row>
    <row r="1956" spans="1:49" s="1928" customFormat="1" ht="17.100000000000001" customHeight="1">
      <c r="A1956" s="8849"/>
      <c r="B1956" s="5269"/>
      <c r="C1956" s="11258" t="s">
        <v>679</v>
      </c>
      <c r="D1956" s="11352"/>
      <c r="E1956" s="3465">
        <f t="shared" ref="E1956:G1957" si="570">SUM(E1957)</f>
        <v>0</v>
      </c>
      <c r="F1956" s="3465">
        <f t="shared" si="570"/>
        <v>149114</v>
      </c>
      <c r="G1956" s="3466">
        <f t="shared" si="570"/>
        <v>148587</v>
      </c>
      <c r="H1956" s="8850">
        <f t="shared" si="564"/>
        <v>0.99646579127379054</v>
      </c>
      <c r="I1956" s="1881">
        <f t="shared" si="563"/>
        <v>0</v>
      </c>
      <c r="J1956" s="10170"/>
      <c r="K1956" s="10170"/>
      <c r="L1956" s="10170"/>
      <c r="M1956" s="10170"/>
      <c r="N1956" s="10170"/>
      <c r="O1956" s="10170"/>
      <c r="P1956" s="10086"/>
      <c r="Q1956" s="10171"/>
      <c r="R1956" s="10171"/>
      <c r="S1956" s="10171"/>
      <c r="T1956" s="10172"/>
      <c r="U1956" s="10171"/>
      <c r="V1956" s="10171"/>
      <c r="W1956" s="10171"/>
      <c r="X1956" s="10171"/>
      <c r="Y1956" s="10171"/>
      <c r="Z1956" s="10171"/>
      <c r="AA1956" s="10171"/>
      <c r="AB1956" s="10171"/>
      <c r="AC1956" s="10171"/>
      <c r="AD1956" s="10171"/>
      <c r="AE1956" s="10173"/>
      <c r="AF1956" s="10173"/>
      <c r="AG1956" s="10171"/>
      <c r="AH1956" s="10171"/>
      <c r="AI1956" s="10172"/>
      <c r="AJ1956" s="10174"/>
      <c r="AK1956" s="10174"/>
      <c r="AL1956" s="10174"/>
      <c r="AM1956" s="10174"/>
      <c r="AN1956" s="10174"/>
      <c r="AO1956" s="10174"/>
    </row>
    <row r="1957" spans="1:49" s="1928" customFormat="1" ht="17.100000000000001" customHeight="1">
      <c r="A1957" s="8849"/>
      <c r="B1957" s="5269"/>
      <c r="C1957" s="11367" t="s">
        <v>680</v>
      </c>
      <c r="D1957" s="11368"/>
      <c r="E1957" s="10175">
        <f t="shared" si="570"/>
        <v>0</v>
      </c>
      <c r="F1957" s="10175">
        <f t="shared" si="570"/>
        <v>149114</v>
      </c>
      <c r="G1957" s="10176">
        <f t="shared" si="570"/>
        <v>148587</v>
      </c>
      <c r="H1957" s="8853">
        <f t="shared" si="564"/>
        <v>0.99646579127379054</v>
      </c>
      <c r="I1957" s="1881">
        <f t="shared" si="563"/>
        <v>0</v>
      </c>
      <c r="J1957" s="10170"/>
      <c r="K1957" s="10170"/>
      <c r="L1957" s="10170"/>
      <c r="M1957" s="10170"/>
      <c r="N1957" s="10170"/>
      <c r="O1957" s="10170"/>
      <c r="P1957" s="10177"/>
      <c r="Q1957" s="10171"/>
      <c r="R1957" s="10171"/>
      <c r="S1957" s="10171"/>
      <c r="T1957" s="10178"/>
      <c r="U1957" s="10171"/>
      <c r="V1957" s="10171"/>
      <c r="W1957" s="10171"/>
      <c r="X1957" s="10171"/>
      <c r="Y1957" s="10171"/>
      <c r="Z1957" s="10171"/>
      <c r="AA1957" s="10171"/>
      <c r="AB1957" s="10171"/>
      <c r="AC1957" s="10171"/>
      <c r="AD1957" s="10171"/>
      <c r="AE1957" s="10173"/>
      <c r="AF1957" s="10173"/>
      <c r="AG1957" s="10171"/>
      <c r="AH1957" s="10171"/>
      <c r="AI1957" s="10178"/>
      <c r="AJ1957" s="10174"/>
      <c r="AK1957" s="10174"/>
      <c r="AL1957" s="10174"/>
      <c r="AM1957" s="10174"/>
      <c r="AN1957" s="10174"/>
      <c r="AO1957" s="10174"/>
    </row>
    <row r="1958" spans="1:49" s="1928" customFormat="1" ht="45" customHeight="1" thickBot="1">
      <c r="A1958" s="2113"/>
      <c r="B1958" s="5287"/>
      <c r="C1958" s="10179" t="s">
        <v>243</v>
      </c>
      <c r="D1958" s="5610" t="s">
        <v>778</v>
      </c>
      <c r="E1958" s="10168">
        <f>I1958</f>
        <v>0</v>
      </c>
      <c r="F1958" s="10168">
        <v>149114</v>
      </c>
      <c r="G1958" s="10169">
        <v>148587</v>
      </c>
      <c r="H1958" s="8853">
        <f t="shared" si="564"/>
        <v>0.99646579127379054</v>
      </c>
      <c r="I1958" s="1881">
        <f t="shared" si="563"/>
        <v>0</v>
      </c>
      <c r="J1958" s="10170"/>
      <c r="K1958" s="10170"/>
      <c r="L1958" s="10170"/>
      <c r="M1958" s="10170"/>
      <c r="N1958" s="10170"/>
      <c r="O1958" s="10170"/>
      <c r="P1958" s="10177"/>
      <c r="Q1958" s="10171"/>
      <c r="R1958" s="10171"/>
      <c r="S1958" s="10171"/>
      <c r="T1958" s="10178"/>
      <c r="U1958" s="10171"/>
      <c r="V1958" s="10171"/>
      <c r="W1958" s="10171"/>
      <c r="X1958" s="10171"/>
      <c r="Y1958" s="10171"/>
      <c r="Z1958" s="10171"/>
      <c r="AA1958" s="10171"/>
      <c r="AB1958" s="10171"/>
      <c r="AC1958" s="10171"/>
      <c r="AD1958" s="10171"/>
      <c r="AE1958" s="10173"/>
      <c r="AF1958" s="10173"/>
      <c r="AG1958" s="10171"/>
      <c r="AH1958" s="10171"/>
      <c r="AI1958" s="10178"/>
      <c r="AJ1958" s="10174"/>
      <c r="AK1958" s="10174"/>
      <c r="AL1958" s="10174"/>
      <c r="AM1958" s="10174"/>
      <c r="AN1958" s="10174"/>
      <c r="AO1958" s="10174"/>
    </row>
    <row r="1959" spans="1:49" ht="17.100000000000001" customHeight="1" thickBot="1">
      <c r="A1959" s="11369" t="s">
        <v>1054</v>
      </c>
      <c r="B1959" s="11370"/>
      <c r="C1959" s="11370"/>
      <c r="D1959" s="11371"/>
      <c r="E1959" s="2472">
        <f>SUM(E5,E112,E138,E195,E330,E361,E393,E409,E428,E466,E761,E768,E789,E798,E808,E1133,E1256,E1402,E1499,E1568,E1624,E1762,E1876,E1920,E744)</f>
        <v>2181740022</v>
      </c>
      <c r="F1959" s="2472">
        <f>SUM(F5,F112,F138,F195,F330,F361,F393,F409,F428,F466,F761,F768,F789,F798,F808,F1133,F1256,F1402,F1499,F1568,F1624,F1762,F1876,F1920,F744)</f>
        <v>2017449213</v>
      </c>
      <c r="G1959" s="2473">
        <f>SUM(G5,G112,G138,G195,G330,G361,G393,G409,G428,G466,G761,G768,G789,G798,G808,G1133,G1256,G1402,G1499,G1568,G1624,G1762,G1876,G1920,G744)</f>
        <v>1827498589.9800005</v>
      </c>
      <c r="H1959" s="2474">
        <f>G1959/F1959</f>
        <v>0.90584614383549322</v>
      </c>
      <c r="I1959" s="1881">
        <f t="shared" ref="I1959:AM1959" si="571">SUM(I5:I1958)</f>
        <v>2167031399</v>
      </c>
      <c r="J1959" s="10133">
        <f t="shared" si="571"/>
        <v>2350518</v>
      </c>
      <c r="K1959" s="10133">
        <f t="shared" si="571"/>
        <v>1674756</v>
      </c>
      <c r="L1959" s="10133">
        <f t="shared" si="571"/>
        <v>189345960</v>
      </c>
      <c r="M1959" s="10133">
        <f t="shared" si="571"/>
        <v>7206600</v>
      </c>
      <c r="N1959" s="10133">
        <f t="shared" si="571"/>
        <v>6674363</v>
      </c>
      <c r="O1959" s="10133">
        <f t="shared" si="571"/>
        <v>50356146</v>
      </c>
      <c r="P1959" s="10177">
        <f t="shared" si="571"/>
        <v>3902443</v>
      </c>
      <c r="Q1959" s="10134">
        <f t="shared" si="571"/>
        <v>56492634</v>
      </c>
      <c r="R1959" s="10134">
        <f t="shared" si="571"/>
        <v>2000</v>
      </c>
      <c r="S1959" s="10134">
        <f t="shared" si="571"/>
        <v>161770628</v>
      </c>
      <c r="T1959" s="10178">
        <f t="shared" si="571"/>
        <v>25923387</v>
      </c>
      <c r="U1959" s="10134">
        <f t="shared" si="571"/>
        <v>20555575</v>
      </c>
      <c r="V1959" s="10134">
        <f t="shared" si="571"/>
        <v>1513626</v>
      </c>
      <c r="W1959" s="10134">
        <f t="shared" si="571"/>
        <v>27503551</v>
      </c>
      <c r="X1959" s="10134">
        <f t="shared" si="571"/>
        <v>666038</v>
      </c>
      <c r="Y1959" s="10134">
        <f t="shared" si="571"/>
        <v>978447</v>
      </c>
      <c r="Z1959" s="10134">
        <f t="shared" si="571"/>
        <v>1172578</v>
      </c>
      <c r="AA1959" s="10134">
        <f t="shared" si="571"/>
        <v>11547614</v>
      </c>
      <c r="AB1959" s="10134">
        <f t="shared" si="571"/>
        <v>227772354</v>
      </c>
      <c r="AC1959" s="10134">
        <f t="shared" si="571"/>
        <v>904966399</v>
      </c>
      <c r="AD1959" s="10134">
        <f t="shared" si="571"/>
        <v>33776432</v>
      </c>
      <c r="AE1959" s="10134">
        <f t="shared" si="571"/>
        <v>89301437</v>
      </c>
      <c r="AF1959" s="10134">
        <f t="shared" si="571"/>
        <v>146116935</v>
      </c>
      <c r="AG1959" s="10134">
        <f t="shared" si="571"/>
        <v>29902530</v>
      </c>
      <c r="AH1959" s="10134">
        <f t="shared" si="571"/>
        <v>15260288</v>
      </c>
      <c r="AI1959" s="10134">
        <f t="shared" si="571"/>
        <v>19545</v>
      </c>
      <c r="AJ1959" s="10134">
        <f t="shared" si="571"/>
        <v>2100000</v>
      </c>
      <c r="AK1959" s="10134">
        <f t="shared" si="571"/>
        <v>1200000</v>
      </c>
      <c r="AL1959" s="10134">
        <f t="shared" si="571"/>
        <v>126331000</v>
      </c>
      <c r="AM1959" s="10134">
        <f t="shared" si="571"/>
        <v>22127311</v>
      </c>
    </row>
    <row r="1960" spans="1:49" ht="15.75" customHeight="1" thickBot="1">
      <c r="A1960" s="11372"/>
      <c r="B1960" s="11373"/>
      <c r="C1960" s="11373"/>
      <c r="D1960" s="11373"/>
      <c r="E1960" s="10180"/>
      <c r="F1960" s="2281"/>
      <c r="G1960" s="2282"/>
      <c r="H1960" s="2923"/>
      <c r="J1960" s="10133" t="s">
        <v>634</v>
      </c>
      <c r="K1960" s="10133" t="s">
        <v>635</v>
      </c>
      <c r="L1960" s="10133" t="s">
        <v>636</v>
      </c>
      <c r="M1960" s="10133" t="s">
        <v>637</v>
      </c>
      <c r="N1960" s="10133" t="s">
        <v>638</v>
      </c>
      <c r="O1960" s="10133" t="s">
        <v>639</v>
      </c>
      <c r="P1960" s="10181" t="s">
        <v>640</v>
      </c>
      <c r="Q1960" s="10133" t="s">
        <v>641</v>
      </c>
      <c r="R1960" s="10133" t="s">
        <v>642</v>
      </c>
      <c r="S1960" s="10133" t="s">
        <v>643</v>
      </c>
      <c r="T1960" s="10182" t="s">
        <v>644</v>
      </c>
      <c r="U1960" s="10133" t="s">
        <v>613</v>
      </c>
      <c r="V1960" s="10133" t="s">
        <v>614</v>
      </c>
      <c r="W1960" s="10133" t="s">
        <v>615</v>
      </c>
      <c r="X1960" s="10133" t="s">
        <v>616</v>
      </c>
      <c r="Y1960" s="10133" t="s">
        <v>1055</v>
      </c>
      <c r="Z1960" s="10133" t="s">
        <v>618</v>
      </c>
      <c r="AA1960" s="10133" t="s">
        <v>619</v>
      </c>
      <c r="AB1960" s="10133" t="s">
        <v>620</v>
      </c>
      <c r="AC1960" s="10133" t="s">
        <v>621</v>
      </c>
      <c r="AD1960" s="10133" t="s">
        <v>622</v>
      </c>
      <c r="AE1960" s="10183" t="s">
        <v>623</v>
      </c>
      <c r="AF1960" s="10183" t="s">
        <v>624</v>
      </c>
      <c r="AG1960" s="10133" t="s">
        <v>625</v>
      </c>
      <c r="AH1960" s="10133" t="s">
        <v>626</v>
      </c>
      <c r="AI1960" s="10182" t="s">
        <v>627</v>
      </c>
      <c r="AJ1960" s="10183" t="s">
        <v>628</v>
      </c>
      <c r="AK1960" s="10183" t="s">
        <v>1056</v>
      </c>
      <c r="AL1960" s="10183" t="s">
        <v>630</v>
      </c>
      <c r="AM1960" s="10184" t="s">
        <v>631</v>
      </c>
    </row>
    <row r="1961" spans="1:49" ht="17.100000000000001" customHeight="1" thickBot="1">
      <c r="A1961" s="11374" t="s">
        <v>235</v>
      </c>
      <c r="B1961" s="11375"/>
      <c r="C1961" s="11375"/>
      <c r="D1961" s="11376"/>
      <c r="E1961" s="10185"/>
      <c r="F1961" s="10186"/>
      <c r="G1961" s="10187"/>
      <c r="H1961" s="10188"/>
    </row>
    <row r="1962" spans="1:49" ht="17.25" customHeight="1" thickBot="1">
      <c r="A1962" s="11377" t="s">
        <v>1057</v>
      </c>
      <c r="B1962" s="11378"/>
      <c r="C1962" s="11378"/>
      <c r="D1962" s="11379"/>
      <c r="E1962" s="10189">
        <f t="shared" ref="E1962:G1962" si="572">E1963+E1966+E1967+E1968+E1969+E1970</f>
        <v>1083544851</v>
      </c>
      <c r="F1962" s="10189">
        <f>F1963+F1966+F1967+F1968+F1969+F1970</f>
        <v>1130342423</v>
      </c>
      <c r="G1962" s="10190">
        <f t="shared" si="572"/>
        <v>1048604182.09</v>
      </c>
      <c r="H1962" s="1935">
        <f>G1962/F1962</f>
        <v>0.9276871864252767</v>
      </c>
    </row>
    <row r="1963" spans="1:49" ht="17.100000000000001" customHeight="1">
      <c r="A1963" s="11409" t="s">
        <v>1058</v>
      </c>
      <c r="B1963" s="11410"/>
      <c r="C1963" s="11410"/>
      <c r="D1963" s="11410"/>
      <c r="E1963" s="10191">
        <f>E1964+E1965</f>
        <v>498708182</v>
      </c>
      <c r="F1963" s="10191">
        <f>F1964+F1965</f>
        <v>511868660</v>
      </c>
      <c r="G1963" s="10192">
        <f t="shared" ref="G1963" si="573">G1964+G1965</f>
        <v>468094499.93999994</v>
      </c>
      <c r="H1963" s="10193">
        <f t="shared" ref="H1963:H1970" si="574">G1963/F1963</f>
        <v>0.9144816561732847</v>
      </c>
      <c r="AW1963" s="10194">
        <f>I1959-E1959</f>
        <v>-14708623</v>
      </c>
    </row>
    <row r="1964" spans="1:49" ht="19.5" customHeight="1">
      <c r="A1964" s="11411" t="s">
        <v>1059</v>
      </c>
      <c r="B1964" s="11406"/>
      <c r="C1964" s="11406"/>
      <c r="D1964" s="11406"/>
      <c r="E1964" s="10195">
        <f>E9+E397+E470+E480+E495+E587+E598+E647+E665+E748+E816+E852+E870+E934+E1002+E1040+E1220+E1233+E1264+E1417+E1503+E1543+E1582+E1613+E1628+E1708+E1860+E1880+E1932+E93+E316+E349+E631+E1718+E1728+E1738+E1749</f>
        <v>217736902</v>
      </c>
      <c r="F1964" s="10195">
        <f>F9+F397+F470+F480+F495+F587+F598+F647+F665+F748+F816+F852+F870+F934+F1002+F1040+F1220+F1233+F1264+F1417+F1503+F1543+F1582+F1613+F1628+F1708+F1860+F1880+F1932+F93+F316+F349+F631+F1718+F1728+F1738+F1749</f>
        <v>245985538</v>
      </c>
      <c r="G1964" s="10196">
        <f>G9+G397+G470+G480+G495+G587+G598+G647+G665+G748+G816+G852+G870+G934+G1002+G1040+G1220+G1233+G1264+G1417+G1503+G1543+G1582+G1613+G1628+G1708+G1860+G1880+G1932+G93+G316+G349+G631+G1718+G1728+G1738+G1749</f>
        <v>241267847.86999989</v>
      </c>
      <c r="H1964" s="10197">
        <f t="shared" si="574"/>
        <v>0.98082127035451927</v>
      </c>
    </row>
    <row r="1965" spans="1:49" ht="18.75" customHeight="1">
      <c r="A1965" s="11405" t="s">
        <v>1060</v>
      </c>
      <c r="B1965" s="11406"/>
      <c r="C1965" s="11406"/>
      <c r="D1965" s="11406"/>
      <c r="E1965" s="10198">
        <f>E17+E78+E100+E199+E250+E255+E324+E334+E356+E365+E401+E413+E483+E503+E592+E603+E652+E673+E754+E802+E826+E859+E880+E944+E1010+E1031+E1049+E1190+E1206+E1226+E1236+E1272+E1548+E1425+E1512+E1572+E1590+E1684+E1618+E1633+E1713+E1723+E1733+E1743+E1752+E1766+E1865+E1888+E1914+E1936+E220+E635+E765+E1137+E1678+E845+E441+E238+E432+E1337</f>
        <v>280971280</v>
      </c>
      <c r="F1965" s="10198">
        <f>F17+F78+F100+F199+F250+F255+F324+F334+F356+F365+F401+F413+F483+F503+F592+F603+F652+F673+F754+F802+F826+F859+F880+F944+F1010+F1031+F1049+F1190+F1206+F1226+F1236+F1272+F1548+F1425+F1512+F1572+F1590+F1684+F1618+F1633+F1713+F1723+F1733+F1743+F1752+F1766+F1865+F1888+F1914+F1936+F220+F635+F765+F1137+F1678+F845+F441+F238+F432+F1337</f>
        <v>265883122</v>
      </c>
      <c r="G1965" s="10199">
        <f>G17+G78+G100+G199+G250+G255+G324+G334+G356+G365+G401+G413+G483+G503+G592+G603+G652+G673+G754+G802+G826+G859+G880+G944+G1010+G1031+G1049+G1190+G1206+G1226+G1236+G1272+G1548+G1425+G1512+G1572+G1590+G1684+G1618+G1633+G1713+G1723+G1733+G1743+G1752+G1766+G1865+G1888+G1914+G1936+G220+G635+G765+G1137+G1678+G845+G441+G238+G432+G1337</f>
        <v>226826652.07000002</v>
      </c>
      <c r="H1965" s="3547">
        <f t="shared" si="574"/>
        <v>0.85310662205177512</v>
      </c>
      <c r="J1965" s="10134"/>
    </row>
    <row r="1966" spans="1:49" ht="17.100000000000001" customHeight="1">
      <c r="A1966" s="11396" t="s">
        <v>1061</v>
      </c>
      <c r="B1966" s="11397"/>
      <c r="C1966" s="11397"/>
      <c r="D1966" s="11397"/>
      <c r="E1966" s="10200">
        <f>E82+E108+E136+E205+E242+E299+E339+E613+E687+E787+E811+E1056+E1140+E1165+E1193+E1201+E1211+E1035+E1152+E1259+E1293+E1341+E1405+E1490+E1577+E1622+E1638+E1769+E1778+E1787+E1796+E1807+E1816+E1825+E1836+E1844+E1855+E1940+E359+E373+E783+E1181+E1756+E1869+E1918+E444+E387+E1239+E311+E1566+E1174+E1923+E1954+E407</f>
        <v>336265885</v>
      </c>
      <c r="F1966" s="10200">
        <f>F82+F108+F136+F205+F242+F299+F339+F613+F687+F787+F811+F1056+F1140+F1165+F1193+F1201+F1211+F1035+F1152+F1259+F1293+F1341+F1405+F1490+F1577+F1622+F1638+F1769+F1778+F1787+F1796+F1807+F1816+F1825+F1836+F1844+F1855+F1940+F359+F373+F783+F1181+F1756+F1869+F1918+F444+F387+F1239+F311+F1566+F1174+F1923+F1954+F407</f>
        <v>401916441</v>
      </c>
      <c r="G1966" s="10201">
        <f>G82+G108+G136+G205+G242+G299+G339+G613+G687+G787+G811+G1056+G1140+G1165+G1193+G1201+G1211+G1035+G1152+G1259+G1293+G1341+G1405+G1490+G1577+G1622+G1638+G1769+G1778+G1787+G1796+G1807+G1816+G1825+G1836+G1844+G1855+G1940+G359+G373+G783+G1181+G1756+G1869+G1918+G444+G387+G1239+G311+G1566+G1174+G1923+G1954+G407</f>
        <v>397476105.01000005</v>
      </c>
      <c r="H1966" s="10197">
        <f t="shared" si="574"/>
        <v>0.9889520916861424</v>
      </c>
    </row>
    <row r="1967" spans="1:49" ht="17.100000000000001" customHeight="1">
      <c r="A1967" s="11396" t="s">
        <v>1062</v>
      </c>
      <c r="B1967" s="11397"/>
      <c r="C1967" s="11397"/>
      <c r="D1967" s="11397"/>
      <c r="E1967" s="10202">
        <f>E39+E111+E491+E527+E691+E759+E841+E866+E896+E961+E1027+E1060+E1061+E1062+E1296+E1446+E1447+E1520+E1609+E1774+E1775+E1905+E1945+E1946+E660+E435+E1558</f>
        <v>7164602</v>
      </c>
      <c r="F1967" s="10202">
        <f>F39+F111+F491+F527+F691+F759+F841+F866+F896+F961+F1027+F1060+F1061+F1062+F1296+F1446+F1447+F1520+F1609+F1774+F1775+F1905+F1945+F1946+F660+F435+F1558</f>
        <v>8274590</v>
      </c>
      <c r="G1967" s="10203">
        <f>G39+G111+G491+G527+G691+G759+G841+G866+G896+G961+G1027+G1060+G1061+G1062+G1296+G1446+G1447+G1520+G1609+G1774+G1775+G1905+G1945+G1946+G660+G435+G1558</f>
        <v>7700129.3599999985</v>
      </c>
      <c r="H1967" s="10197">
        <f t="shared" si="574"/>
        <v>0.93057533485042743</v>
      </c>
    </row>
    <row r="1968" spans="1:49" ht="15.75" customHeight="1">
      <c r="A1968" s="11412" t="s">
        <v>1063</v>
      </c>
      <c r="B1968" s="11397"/>
      <c r="C1968" s="11397"/>
      <c r="D1968" s="11397"/>
      <c r="E1968" s="10204">
        <f>E46+E115+E141+E449+E531+E617+E693+E900+E963+E1305+E1345+E1449+E1523+E1686+E1242+E1493+E1064+E269+E186+E1641</f>
        <v>219278871</v>
      </c>
      <c r="F1968" s="10204">
        <f>F46+F115+F141+F449+F531+F617+F693+F900+F963+F1305+F1345+F1449+F1523+F1686+F1242+F1493+F1064+F269+F186+F1641</f>
        <v>198798968</v>
      </c>
      <c r="G1968" s="10205">
        <f>G46+G115+G141+G449+G531+G617+G693+G900+G963+G1305+G1345+G1449+G1523+G1686+G1242+G1493+G1064+G269+G186+G1641</f>
        <v>166809804.34999999</v>
      </c>
      <c r="H1968" s="10197">
        <f t="shared" si="574"/>
        <v>0.83908787871574864</v>
      </c>
    </row>
    <row r="1969" spans="1:143" ht="17.100000000000001" customHeight="1">
      <c r="A1969" s="11396" t="s">
        <v>1064</v>
      </c>
      <c r="B1969" s="11397"/>
      <c r="C1969" s="11397"/>
      <c r="D1969" s="11397"/>
      <c r="E1969" s="10204">
        <f>E797</f>
        <v>13627311</v>
      </c>
      <c r="F1969" s="10204">
        <f>F797</f>
        <v>960120</v>
      </c>
      <c r="G1969" s="10205">
        <f>G797</f>
        <v>0</v>
      </c>
      <c r="H1969" s="10197">
        <f>G1969/F1969</f>
        <v>0</v>
      </c>
    </row>
    <row r="1970" spans="1:143" ht="17.100000000000001" customHeight="1" thickBot="1">
      <c r="A1970" s="11398" t="s">
        <v>1065</v>
      </c>
      <c r="B1970" s="11399"/>
      <c r="C1970" s="11399"/>
      <c r="D1970" s="11399"/>
      <c r="E1970" s="10206">
        <f>E793</f>
        <v>8500000</v>
      </c>
      <c r="F1970" s="10206">
        <f>F793</f>
        <v>8523644</v>
      </c>
      <c r="G1970" s="10207">
        <f>G793</f>
        <v>8523643.4299999997</v>
      </c>
      <c r="H1970" s="3240">
        <f t="shared" si="574"/>
        <v>0.99999993312719293</v>
      </c>
    </row>
    <row r="1971" spans="1:143" ht="15.75" customHeight="1" thickBot="1">
      <c r="A1971" s="11400" t="s">
        <v>1066</v>
      </c>
      <c r="B1971" s="11401"/>
      <c r="C1971" s="11401"/>
      <c r="D1971" s="11401"/>
      <c r="E1971" s="10189">
        <f>E1972+E1974+E1975</f>
        <v>1098195171</v>
      </c>
      <c r="F1971" s="10189">
        <f>F1972+F1974+F1975</f>
        <v>887106790</v>
      </c>
      <c r="G1971" s="10190">
        <f t="shared" ref="G1971" si="575">G1972+G1974+G1975</f>
        <v>778894407.89000022</v>
      </c>
      <c r="H1971" s="1935">
        <f>G1971/F1971</f>
        <v>0.87801651015431892</v>
      </c>
    </row>
    <row r="1972" spans="1:143" ht="17.100000000000001" customHeight="1">
      <c r="A1972" s="11402" t="s">
        <v>1067</v>
      </c>
      <c r="B1972" s="11403"/>
      <c r="C1972" s="11403"/>
      <c r="D1972" s="11404"/>
      <c r="E1972" s="10191">
        <f>E42+E86+E176+E191+E209+E276+E425+E575+E626+E734+E771+E775+E779+E806+E918+E997+E1119+E1143+E1156+E1169+E1177+E1185+E1247+E1392+E1562+E1783+E1802+E1812+E1821+E1840+E1874+E1909+E459+E1831+E227+E303+E344+E377+E391+E642+E1411+E1927+E1957+E1760+E1197+E1949+E307+E1850+E1300+E1215+E1792</f>
        <v>1088195171</v>
      </c>
      <c r="F1972" s="10191">
        <f>F42+F86+F176+F191+F209+F276+F425+F575+F626+F734+F771+F775+F779+F806+F918+F997+F1119+F1143+F1156+F1169+F1177+F1185+F1247+F1392+F1562+F1783+F1802+F1812+F1821+F1840+F1874+F1909+F459+F1831+F227+F303+F344+F377+F391+F642+F1411+F1927+F1957+F1760+F1197+F1949+F307+F1850+F1300+F1215+F1792</f>
        <v>875844790</v>
      </c>
      <c r="G1972" s="10192">
        <f>G42+G86+G176+G191+G209+G276+G425+G575+G626+G734+G771+G775+G779+G806+G918+G997+G1119+G1143+G1156+G1169+G1177+G1185+G1247+G1392+G1562+G1783+G1802+G1812+G1821+G1840+G1874+G1909+G459+G1831+G227+G303+G344+G377+G391+G642+G1411+G1927+G1957+G1760+G1197+G1949+G307+G1850+G1300+G1215+G1792</f>
        <v>767632407.89000022</v>
      </c>
      <c r="H1972" s="10208">
        <f t="shared" ref="H1972:H1974" si="576">G1972/F1972</f>
        <v>0.87644799244624183</v>
      </c>
    </row>
    <row r="1973" spans="1:143" ht="18" customHeight="1">
      <c r="A1973" s="11405" t="s">
        <v>1068</v>
      </c>
      <c r="B1973" s="11406"/>
      <c r="C1973" s="11406"/>
      <c r="D1973" s="11407"/>
      <c r="E1973" s="10209">
        <f>E214+E290+E383+E581+E741+E464+E232+E1253+E1397+E1148+E1127+E180+E926+E193+E1161</f>
        <v>199184698</v>
      </c>
      <c r="F1973" s="10209">
        <f>F214+F290+F383+F581+F741+F464+F232+F1253+F1397+F1148+F1127+F180+F926+F193+F1161</f>
        <v>192822238</v>
      </c>
      <c r="G1973" s="10210">
        <f>G214+G290+G383+G581+G741+G464+G232+G1253+G1397+G1148+G1127+G180+G926+G193+G1161</f>
        <v>165526787.32999995</v>
      </c>
      <c r="H1973" s="10197">
        <f t="shared" si="576"/>
        <v>0.85844241331749271</v>
      </c>
    </row>
    <row r="1974" spans="1:143" ht="17.100000000000001" customHeight="1">
      <c r="A1974" s="11396" t="s">
        <v>1069</v>
      </c>
      <c r="B1974" s="11397"/>
      <c r="C1974" s="11397"/>
      <c r="D1974" s="11408"/>
      <c r="E1974" s="10204">
        <f>E738+E328</f>
        <v>10000000</v>
      </c>
      <c r="F1974" s="10204">
        <f>F738+F328</f>
        <v>11262000</v>
      </c>
      <c r="G1974" s="10205">
        <f>G738+G328</f>
        <v>11262000</v>
      </c>
      <c r="H1974" s="10197">
        <f t="shared" si="576"/>
        <v>1</v>
      </c>
    </row>
    <row r="1975" spans="1:143" ht="17.100000000000001" customHeight="1" thickBot="1">
      <c r="A1975" s="11391" t="s">
        <v>1070</v>
      </c>
      <c r="B1975" s="11392"/>
      <c r="C1975" s="11392"/>
      <c r="D1975" s="11393"/>
      <c r="E1975" s="10211">
        <v>0</v>
      </c>
      <c r="F1975" s="10212"/>
      <c r="G1975" s="10213"/>
      <c r="H1975" s="10214"/>
    </row>
    <row r="1976" spans="1:143" ht="17.100000000000001" hidden="1" customHeight="1">
      <c r="A1976" s="10215"/>
      <c r="B1976" s="10215"/>
      <c r="C1976" s="10215"/>
      <c r="D1976" s="10215"/>
      <c r="E1976" s="10216">
        <f>E1959</f>
        <v>2181740022</v>
      </c>
      <c r="F1976" s="10216">
        <f>F1959</f>
        <v>2017449213</v>
      </c>
      <c r="G1976" s="10217">
        <f t="shared" ref="G1976" si="577">G1959</f>
        <v>1827498589.9800005</v>
      </c>
      <c r="H1976" s="10218"/>
    </row>
    <row r="1977" spans="1:143" s="10220" customFormat="1" ht="17.100000000000001" hidden="1" customHeight="1">
      <c r="A1977" s="10215"/>
      <c r="B1977" s="10215"/>
      <c r="C1977" s="10215"/>
      <c r="D1977" s="10215"/>
      <c r="E1977" s="10216">
        <f>E1976-E1962-E1971</f>
        <v>0</v>
      </c>
      <c r="F1977" s="10216">
        <f>F1976-F1962-F1971</f>
        <v>0</v>
      </c>
      <c r="G1977" s="10217">
        <f t="shared" ref="G1977" si="578">G1976-G1962-G1971</f>
        <v>0</v>
      </c>
      <c r="H1977" s="10219"/>
      <c r="I1977" s="1881"/>
      <c r="J1977" s="10133"/>
      <c r="K1977" s="10133"/>
      <c r="L1977" s="10133"/>
      <c r="M1977" s="10133"/>
      <c r="N1977" s="10133"/>
      <c r="O1977" s="10133"/>
      <c r="P1977" s="10177"/>
      <c r="Q1977" s="10134"/>
      <c r="R1977" s="10134"/>
      <c r="S1977" s="10134"/>
      <c r="T1977" s="10178"/>
      <c r="U1977" s="10134"/>
      <c r="V1977" s="10134"/>
      <c r="W1977" s="10134"/>
      <c r="X1977" s="10134"/>
      <c r="Y1977" s="10134"/>
      <c r="Z1977" s="10134"/>
      <c r="AA1977" s="10134"/>
      <c r="AB1977" s="10134"/>
      <c r="AC1977" s="10134"/>
      <c r="AD1977" s="10134"/>
      <c r="AE1977" s="10135"/>
      <c r="AF1977" s="10135"/>
      <c r="AG1977" s="10134"/>
      <c r="AH1977" s="10134"/>
      <c r="AI1977" s="10178"/>
      <c r="AJ1977" s="10136"/>
      <c r="AK1977" s="10136"/>
      <c r="AL1977" s="10136"/>
      <c r="AM1977" s="10136"/>
      <c r="AN1977" s="10137"/>
      <c r="AO1977" s="10137"/>
      <c r="AP1977" s="1886"/>
      <c r="AQ1977" s="1886"/>
      <c r="AR1977" s="1886"/>
      <c r="AS1977" s="1886"/>
      <c r="AT1977" s="1886"/>
      <c r="AU1977" s="1886"/>
      <c r="AV1977" s="1886"/>
      <c r="AW1977" s="1886"/>
      <c r="AX1977" s="1886"/>
      <c r="AY1977" s="1886"/>
      <c r="AZ1977" s="1886"/>
      <c r="BA1977" s="1886"/>
      <c r="BB1977" s="1886"/>
      <c r="BC1977" s="1886"/>
      <c r="BD1977" s="1886"/>
      <c r="BE1977" s="1886"/>
      <c r="BF1977" s="1886"/>
      <c r="BG1977" s="1886"/>
      <c r="BH1977" s="1886"/>
      <c r="BI1977" s="1886"/>
      <c r="BJ1977" s="1886"/>
      <c r="BK1977" s="1886"/>
      <c r="BL1977" s="1886"/>
      <c r="BM1977" s="1886"/>
      <c r="BN1977" s="1886"/>
      <c r="BO1977" s="1886"/>
      <c r="BP1977" s="1886"/>
      <c r="BQ1977" s="1886"/>
      <c r="BR1977" s="1886"/>
      <c r="BS1977" s="1886"/>
      <c r="BT1977" s="1886"/>
      <c r="BU1977" s="1886"/>
      <c r="BV1977" s="1886"/>
      <c r="BW1977" s="1886"/>
      <c r="BX1977" s="1886"/>
      <c r="BY1977" s="1886"/>
      <c r="BZ1977" s="1886"/>
      <c r="CA1977" s="1886"/>
      <c r="CB1977" s="1886"/>
      <c r="CC1977" s="1886"/>
      <c r="CD1977" s="1886"/>
      <c r="CE1977" s="1886"/>
      <c r="CF1977" s="1886"/>
      <c r="CG1977" s="1886"/>
      <c r="CH1977" s="1886"/>
      <c r="CI1977" s="1886"/>
      <c r="CJ1977" s="1886"/>
      <c r="CK1977" s="1886"/>
      <c r="CL1977" s="1886"/>
      <c r="CM1977" s="1886"/>
      <c r="CN1977" s="1886"/>
      <c r="CO1977" s="1886"/>
      <c r="CP1977" s="1886"/>
      <c r="CQ1977" s="1886"/>
      <c r="CR1977" s="1886"/>
      <c r="CS1977" s="1886"/>
      <c r="CT1977" s="1886"/>
      <c r="CU1977" s="1886"/>
      <c r="CV1977" s="1886"/>
      <c r="CW1977" s="1886"/>
      <c r="CX1977" s="1886"/>
      <c r="CY1977" s="1886"/>
      <c r="CZ1977" s="1886"/>
      <c r="DA1977" s="1886"/>
      <c r="DB1977" s="1886"/>
      <c r="DC1977" s="1886"/>
      <c r="DD1977" s="1886"/>
      <c r="DE1977" s="1886"/>
      <c r="DF1977" s="1886"/>
      <c r="DG1977" s="1886"/>
      <c r="DH1977" s="1886"/>
      <c r="DI1977" s="1886"/>
      <c r="DJ1977" s="1886"/>
      <c r="DK1977" s="1886"/>
      <c r="DL1977" s="1886"/>
      <c r="DM1977" s="1886"/>
      <c r="DN1977" s="1886"/>
      <c r="DO1977" s="1886"/>
      <c r="DP1977" s="1886"/>
      <c r="DQ1977" s="1886"/>
      <c r="DR1977" s="1886"/>
      <c r="DS1977" s="1886"/>
      <c r="DT1977" s="1886"/>
      <c r="DU1977" s="1886"/>
      <c r="DV1977" s="1886"/>
      <c r="DW1977" s="1886"/>
      <c r="DX1977" s="1886"/>
      <c r="DY1977" s="1886"/>
      <c r="DZ1977" s="1886"/>
      <c r="EA1977" s="1886"/>
      <c r="EB1977" s="1886"/>
      <c r="EC1977" s="1886"/>
      <c r="ED1977" s="1886"/>
      <c r="EE1977" s="1886"/>
      <c r="EF1977" s="1886"/>
      <c r="EG1977" s="1886"/>
      <c r="EH1977" s="1886"/>
      <c r="EI1977" s="1886"/>
      <c r="EJ1977" s="1886"/>
      <c r="EK1977" s="1886"/>
      <c r="EL1977" s="1886"/>
      <c r="EM1977" s="1886"/>
    </row>
    <row r="1978" spans="1:143" s="10220" customFormat="1" ht="17.100000000000001" hidden="1" customHeight="1">
      <c r="A1978" s="10221"/>
      <c r="B1978" s="10221"/>
      <c r="C1978" s="10221"/>
      <c r="D1978" s="10221"/>
      <c r="E1978" s="10222"/>
      <c r="F1978" s="10222"/>
      <c r="G1978" s="10223"/>
      <c r="H1978" s="10224"/>
      <c r="I1978" s="1881"/>
      <c r="J1978" s="10133"/>
      <c r="K1978" s="10133"/>
      <c r="L1978" s="10133"/>
      <c r="M1978" s="10133"/>
      <c r="N1978" s="10133"/>
      <c r="O1978" s="10133"/>
      <c r="P1978" s="10177"/>
      <c r="Q1978" s="10134"/>
      <c r="R1978" s="10134"/>
      <c r="S1978" s="10134"/>
      <c r="T1978" s="10178"/>
      <c r="U1978" s="10134"/>
      <c r="V1978" s="10134"/>
      <c r="W1978" s="10134"/>
      <c r="X1978" s="10134"/>
      <c r="Y1978" s="10134"/>
      <c r="Z1978" s="10134"/>
      <c r="AA1978" s="10134"/>
      <c r="AB1978" s="10134"/>
      <c r="AC1978" s="10134"/>
      <c r="AD1978" s="10134"/>
      <c r="AE1978" s="10135"/>
      <c r="AF1978" s="10135"/>
      <c r="AG1978" s="10134"/>
      <c r="AH1978" s="10134"/>
      <c r="AI1978" s="10178"/>
      <c r="AJ1978" s="10136"/>
      <c r="AK1978" s="10136"/>
      <c r="AL1978" s="10136"/>
      <c r="AM1978" s="10136"/>
      <c r="AN1978" s="10137"/>
      <c r="AO1978" s="10137"/>
      <c r="AP1978" s="1886"/>
      <c r="AQ1978" s="1886"/>
      <c r="AR1978" s="1886"/>
      <c r="AS1978" s="1886"/>
      <c r="AT1978" s="1886"/>
      <c r="AU1978" s="1886"/>
      <c r="AV1978" s="1886"/>
      <c r="AW1978" s="1886"/>
      <c r="AX1978" s="1886"/>
      <c r="AY1978" s="1886"/>
      <c r="AZ1978" s="1886"/>
      <c r="BA1978" s="1886"/>
      <c r="BB1978" s="1886"/>
      <c r="BC1978" s="1886"/>
      <c r="BD1978" s="1886"/>
      <c r="BE1978" s="1886"/>
      <c r="BF1978" s="1886"/>
      <c r="BG1978" s="1886"/>
      <c r="BH1978" s="1886"/>
      <c r="BI1978" s="1886"/>
      <c r="BJ1978" s="1886"/>
      <c r="BK1978" s="1886"/>
      <c r="BL1978" s="1886"/>
      <c r="BM1978" s="1886"/>
      <c r="BN1978" s="1886"/>
      <c r="BO1978" s="1886"/>
      <c r="BP1978" s="1886"/>
      <c r="BQ1978" s="1886"/>
      <c r="BR1978" s="1886"/>
      <c r="BS1978" s="1886"/>
      <c r="BT1978" s="1886"/>
      <c r="BU1978" s="1886"/>
      <c r="BV1978" s="1886"/>
      <c r="BW1978" s="1886"/>
      <c r="BX1978" s="1886"/>
      <c r="BY1978" s="1886"/>
      <c r="BZ1978" s="1886"/>
      <c r="CA1978" s="1886"/>
      <c r="CB1978" s="1886"/>
      <c r="CC1978" s="1886"/>
      <c r="CD1978" s="1886"/>
      <c r="CE1978" s="1886"/>
      <c r="CF1978" s="1886"/>
      <c r="CG1978" s="1886"/>
      <c r="CH1978" s="1886"/>
      <c r="CI1978" s="1886"/>
      <c r="CJ1978" s="1886"/>
      <c r="CK1978" s="1886"/>
      <c r="CL1978" s="1886"/>
      <c r="CM1978" s="1886"/>
      <c r="CN1978" s="1886"/>
      <c r="CO1978" s="1886"/>
      <c r="CP1978" s="1886"/>
      <c r="CQ1978" s="1886"/>
      <c r="CR1978" s="1886"/>
      <c r="CS1978" s="1886"/>
      <c r="CT1978" s="1886"/>
      <c r="CU1978" s="1886"/>
      <c r="CV1978" s="1886"/>
      <c r="CW1978" s="1886"/>
      <c r="CX1978" s="1886"/>
      <c r="CY1978" s="1886"/>
      <c r="CZ1978" s="1886"/>
      <c r="DA1978" s="1886"/>
      <c r="DB1978" s="1886"/>
      <c r="DC1978" s="1886"/>
      <c r="DD1978" s="1886"/>
      <c r="DE1978" s="1886"/>
      <c r="DF1978" s="1886"/>
      <c r="DG1978" s="1886"/>
      <c r="DH1978" s="1886"/>
      <c r="DI1978" s="1886"/>
      <c r="DJ1978" s="1886"/>
      <c r="DK1978" s="1886"/>
      <c r="DL1978" s="1886"/>
      <c r="DM1978" s="1886"/>
      <c r="DN1978" s="1886"/>
      <c r="DO1978" s="1886"/>
      <c r="DP1978" s="1886"/>
      <c r="DQ1978" s="1886"/>
      <c r="DR1978" s="1886"/>
      <c r="DS1978" s="1886"/>
      <c r="DT1978" s="1886"/>
      <c r="DU1978" s="1886"/>
      <c r="DV1978" s="1886"/>
      <c r="DW1978" s="1886"/>
      <c r="DX1978" s="1886"/>
      <c r="DY1978" s="1886"/>
      <c r="DZ1978" s="1886"/>
      <c r="EA1978" s="1886"/>
      <c r="EB1978" s="1886"/>
      <c r="EC1978" s="1886"/>
      <c r="ED1978" s="1886"/>
      <c r="EE1978" s="1886"/>
      <c r="EF1978" s="1886"/>
      <c r="EG1978" s="1886"/>
      <c r="EH1978" s="1886"/>
      <c r="EI1978" s="1886"/>
      <c r="EJ1978" s="1886"/>
      <c r="EK1978" s="1886"/>
      <c r="EL1978" s="1886"/>
      <c r="EM1978" s="1886"/>
    </row>
    <row r="1979" spans="1:143" s="10220" customFormat="1" ht="17.100000000000001" hidden="1" customHeight="1">
      <c r="A1979" s="10221"/>
      <c r="B1979" s="10221"/>
      <c r="C1979" s="10221"/>
      <c r="D1979" s="10221"/>
      <c r="E1979" s="10222"/>
      <c r="F1979" s="10222"/>
      <c r="G1979" s="10223"/>
      <c r="H1979" s="10224"/>
      <c r="I1979" s="1881"/>
      <c r="J1979" s="10133"/>
      <c r="K1979" s="10133"/>
      <c r="L1979" s="10133"/>
      <c r="M1979" s="10133"/>
      <c r="N1979" s="10133"/>
      <c r="O1979" s="10133"/>
      <c r="P1979" s="10177"/>
      <c r="Q1979" s="10134"/>
      <c r="R1979" s="10134"/>
      <c r="S1979" s="10134"/>
      <c r="T1979" s="10178"/>
      <c r="U1979" s="10134"/>
      <c r="V1979" s="10134"/>
      <c r="W1979" s="10134"/>
      <c r="X1979" s="10134"/>
      <c r="Y1979" s="10134"/>
      <c r="Z1979" s="10134"/>
      <c r="AA1979" s="10134"/>
      <c r="AB1979" s="10134"/>
      <c r="AC1979" s="10134"/>
      <c r="AD1979" s="10134"/>
      <c r="AE1979" s="10135"/>
      <c r="AF1979" s="10135"/>
      <c r="AG1979" s="10134"/>
      <c r="AH1979" s="10134"/>
      <c r="AI1979" s="10178"/>
      <c r="AJ1979" s="10136"/>
      <c r="AK1979" s="10136"/>
      <c r="AL1979" s="10136"/>
      <c r="AM1979" s="10136"/>
      <c r="AN1979" s="10137"/>
      <c r="AO1979" s="10137"/>
      <c r="AP1979" s="1886"/>
      <c r="AQ1979" s="1886"/>
      <c r="AR1979" s="1886"/>
      <c r="AS1979" s="1886"/>
      <c r="AT1979" s="1886"/>
      <c r="AU1979" s="1886"/>
      <c r="AV1979" s="1886"/>
      <c r="AW1979" s="1886"/>
      <c r="AX1979" s="1886"/>
      <c r="AY1979" s="1886"/>
      <c r="AZ1979" s="1886"/>
      <c r="BA1979" s="1886"/>
      <c r="BB1979" s="1886"/>
      <c r="BC1979" s="1886"/>
      <c r="BD1979" s="1886"/>
      <c r="BE1979" s="1886"/>
      <c r="BF1979" s="1886"/>
      <c r="BG1979" s="1886"/>
      <c r="BH1979" s="1886"/>
      <c r="BI1979" s="1886"/>
      <c r="BJ1979" s="1886"/>
      <c r="BK1979" s="1886"/>
      <c r="BL1979" s="1886"/>
      <c r="BM1979" s="1886"/>
      <c r="BN1979" s="1886"/>
      <c r="BO1979" s="1886"/>
      <c r="BP1979" s="1886"/>
      <c r="BQ1979" s="1886"/>
      <c r="BR1979" s="1886"/>
      <c r="BS1979" s="1886"/>
      <c r="BT1979" s="1886"/>
      <c r="BU1979" s="1886"/>
      <c r="BV1979" s="1886"/>
      <c r="BW1979" s="1886"/>
      <c r="BX1979" s="1886"/>
      <c r="BY1979" s="1886"/>
      <c r="BZ1979" s="1886"/>
      <c r="CA1979" s="1886"/>
      <c r="CB1979" s="1886"/>
      <c r="CC1979" s="1886"/>
      <c r="CD1979" s="1886"/>
      <c r="CE1979" s="1886"/>
      <c r="CF1979" s="1886"/>
      <c r="CG1979" s="1886"/>
      <c r="CH1979" s="1886"/>
      <c r="CI1979" s="1886"/>
      <c r="CJ1979" s="1886"/>
      <c r="CK1979" s="1886"/>
      <c r="CL1979" s="1886"/>
      <c r="CM1979" s="1886"/>
      <c r="CN1979" s="1886"/>
      <c r="CO1979" s="1886"/>
      <c r="CP1979" s="1886"/>
      <c r="CQ1979" s="1886"/>
      <c r="CR1979" s="1886"/>
      <c r="CS1979" s="1886"/>
      <c r="CT1979" s="1886"/>
      <c r="CU1979" s="1886"/>
      <c r="CV1979" s="1886"/>
      <c r="CW1979" s="1886"/>
      <c r="CX1979" s="1886"/>
      <c r="CY1979" s="1886"/>
      <c r="CZ1979" s="1886"/>
      <c r="DA1979" s="1886"/>
      <c r="DB1979" s="1886"/>
      <c r="DC1979" s="1886"/>
      <c r="DD1979" s="1886"/>
      <c r="DE1979" s="1886"/>
      <c r="DF1979" s="1886"/>
      <c r="DG1979" s="1886"/>
      <c r="DH1979" s="1886"/>
      <c r="DI1979" s="1886"/>
      <c r="DJ1979" s="1886"/>
      <c r="DK1979" s="1886"/>
      <c r="DL1979" s="1886"/>
      <c r="DM1979" s="1886"/>
      <c r="DN1979" s="1886"/>
      <c r="DO1979" s="1886"/>
      <c r="DP1979" s="1886"/>
      <c r="DQ1979" s="1886"/>
      <c r="DR1979" s="1886"/>
      <c r="DS1979" s="1886"/>
      <c r="DT1979" s="1886"/>
      <c r="DU1979" s="1886"/>
      <c r="DV1979" s="1886"/>
      <c r="DW1979" s="1886"/>
      <c r="DX1979" s="1886"/>
      <c r="DY1979" s="1886"/>
      <c r="DZ1979" s="1886"/>
      <c r="EA1979" s="1886"/>
      <c r="EB1979" s="1886"/>
      <c r="EC1979" s="1886"/>
      <c r="ED1979" s="1886"/>
      <c r="EE1979" s="1886"/>
      <c r="EF1979" s="1886"/>
      <c r="EG1979" s="1886"/>
      <c r="EH1979" s="1886"/>
      <c r="EI1979" s="1886"/>
      <c r="EJ1979" s="1886"/>
      <c r="EK1979" s="1886"/>
      <c r="EL1979" s="1886"/>
      <c r="EM1979" s="1886"/>
    </row>
    <row r="1980" spans="1:143" s="10220" customFormat="1" ht="17.100000000000001" hidden="1" customHeight="1">
      <c r="A1980" s="11394"/>
      <c r="B1980" s="11395"/>
      <c r="C1980" s="11395"/>
      <c r="D1980" s="11395"/>
      <c r="E1980" s="10222"/>
      <c r="F1980" s="10222"/>
      <c r="G1980" s="10223"/>
      <c r="H1980" s="10224"/>
      <c r="I1980" s="1881"/>
      <c r="J1980" s="10133"/>
      <c r="K1980" s="10133"/>
      <c r="L1980" s="10133"/>
      <c r="M1980" s="10133"/>
      <c r="N1980" s="10133"/>
      <c r="O1980" s="10133"/>
      <c r="P1980" s="10177"/>
      <c r="Q1980" s="10134"/>
      <c r="R1980" s="10134"/>
      <c r="S1980" s="10134"/>
      <c r="T1980" s="10178"/>
      <c r="U1980" s="10134"/>
      <c r="V1980" s="10134"/>
      <c r="W1980" s="10134"/>
      <c r="X1980" s="10134"/>
      <c r="Y1980" s="10134"/>
      <c r="Z1980" s="10134"/>
      <c r="AA1980" s="10134"/>
      <c r="AB1980" s="10134"/>
      <c r="AC1980" s="10134"/>
      <c r="AD1980" s="10134"/>
      <c r="AE1980" s="10135"/>
      <c r="AF1980" s="10135"/>
      <c r="AG1980" s="10134"/>
      <c r="AH1980" s="10134"/>
      <c r="AI1980" s="10178"/>
      <c r="AJ1980" s="10136"/>
      <c r="AK1980" s="10136"/>
      <c r="AL1980" s="10136"/>
      <c r="AM1980" s="10136"/>
      <c r="AN1980" s="10137"/>
      <c r="AO1980" s="10137"/>
      <c r="AP1980" s="1886"/>
      <c r="AQ1980" s="1886"/>
      <c r="AR1980" s="1886"/>
      <c r="AS1980" s="1886"/>
      <c r="AT1980" s="1886"/>
      <c r="AU1980" s="1886"/>
      <c r="AV1980" s="1886"/>
      <c r="AW1980" s="1886"/>
      <c r="AX1980" s="1886"/>
      <c r="AY1980" s="1886"/>
      <c r="AZ1980" s="1886"/>
      <c r="BA1980" s="1886"/>
      <c r="BB1980" s="1886"/>
      <c r="BC1980" s="1886"/>
      <c r="BD1980" s="1886"/>
      <c r="BE1980" s="1886"/>
      <c r="BF1980" s="1886"/>
      <c r="BG1980" s="1886"/>
      <c r="BH1980" s="1886"/>
      <c r="BI1980" s="1886"/>
      <c r="BJ1980" s="1886"/>
      <c r="BK1980" s="1886"/>
      <c r="BL1980" s="1886"/>
      <c r="BM1980" s="1886"/>
      <c r="BN1980" s="1886"/>
      <c r="BO1980" s="1886"/>
      <c r="BP1980" s="1886"/>
      <c r="BQ1980" s="1886"/>
      <c r="BR1980" s="1886"/>
      <c r="BS1980" s="1886"/>
      <c r="BT1980" s="1886"/>
      <c r="BU1980" s="1886"/>
      <c r="BV1980" s="1886"/>
      <c r="BW1980" s="1886"/>
      <c r="BX1980" s="1886"/>
      <c r="BY1980" s="1886"/>
      <c r="BZ1980" s="1886"/>
      <c r="CA1980" s="1886"/>
      <c r="CB1980" s="1886"/>
      <c r="CC1980" s="1886"/>
      <c r="CD1980" s="1886"/>
      <c r="CE1980" s="1886"/>
      <c r="CF1980" s="1886"/>
      <c r="CG1980" s="1886"/>
      <c r="CH1980" s="1886"/>
      <c r="CI1980" s="1886"/>
      <c r="CJ1980" s="1886"/>
      <c r="CK1980" s="1886"/>
      <c r="CL1980" s="1886"/>
      <c r="CM1980" s="1886"/>
      <c r="CN1980" s="1886"/>
      <c r="CO1980" s="1886"/>
      <c r="CP1980" s="1886"/>
      <c r="CQ1980" s="1886"/>
      <c r="CR1980" s="1886"/>
      <c r="CS1980" s="1886"/>
      <c r="CT1980" s="1886"/>
      <c r="CU1980" s="1886"/>
      <c r="CV1980" s="1886"/>
      <c r="CW1980" s="1886"/>
      <c r="CX1980" s="1886"/>
      <c r="CY1980" s="1886"/>
      <c r="CZ1980" s="1886"/>
      <c r="DA1980" s="1886"/>
      <c r="DB1980" s="1886"/>
      <c r="DC1980" s="1886"/>
      <c r="DD1980" s="1886"/>
      <c r="DE1980" s="1886"/>
      <c r="DF1980" s="1886"/>
      <c r="DG1980" s="1886"/>
      <c r="DH1980" s="1886"/>
      <c r="DI1980" s="1886"/>
      <c r="DJ1980" s="1886"/>
      <c r="DK1980" s="1886"/>
      <c r="DL1980" s="1886"/>
      <c r="DM1980" s="1886"/>
      <c r="DN1980" s="1886"/>
      <c r="DO1980" s="1886"/>
      <c r="DP1980" s="1886"/>
      <c r="DQ1980" s="1886"/>
      <c r="DR1980" s="1886"/>
      <c r="DS1980" s="1886"/>
      <c r="DT1980" s="1886"/>
      <c r="DU1980" s="1886"/>
      <c r="DV1980" s="1886"/>
      <c r="DW1980" s="1886"/>
      <c r="DX1980" s="1886"/>
      <c r="DY1980" s="1886"/>
      <c r="DZ1980" s="1886"/>
      <c r="EA1980" s="1886"/>
      <c r="EB1980" s="1886"/>
      <c r="EC1980" s="1886"/>
      <c r="ED1980" s="1886"/>
      <c r="EE1980" s="1886"/>
      <c r="EF1980" s="1886"/>
      <c r="EG1980" s="1886"/>
      <c r="EH1980" s="1886"/>
      <c r="EI1980" s="1886"/>
      <c r="EJ1980" s="1886"/>
      <c r="EK1980" s="1886"/>
      <c r="EL1980" s="1886"/>
      <c r="EM1980" s="1886"/>
    </row>
    <row r="1981" spans="1:143" s="10220" customFormat="1" ht="17.100000000000001" hidden="1" customHeight="1">
      <c r="A1981" s="10221"/>
      <c r="B1981" s="10221"/>
      <c r="C1981" s="10221"/>
      <c r="D1981" s="10221"/>
      <c r="E1981" s="10222"/>
      <c r="F1981" s="10225">
        <f>F1968+F1973</f>
        <v>391621206</v>
      </c>
      <c r="G1981" s="10226">
        <f>G1968+G1973</f>
        <v>332336591.67999995</v>
      </c>
      <c r="H1981" s="10224"/>
      <c r="I1981" s="1881"/>
      <c r="J1981" s="10133"/>
      <c r="K1981" s="10133"/>
      <c r="L1981" s="10133"/>
      <c r="M1981" s="10133"/>
      <c r="N1981" s="10133"/>
      <c r="O1981" s="10133"/>
      <c r="P1981" s="10177"/>
      <c r="Q1981" s="10134"/>
      <c r="R1981" s="10134"/>
      <c r="S1981" s="10134"/>
      <c r="T1981" s="10178"/>
      <c r="U1981" s="10134"/>
      <c r="V1981" s="10134"/>
      <c r="W1981" s="10134"/>
      <c r="X1981" s="10134"/>
      <c r="Y1981" s="10134"/>
      <c r="Z1981" s="10134"/>
      <c r="AA1981" s="10134"/>
      <c r="AB1981" s="10134"/>
      <c r="AC1981" s="10134"/>
      <c r="AD1981" s="10134"/>
      <c r="AE1981" s="10135"/>
      <c r="AF1981" s="10135"/>
      <c r="AG1981" s="10134"/>
      <c r="AH1981" s="10134"/>
      <c r="AI1981" s="10178"/>
      <c r="AJ1981" s="10136"/>
      <c r="AK1981" s="10136"/>
      <c r="AL1981" s="10136"/>
      <c r="AM1981" s="10136"/>
      <c r="AN1981" s="10137"/>
      <c r="AO1981" s="10137"/>
      <c r="AP1981" s="1886"/>
      <c r="AQ1981" s="1886"/>
      <c r="AR1981" s="1886"/>
      <c r="AS1981" s="1886"/>
      <c r="AT1981" s="1886"/>
      <c r="AU1981" s="1886"/>
      <c r="AV1981" s="1886"/>
      <c r="AW1981" s="1886"/>
      <c r="AX1981" s="1886"/>
      <c r="AY1981" s="1886"/>
      <c r="AZ1981" s="1886"/>
      <c r="BA1981" s="1886"/>
      <c r="BB1981" s="1886"/>
      <c r="BC1981" s="1886"/>
      <c r="BD1981" s="1886"/>
      <c r="BE1981" s="1886"/>
      <c r="BF1981" s="1886"/>
      <c r="BG1981" s="1886"/>
      <c r="BH1981" s="1886"/>
      <c r="BI1981" s="1886"/>
      <c r="BJ1981" s="1886"/>
      <c r="BK1981" s="1886"/>
      <c r="BL1981" s="1886"/>
      <c r="BM1981" s="1886"/>
      <c r="BN1981" s="1886"/>
      <c r="BO1981" s="1886"/>
      <c r="BP1981" s="1886"/>
      <c r="BQ1981" s="1886"/>
      <c r="BR1981" s="1886"/>
      <c r="BS1981" s="1886"/>
      <c r="BT1981" s="1886"/>
      <c r="BU1981" s="1886"/>
      <c r="BV1981" s="1886"/>
      <c r="BW1981" s="1886"/>
      <c r="BX1981" s="1886"/>
      <c r="BY1981" s="1886"/>
      <c r="BZ1981" s="1886"/>
      <c r="CA1981" s="1886"/>
      <c r="CB1981" s="1886"/>
      <c r="CC1981" s="1886"/>
      <c r="CD1981" s="1886"/>
      <c r="CE1981" s="1886"/>
      <c r="CF1981" s="1886"/>
      <c r="CG1981" s="1886"/>
      <c r="CH1981" s="1886"/>
      <c r="CI1981" s="1886"/>
      <c r="CJ1981" s="1886"/>
      <c r="CK1981" s="1886"/>
      <c r="CL1981" s="1886"/>
      <c r="CM1981" s="1886"/>
      <c r="CN1981" s="1886"/>
      <c r="CO1981" s="1886"/>
      <c r="CP1981" s="1886"/>
      <c r="CQ1981" s="1886"/>
      <c r="CR1981" s="1886"/>
      <c r="CS1981" s="1886"/>
      <c r="CT1981" s="1886"/>
      <c r="CU1981" s="1886"/>
      <c r="CV1981" s="1886"/>
      <c r="CW1981" s="1886"/>
      <c r="CX1981" s="1886"/>
      <c r="CY1981" s="1886"/>
      <c r="CZ1981" s="1886"/>
      <c r="DA1981" s="1886"/>
      <c r="DB1981" s="1886"/>
      <c r="DC1981" s="1886"/>
      <c r="DD1981" s="1886"/>
      <c r="DE1981" s="1886"/>
      <c r="DF1981" s="1886"/>
      <c r="DG1981" s="1886"/>
      <c r="DH1981" s="1886"/>
      <c r="DI1981" s="1886"/>
      <c r="DJ1981" s="1886"/>
      <c r="DK1981" s="1886"/>
      <c r="DL1981" s="1886"/>
      <c r="DM1981" s="1886"/>
      <c r="DN1981" s="1886"/>
      <c r="DO1981" s="1886"/>
      <c r="DP1981" s="1886"/>
      <c r="DQ1981" s="1886"/>
      <c r="DR1981" s="1886"/>
      <c r="DS1981" s="1886"/>
      <c r="DT1981" s="1886"/>
      <c r="DU1981" s="1886"/>
      <c r="DV1981" s="1886"/>
      <c r="DW1981" s="1886"/>
      <c r="DX1981" s="1886"/>
      <c r="DY1981" s="1886"/>
      <c r="DZ1981" s="1886"/>
      <c r="EA1981" s="1886"/>
      <c r="EB1981" s="1886"/>
      <c r="EC1981" s="1886"/>
      <c r="ED1981" s="1886"/>
      <c r="EE1981" s="1886"/>
      <c r="EF1981" s="1886"/>
      <c r="EG1981" s="1886"/>
      <c r="EH1981" s="1886"/>
      <c r="EI1981" s="1886"/>
      <c r="EJ1981" s="1886"/>
      <c r="EK1981" s="1886"/>
      <c r="EL1981" s="1886"/>
      <c r="EM1981" s="1886"/>
    </row>
    <row r="1982" spans="1:143" s="10220" customFormat="1" hidden="1">
      <c r="A1982" s="10221"/>
      <c r="B1982" s="10221"/>
      <c r="C1982" s="10221"/>
      <c r="D1982" s="10221"/>
      <c r="E1982" s="10222"/>
      <c r="F1982" s="10222"/>
      <c r="G1982" s="10223"/>
      <c r="H1982" s="10224"/>
      <c r="I1982" s="1881"/>
      <c r="J1982" s="10133"/>
      <c r="K1982" s="10133"/>
      <c r="L1982" s="10133"/>
      <c r="M1982" s="10133"/>
      <c r="N1982" s="10133"/>
      <c r="O1982" s="10133"/>
      <c r="P1982" s="10177"/>
      <c r="Q1982" s="10134"/>
      <c r="R1982" s="10134"/>
      <c r="S1982" s="10134"/>
      <c r="T1982" s="10178"/>
      <c r="U1982" s="10134"/>
      <c r="V1982" s="10134"/>
      <c r="W1982" s="10134"/>
      <c r="X1982" s="10134"/>
      <c r="Y1982" s="10134"/>
      <c r="Z1982" s="10134"/>
      <c r="AA1982" s="10134"/>
      <c r="AB1982" s="10134"/>
      <c r="AC1982" s="10134"/>
      <c r="AD1982" s="10134"/>
      <c r="AE1982" s="10135"/>
      <c r="AF1982" s="10135"/>
      <c r="AG1982" s="10134"/>
      <c r="AH1982" s="10134"/>
      <c r="AI1982" s="10178"/>
      <c r="AJ1982" s="10136"/>
      <c r="AK1982" s="10136"/>
      <c r="AL1982" s="10136"/>
      <c r="AM1982" s="10136"/>
      <c r="AN1982" s="10137"/>
      <c r="AO1982" s="10137"/>
      <c r="AP1982" s="1886"/>
      <c r="AQ1982" s="1886"/>
      <c r="AR1982" s="1886"/>
      <c r="AS1982" s="1886"/>
      <c r="AT1982" s="1886"/>
      <c r="AU1982" s="1886"/>
      <c r="AV1982" s="1886"/>
      <c r="AW1982" s="1886"/>
      <c r="AX1982" s="1886"/>
      <c r="AY1982" s="1886"/>
      <c r="AZ1982" s="1886"/>
      <c r="BA1982" s="1886"/>
      <c r="BB1982" s="1886"/>
      <c r="BC1982" s="1886"/>
      <c r="BD1982" s="1886"/>
      <c r="BE1982" s="1886"/>
      <c r="BF1982" s="1886"/>
      <c r="BG1982" s="1886"/>
      <c r="BH1982" s="1886"/>
      <c r="BI1982" s="1886"/>
      <c r="BJ1982" s="1886"/>
      <c r="BK1982" s="1886"/>
      <c r="BL1982" s="1886"/>
      <c r="BM1982" s="1886"/>
      <c r="BN1982" s="1886"/>
      <c r="BO1982" s="1886"/>
      <c r="BP1982" s="1886"/>
      <c r="BQ1982" s="1886"/>
      <c r="BR1982" s="1886"/>
      <c r="BS1982" s="1886"/>
      <c r="BT1982" s="1886"/>
      <c r="BU1982" s="1886"/>
      <c r="BV1982" s="1886"/>
      <c r="BW1982" s="1886"/>
      <c r="BX1982" s="1886"/>
      <c r="BY1982" s="1886"/>
      <c r="BZ1982" s="1886"/>
      <c r="CA1982" s="1886"/>
      <c r="CB1982" s="1886"/>
      <c r="CC1982" s="1886"/>
      <c r="CD1982" s="1886"/>
      <c r="CE1982" s="1886"/>
      <c r="CF1982" s="1886"/>
      <c r="CG1982" s="1886"/>
      <c r="CH1982" s="1886"/>
      <c r="CI1982" s="1886"/>
      <c r="CJ1982" s="1886"/>
      <c r="CK1982" s="1886"/>
      <c r="CL1982" s="1886"/>
      <c r="CM1982" s="1886"/>
      <c r="CN1982" s="1886"/>
      <c r="CO1982" s="1886"/>
      <c r="CP1982" s="1886"/>
      <c r="CQ1982" s="1886"/>
      <c r="CR1982" s="1886"/>
      <c r="CS1982" s="1886"/>
      <c r="CT1982" s="1886"/>
      <c r="CU1982" s="1886"/>
      <c r="CV1982" s="1886"/>
      <c r="CW1982" s="1886"/>
      <c r="CX1982" s="1886"/>
      <c r="CY1982" s="1886"/>
      <c r="CZ1982" s="1886"/>
      <c r="DA1982" s="1886"/>
      <c r="DB1982" s="1886"/>
      <c r="DC1982" s="1886"/>
      <c r="DD1982" s="1886"/>
      <c r="DE1982" s="1886"/>
      <c r="DF1982" s="1886"/>
      <c r="DG1982" s="1886"/>
      <c r="DH1982" s="1886"/>
      <c r="DI1982" s="1886"/>
      <c r="DJ1982" s="1886"/>
      <c r="DK1982" s="1886"/>
      <c r="DL1982" s="1886"/>
      <c r="DM1982" s="1886"/>
      <c r="DN1982" s="1886"/>
      <c r="DO1982" s="1886"/>
      <c r="DP1982" s="1886"/>
      <c r="DQ1982" s="1886"/>
      <c r="DR1982" s="1886"/>
      <c r="DS1982" s="1886"/>
      <c r="DT1982" s="1886"/>
      <c r="DU1982" s="1886"/>
      <c r="DV1982" s="1886"/>
      <c r="DW1982" s="1886"/>
      <c r="DX1982" s="1886"/>
      <c r="DY1982" s="1886"/>
      <c r="DZ1982" s="1886"/>
      <c r="EA1982" s="1886"/>
      <c r="EB1982" s="1886"/>
      <c r="EC1982" s="1886"/>
      <c r="ED1982" s="1886"/>
      <c r="EE1982" s="1886"/>
      <c r="EF1982" s="1886"/>
      <c r="EG1982" s="1886"/>
      <c r="EH1982" s="1886"/>
      <c r="EI1982" s="1886"/>
      <c r="EJ1982" s="1886"/>
      <c r="EK1982" s="1886"/>
      <c r="EL1982" s="1886"/>
      <c r="EM1982" s="1886"/>
    </row>
    <row r="1983" spans="1:143" s="10220" customFormat="1" hidden="1">
      <c r="A1983" s="10215"/>
      <c r="B1983" s="10215"/>
      <c r="C1983" s="10215"/>
      <c r="D1983" s="10215"/>
      <c r="E1983" s="10222"/>
      <c r="F1983" s="10222">
        <v>391621206</v>
      </c>
      <c r="G1983" s="10223">
        <v>332336591.68000001</v>
      </c>
      <c r="H1983" s="10224"/>
      <c r="I1983" s="1881"/>
      <c r="J1983" s="10133"/>
      <c r="K1983" s="10133"/>
      <c r="L1983" s="10133"/>
      <c r="M1983" s="10133"/>
      <c r="N1983" s="10133"/>
      <c r="O1983" s="10133"/>
      <c r="P1983" s="10177"/>
      <c r="Q1983" s="10134"/>
      <c r="R1983" s="10134"/>
      <c r="S1983" s="10134"/>
      <c r="T1983" s="10178"/>
      <c r="U1983" s="10134"/>
      <c r="V1983" s="10134"/>
      <c r="W1983" s="10134"/>
      <c r="X1983" s="10134"/>
      <c r="Y1983" s="10134"/>
      <c r="Z1983" s="10134"/>
      <c r="AA1983" s="10134"/>
      <c r="AB1983" s="10134"/>
      <c r="AC1983" s="10134"/>
      <c r="AD1983" s="10134"/>
      <c r="AE1983" s="10135"/>
      <c r="AF1983" s="10135"/>
      <c r="AG1983" s="10134"/>
      <c r="AH1983" s="10134"/>
      <c r="AI1983" s="10178"/>
      <c r="AJ1983" s="10136"/>
      <c r="AK1983" s="10136"/>
      <c r="AL1983" s="10136"/>
      <c r="AM1983" s="10136"/>
      <c r="AN1983" s="10137"/>
      <c r="AO1983" s="10137"/>
      <c r="AP1983" s="1886"/>
      <c r="AQ1983" s="1886"/>
      <c r="AR1983" s="1886"/>
      <c r="AS1983" s="1886"/>
      <c r="AT1983" s="1886"/>
      <c r="AU1983" s="1886"/>
      <c r="AV1983" s="1886"/>
      <c r="AW1983" s="1886"/>
      <c r="AX1983" s="1886"/>
      <c r="AY1983" s="1886"/>
      <c r="AZ1983" s="1886"/>
      <c r="BA1983" s="1886"/>
      <c r="BB1983" s="1886"/>
      <c r="BC1983" s="1886"/>
      <c r="BD1983" s="1886"/>
      <c r="BE1983" s="1886"/>
      <c r="BF1983" s="1886"/>
      <c r="BG1983" s="1886"/>
      <c r="BH1983" s="1886"/>
      <c r="BI1983" s="1886"/>
      <c r="BJ1983" s="1886"/>
      <c r="BK1983" s="1886"/>
      <c r="BL1983" s="1886"/>
      <c r="BM1983" s="1886"/>
      <c r="BN1983" s="1886"/>
      <c r="BO1983" s="1886"/>
      <c r="BP1983" s="1886"/>
      <c r="BQ1983" s="1886"/>
      <c r="BR1983" s="1886"/>
      <c r="BS1983" s="1886"/>
      <c r="BT1983" s="1886"/>
      <c r="BU1983" s="1886"/>
      <c r="BV1983" s="1886"/>
      <c r="BW1983" s="1886"/>
      <c r="BX1983" s="1886"/>
      <c r="BY1983" s="1886"/>
      <c r="BZ1983" s="1886"/>
      <c r="CA1983" s="1886"/>
      <c r="CB1983" s="1886"/>
      <c r="CC1983" s="1886"/>
      <c r="CD1983" s="1886"/>
      <c r="CE1983" s="1886"/>
      <c r="CF1983" s="1886"/>
      <c r="CG1983" s="1886"/>
      <c r="CH1983" s="1886"/>
      <c r="CI1983" s="1886"/>
      <c r="CJ1983" s="1886"/>
      <c r="CK1983" s="1886"/>
      <c r="CL1983" s="1886"/>
      <c r="CM1983" s="1886"/>
      <c r="CN1983" s="1886"/>
      <c r="CO1983" s="1886"/>
      <c r="CP1983" s="1886"/>
      <c r="CQ1983" s="1886"/>
      <c r="CR1983" s="1886"/>
      <c r="CS1983" s="1886"/>
      <c r="CT1983" s="1886"/>
      <c r="CU1983" s="1886"/>
      <c r="CV1983" s="1886"/>
      <c r="CW1983" s="1886"/>
      <c r="CX1983" s="1886"/>
      <c r="CY1983" s="1886"/>
      <c r="CZ1983" s="1886"/>
      <c r="DA1983" s="1886"/>
      <c r="DB1983" s="1886"/>
      <c r="DC1983" s="1886"/>
      <c r="DD1983" s="1886"/>
      <c r="DE1983" s="1886"/>
      <c r="DF1983" s="1886"/>
      <c r="DG1983" s="1886"/>
      <c r="DH1983" s="1886"/>
      <c r="DI1983" s="1886"/>
      <c r="DJ1983" s="1886"/>
      <c r="DK1983" s="1886"/>
      <c r="DL1983" s="1886"/>
      <c r="DM1983" s="1886"/>
      <c r="DN1983" s="1886"/>
      <c r="DO1983" s="1886"/>
      <c r="DP1983" s="1886"/>
      <c r="DQ1983" s="1886"/>
      <c r="DR1983" s="1886"/>
      <c r="DS1983" s="1886"/>
      <c r="DT1983" s="1886"/>
      <c r="DU1983" s="1886"/>
      <c r="DV1983" s="1886"/>
      <c r="DW1983" s="1886"/>
      <c r="DX1983" s="1886"/>
      <c r="DY1983" s="1886"/>
      <c r="DZ1983" s="1886"/>
      <c r="EA1983" s="1886"/>
      <c r="EB1983" s="1886"/>
      <c r="EC1983" s="1886"/>
      <c r="ED1983" s="1886"/>
      <c r="EE1983" s="1886"/>
      <c r="EF1983" s="1886"/>
      <c r="EG1983" s="1886"/>
      <c r="EH1983" s="1886"/>
      <c r="EI1983" s="1886"/>
      <c r="EJ1983" s="1886"/>
      <c r="EK1983" s="1886"/>
      <c r="EL1983" s="1886"/>
      <c r="EM1983" s="1886"/>
    </row>
    <row r="1984" spans="1:143" s="10220" customFormat="1" hidden="1">
      <c r="A1984" s="1886"/>
      <c r="B1984" s="1886"/>
      <c r="C1984" s="10194"/>
      <c r="D1984" s="1886"/>
      <c r="E1984" s="10222"/>
      <c r="F1984" s="10222"/>
      <c r="G1984" s="10223"/>
      <c r="H1984" s="10224"/>
      <c r="I1984" s="1881"/>
      <c r="J1984" s="10133"/>
      <c r="K1984" s="10133"/>
      <c r="L1984" s="10133"/>
      <c r="M1984" s="10133"/>
      <c r="N1984" s="10133"/>
      <c r="O1984" s="10133"/>
      <c r="P1984" s="10177"/>
      <c r="Q1984" s="10134"/>
      <c r="R1984" s="10134"/>
      <c r="S1984" s="10134"/>
      <c r="T1984" s="10178"/>
      <c r="U1984" s="10134"/>
      <c r="V1984" s="10134"/>
      <c r="W1984" s="10134"/>
      <c r="X1984" s="10134"/>
      <c r="Y1984" s="10134"/>
      <c r="Z1984" s="10134"/>
      <c r="AA1984" s="10134"/>
      <c r="AB1984" s="10134"/>
      <c r="AC1984" s="10134"/>
      <c r="AD1984" s="10134"/>
      <c r="AE1984" s="10135"/>
      <c r="AF1984" s="10135"/>
      <c r="AG1984" s="10134"/>
      <c r="AH1984" s="10134"/>
      <c r="AI1984" s="10178"/>
      <c r="AJ1984" s="10136"/>
      <c r="AK1984" s="10136"/>
      <c r="AL1984" s="10136"/>
      <c r="AM1984" s="10136"/>
      <c r="AN1984" s="10137"/>
      <c r="AO1984" s="10137"/>
      <c r="AP1984" s="1886"/>
      <c r="AQ1984" s="1886"/>
      <c r="AR1984" s="1886"/>
      <c r="AS1984" s="1886"/>
      <c r="AT1984" s="1886"/>
      <c r="AU1984" s="1886"/>
      <c r="AV1984" s="1886"/>
      <c r="AW1984" s="1886"/>
      <c r="AX1984" s="1886"/>
      <c r="AY1984" s="1886"/>
      <c r="AZ1984" s="1886"/>
      <c r="BA1984" s="1886"/>
      <c r="BB1984" s="1886"/>
      <c r="BC1984" s="1886"/>
      <c r="BD1984" s="1886"/>
      <c r="BE1984" s="1886"/>
      <c r="BF1984" s="1886"/>
      <c r="BG1984" s="1886"/>
      <c r="BH1984" s="1886"/>
      <c r="BI1984" s="1886"/>
      <c r="BJ1984" s="1886"/>
      <c r="BK1984" s="1886"/>
      <c r="BL1984" s="1886"/>
      <c r="BM1984" s="1886"/>
      <c r="BN1984" s="1886"/>
      <c r="BO1984" s="1886"/>
      <c r="BP1984" s="1886"/>
      <c r="BQ1984" s="1886"/>
      <c r="BR1984" s="1886"/>
      <c r="BS1984" s="1886"/>
      <c r="BT1984" s="1886"/>
      <c r="BU1984" s="1886"/>
      <c r="BV1984" s="1886"/>
      <c r="BW1984" s="1886"/>
      <c r="BX1984" s="1886"/>
      <c r="BY1984" s="1886"/>
      <c r="BZ1984" s="1886"/>
      <c r="CA1984" s="1886"/>
      <c r="CB1984" s="1886"/>
      <c r="CC1984" s="1886"/>
      <c r="CD1984" s="1886"/>
      <c r="CE1984" s="1886"/>
      <c r="CF1984" s="1886"/>
      <c r="CG1984" s="1886"/>
      <c r="CH1984" s="1886"/>
      <c r="CI1984" s="1886"/>
      <c r="CJ1984" s="1886"/>
      <c r="CK1984" s="1886"/>
      <c r="CL1984" s="1886"/>
      <c r="CM1984" s="1886"/>
      <c r="CN1984" s="1886"/>
      <c r="CO1984" s="1886"/>
      <c r="CP1984" s="1886"/>
      <c r="CQ1984" s="1886"/>
      <c r="CR1984" s="1886"/>
      <c r="CS1984" s="1886"/>
      <c r="CT1984" s="1886"/>
      <c r="CU1984" s="1886"/>
      <c r="CV1984" s="1886"/>
      <c r="CW1984" s="1886"/>
      <c r="CX1984" s="1886"/>
      <c r="CY1984" s="1886"/>
      <c r="CZ1984" s="1886"/>
      <c r="DA1984" s="1886"/>
      <c r="DB1984" s="1886"/>
      <c r="DC1984" s="1886"/>
      <c r="DD1984" s="1886"/>
      <c r="DE1984" s="1886"/>
      <c r="DF1984" s="1886"/>
      <c r="DG1984" s="1886"/>
      <c r="DH1984" s="1886"/>
      <c r="DI1984" s="1886"/>
      <c r="DJ1984" s="1886"/>
      <c r="DK1984" s="1886"/>
      <c r="DL1984" s="1886"/>
      <c r="DM1984" s="1886"/>
      <c r="DN1984" s="1886"/>
      <c r="DO1984" s="1886"/>
      <c r="DP1984" s="1886"/>
      <c r="DQ1984" s="1886"/>
      <c r="DR1984" s="1886"/>
      <c r="DS1984" s="1886"/>
      <c r="DT1984" s="1886"/>
      <c r="DU1984" s="1886"/>
      <c r="DV1984" s="1886"/>
      <c r="DW1984" s="1886"/>
      <c r="DX1984" s="1886"/>
      <c r="DY1984" s="1886"/>
      <c r="DZ1984" s="1886"/>
      <c r="EA1984" s="1886"/>
      <c r="EB1984" s="1886"/>
      <c r="EC1984" s="1886"/>
      <c r="ED1984" s="1886"/>
      <c r="EE1984" s="1886"/>
      <c r="EF1984" s="1886"/>
      <c r="EG1984" s="1886"/>
      <c r="EH1984" s="1886"/>
      <c r="EI1984" s="1886"/>
      <c r="EJ1984" s="1886"/>
      <c r="EK1984" s="1886"/>
      <c r="EL1984" s="1886"/>
      <c r="EM1984" s="1886"/>
    </row>
    <row r="1985" spans="1:143" hidden="1">
      <c r="H1985" s="10224"/>
    </row>
    <row r="1986" spans="1:143" s="10220" customFormat="1" hidden="1">
      <c r="A1986" s="1886"/>
      <c r="B1986" s="1886"/>
      <c r="C1986" s="10194"/>
      <c r="D1986" s="1886"/>
      <c r="E1986" s="10222"/>
      <c r="F1986" s="10222">
        <f>F1981-F1983</f>
        <v>0</v>
      </c>
      <c r="G1986" s="10223">
        <f>G1981-G1983</f>
        <v>0</v>
      </c>
      <c r="H1986" s="10224" t="s">
        <v>1071</v>
      </c>
      <c r="I1986" s="1881"/>
      <c r="J1986" s="10133"/>
      <c r="K1986" s="10133"/>
      <c r="L1986" s="10133"/>
      <c r="M1986" s="10133"/>
      <c r="N1986" s="10133"/>
      <c r="O1986" s="10133"/>
      <c r="P1986" s="10177"/>
      <c r="Q1986" s="10134"/>
      <c r="R1986" s="10134"/>
      <c r="S1986" s="10134"/>
      <c r="T1986" s="10178"/>
      <c r="U1986" s="10134"/>
      <c r="V1986" s="10134"/>
      <c r="W1986" s="10134"/>
      <c r="X1986" s="10134"/>
      <c r="Y1986" s="10134"/>
      <c r="Z1986" s="10134"/>
      <c r="AA1986" s="10134"/>
      <c r="AB1986" s="10134"/>
      <c r="AC1986" s="10134"/>
      <c r="AD1986" s="10134"/>
      <c r="AE1986" s="10135"/>
      <c r="AF1986" s="10135"/>
      <c r="AG1986" s="10134"/>
      <c r="AH1986" s="10134"/>
      <c r="AI1986" s="10178"/>
      <c r="AJ1986" s="10136"/>
      <c r="AK1986" s="10136"/>
      <c r="AL1986" s="10136"/>
      <c r="AM1986" s="10136"/>
      <c r="AN1986" s="10137"/>
      <c r="AO1986" s="10137"/>
      <c r="AP1986" s="1886"/>
      <c r="AQ1986" s="1886"/>
      <c r="AR1986" s="1886"/>
      <c r="AS1986" s="1886"/>
      <c r="AT1986" s="1886"/>
      <c r="AU1986" s="1886"/>
      <c r="AV1986" s="1886"/>
      <c r="AW1986" s="1886"/>
      <c r="AX1986" s="1886"/>
      <c r="AY1986" s="1886"/>
      <c r="AZ1986" s="1886"/>
      <c r="BA1986" s="1886"/>
      <c r="BB1986" s="1886"/>
      <c r="BC1986" s="1886"/>
      <c r="BD1986" s="1886"/>
      <c r="BE1986" s="1886"/>
      <c r="BF1986" s="1886"/>
      <c r="BG1986" s="1886"/>
      <c r="BH1986" s="1886"/>
      <c r="BI1986" s="1886"/>
      <c r="BJ1986" s="1886"/>
      <c r="BK1986" s="1886"/>
      <c r="BL1986" s="1886"/>
      <c r="BM1986" s="1886"/>
      <c r="BN1986" s="1886"/>
      <c r="BO1986" s="1886"/>
      <c r="BP1986" s="1886"/>
      <c r="BQ1986" s="1886"/>
      <c r="BR1986" s="1886"/>
      <c r="BS1986" s="1886"/>
      <c r="BT1986" s="1886"/>
      <c r="BU1986" s="1886"/>
      <c r="BV1986" s="1886"/>
      <c r="BW1986" s="1886"/>
      <c r="BX1986" s="1886"/>
      <c r="BY1986" s="1886"/>
      <c r="BZ1986" s="1886"/>
      <c r="CA1986" s="1886"/>
      <c r="CB1986" s="1886"/>
      <c r="CC1986" s="1886"/>
      <c r="CD1986" s="1886"/>
      <c r="CE1986" s="1886"/>
      <c r="CF1986" s="1886"/>
      <c r="CG1986" s="1886"/>
      <c r="CH1986" s="1886"/>
      <c r="CI1986" s="1886"/>
      <c r="CJ1986" s="1886"/>
      <c r="CK1986" s="1886"/>
      <c r="CL1986" s="1886"/>
      <c r="CM1986" s="1886"/>
      <c r="CN1986" s="1886"/>
      <c r="CO1986" s="1886"/>
      <c r="CP1986" s="1886"/>
      <c r="CQ1986" s="1886"/>
      <c r="CR1986" s="1886"/>
      <c r="CS1986" s="1886"/>
      <c r="CT1986" s="1886"/>
      <c r="CU1986" s="1886"/>
      <c r="CV1986" s="1886"/>
      <c r="CW1986" s="1886"/>
      <c r="CX1986" s="1886"/>
      <c r="CY1986" s="1886"/>
      <c r="CZ1986" s="1886"/>
      <c r="DA1986" s="1886"/>
      <c r="DB1986" s="1886"/>
      <c r="DC1986" s="1886"/>
      <c r="DD1986" s="1886"/>
      <c r="DE1986" s="1886"/>
      <c r="DF1986" s="1886"/>
      <c r="DG1986" s="1886"/>
      <c r="DH1986" s="1886"/>
      <c r="DI1986" s="1886"/>
      <c r="DJ1986" s="1886"/>
      <c r="DK1986" s="1886"/>
      <c r="DL1986" s="1886"/>
      <c r="DM1986" s="1886"/>
      <c r="DN1986" s="1886"/>
      <c r="DO1986" s="1886"/>
      <c r="DP1986" s="1886"/>
      <c r="DQ1986" s="1886"/>
      <c r="DR1986" s="1886"/>
      <c r="DS1986" s="1886"/>
      <c r="DT1986" s="1886"/>
      <c r="DU1986" s="1886"/>
      <c r="DV1986" s="1886"/>
      <c r="DW1986" s="1886"/>
      <c r="DX1986" s="1886"/>
      <c r="DY1986" s="1886"/>
      <c r="DZ1986" s="1886"/>
      <c r="EA1986" s="1886"/>
      <c r="EB1986" s="1886"/>
      <c r="EC1986" s="1886"/>
      <c r="ED1986" s="1886"/>
      <c r="EE1986" s="1886"/>
      <c r="EF1986" s="1886"/>
      <c r="EG1986" s="1886"/>
      <c r="EH1986" s="1886"/>
      <c r="EI1986" s="1886"/>
      <c r="EJ1986" s="1886"/>
      <c r="EK1986" s="1886"/>
      <c r="EL1986" s="1886"/>
      <c r="EM1986" s="1886"/>
    </row>
    <row r="1987" spans="1:143" hidden="1">
      <c r="H1987" s="10224"/>
    </row>
    <row r="1988" spans="1:143" s="10220" customFormat="1">
      <c r="A1988" s="1886"/>
      <c r="B1988" s="1886"/>
      <c r="C1988" s="10194"/>
      <c r="D1988" s="1886"/>
      <c r="E1988" s="10222"/>
      <c r="F1988" s="10222"/>
      <c r="G1988" s="10223"/>
      <c r="H1988" s="10224"/>
      <c r="I1988" s="1881"/>
      <c r="J1988" s="10133"/>
      <c r="K1988" s="10133"/>
      <c r="L1988" s="10133"/>
      <c r="M1988" s="10133"/>
      <c r="N1988" s="10133"/>
      <c r="O1988" s="10133"/>
      <c r="P1988" s="10177"/>
      <c r="Q1988" s="10134"/>
      <c r="R1988" s="10134"/>
      <c r="S1988" s="10134"/>
      <c r="T1988" s="10178"/>
      <c r="U1988" s="10134"/>
      <c r="V1988" s="10134"/>
      <c r="W1988" s="10134"/>
      <c r="X1988" s="10134"/>
      <c r="Y1988" s="10134"/>
      <c r="Z1988" s="10134"/>
      <c r="AA1988" s="10134"/>
      <c r="AB1988" s="10134"/>
      <c r="AC1988" s="10134"/>
      <c r="AD1988" s="10134"/>
      <c r="AE1988" s="10135"/>
      <c r="AF1988" s="10135"/>
      <c r="AG1988" s="10134"/>
      <c r="AH1988" s="10134"/>
      <c r="AI1988" s="10178"/>
      <c r="AJ1988" s="10136"/>
      <c r="AK1988" s="10136"/>
      <c r="AL1988" s="10136"/>
      <c r="AM1988" s="10136"/>
      <c r="AN1988" s="10137"/>
      <c r="AO1988" s="10137"/>
      <c r="AP1988" s="1886"/>
      <c r="AQ1988" s="1886"/>
      <c r="AR1988" s="1886"/>
      <c r="AS1988" s="1886"/>
      <c r="AT1988" s="1886"/>
      <c r="AU1988" s="1886"/>
      <c r="AV1988" s="1886"/>
      <c r="AW1988" s="1886"/>
      <c r="AX1988" s="1886"/>
      <c r="AY1988" s="1886"/>
      <c r="AZ1988" s="1886"/>
      <c r="BA1988" s="1886"/>
      <c r="BB1988" s="1886"/>
      <c r="BC1988" s="1886"/>
      <c r="BD1988" s="1886"/>
      <c r="BE1988" s="1886"/>
      <c r="BF1988" s="1886"/>
      <c r="BG1988" s="1886"/>
      <c r="BH1988" s="1886"/>
      <c r="BI1988" s="1886"/>
      <c r="BJ1988" s="1886"/>
      <c r="BK1988" s="1886"/>
      <c r="BL1988" s="1886"/>
      <c r="BM1988" s="1886"/>
      <c r="BN1988" s="1886"/>
      <c r="BO1988" s="1886"/>
      <c r="BP1988" s="1886"/>
      <c r="BQ1988" s="1886"/>
      <c r="BR1988" s="1886"/>
      <c r="BS1988" s="1886"/>
      <c r="BT1988" s="1886"/>
      <c r="BU1988" s="1886"/>
      <c r="BV1988" s="1886"/>
      <c r="BW1988" s="1886"/>
      <c r="BX1988" s="1886"/>
      <c r="BY1988" s="1886"/>
      <c r="BZ1988" s="1886"/>
      <c r="CA1988" s="1886"/>
      <c r="CB1988" s="1886"/>
      <c r="CC1988" s="1886"/>
      <c r="CD1988" s="1886"/>
      <c r="CE1988" s="1886"/>
      <c r="CF1988" s="1886"/>
      <c r="CG1988" s="1886"/>
      <c r="CH1988" s="1886"/>
      <c r="CI1988" s="1886"/>
      <c r="CJ1988" s="1886"/>
      <c r="CK1988" s="1886"/>
      <c r="CL1988" s="1886"/>
      <c r="CM1988" s="1886"/>
      <c r="CN1988" s="1886"/>
      <c r="CO1988" s="1886"/>
      <c r="CP1988" s="1886"/>
      <c r="CQ1988" s="1886"/>
      <c r="CR1988" s="1886"/>
      <c r="CS1988" s="1886"/>
      <c r="CT1988" s="1886"/>
      <c r="CU1988" s="1886"/>
      <c r="CV1988" s="1886"/>
      <c r="CW1988" s="1886"/>
      <c r="CX1988" s="1886"/>
      <c r="CY1988" s="1886"/>
      <c r="CZ1988" s="1886"/>
      <c r="DA1988" s="1886"/>
      <c r="DB1988" s="1886"/>
      <c r="DC1988" s="1886"/>
      <c r="DD1988" s="1886"/>
      <c r="DE1988" s="1886"/>
      <c r="DF1988" s="1886"/>
      <c r="DG1988" s="1886"/>
      <c r="DH1988" s="1886"/>
      <c r="DI1988" s="1886"/>
      <c r="DJ1988" s="1886"/>
      <c r="DK1988" s="1886"/>
      <c r="DL1988" s="1886"/>
      <c r="DM1988" s="1886"/>
      <c r="DN1988" s="1886"/>
      <c r="DO1988" s="1886"/>
      <c r="DP1988" s="1886"/>
      <c r="DQ1988" s="1886"/>
      <c r="DR1988" s="1886"/>
      <c r="DS1988" s="1886"/>
      <c r="DT1988" s="1886"/>
      <c r="DU1988" s="1886"/>
      <c r="DV1988" s="1886"/>
      <c r="DW1988" s="1886"/>
      <c r="DX1988" s="1886"/>
      <c r="DY1988" s="1886"/>
      <c r="DZ1988" s="1886"/>
      <c r="EA1988" s="1886"/>
      <c r="EB1988" s="1886"/>
      <c r="EC1988" s="1886"/>
      <c r="ED1988" s="1886"/>
      <c r="EE1988" s="1886"/>
      <c r="EF1988" s="1886"/>
      <c r="EG1988" s="1886"/>
      <c r="EH1988" s="1886"/>
      <c r="EI1988" s="1886"/>
      <c r="EJ1988" s="1886"/>
      <c r="EK1988" s="1886"/>
      <c r="EL1988" s="1886"/>
      <c r="EM1988" s="1886"/>
    </row>
    <row r="1989" spans="1:143">
      <c r="H1989" s="10224"/>
    </row>
    <row r="1990" spans="1:143" s="10220" customFormat="1">
      <c r="A1990" s="1886"/>
      <c r="B1990" s="1886"/>
      <c r="C1990" s="10194"/>
      <c r="D1990" s="1886"/>
      <c r="E1990" s="10222"/>
      <c r="F1990" s="10222"/>
      <c r="G1990" s="10223"/>
      <c r="H1990" s="10224"/>
      <c r="I1990" s="1881"/>
      <c r="J1990" s="10133"/>
      <c r="K1990" s="10133"/>
      <c r="L1990" s="10133"/>
      <c r="M1990" s="10133"/>
      <c r="N1990" s="10133"/>
      <c r="O1990" s="10133"/>
      <c r="P1990" s="10177"/>
      <c r="Q1990" s="10134"/>
      <c r="R1990" s="10134"/>
      <c r="S1990" s="10134"/>
      <c r="T1990" s="10178"/>
      <c r="U1990" s="10134"/>
      <c r="V1990" s="10134"/>
      <c r="W1990" s="10134"/>
      <c r="X1990" s="10134"/>
      <c r="Y1990" s="10134"/>
      <c r="Z1990" s="10134"/>
      <c r="AA1990" s="10134"/>
      <c r="AB1990" s="10134"/>
      <c r="AC1990" s="10134"/>
      <c r="AD1990" s="10134"/>
      <c r="AE1990" s="10135"/>
      <c r="AF1990" s="10135"/>
      <c r="AG1990" s="10134"/>
      <c r="AH1990" s="10134"/>
      <c r="AI1990" s="10178"/>
      <c r="AJ1990" s="10136"/>
      <c r="AK1990" s="10136"/>
      <c r="AL1990" s="10136"/>
      <c r="AM1990" s="10136"/>
      <c r="AN1990" s="10137"/>
      <c r="AO1990" s="10137"/>
      <c r="AP1990" s="1886"/>
      <c r="AQ1990" s="1886"/>
      <c r="AR1990" s="1886"/>
      <c r="AS1990" s="1886"/>
      <c r="AT1990" s="1886"/>
      <c r="AU1990" s="1886"/>
      <c r="AV1990" s="1886"/>
      <c r="AW1990" s="1886"/>
      <c r="AX1990" s="1886"/>
      <c r="AY1990" s="1886"/>
      <c r="AZ1990" s="1886"/>
      <c r="BA1990" s="1886"/>
      <c r="BB1990" s="1886"/>
      <c r="BC1990" s="1886"/>
      <c r="BD1990" s="1886"/>
      <c r="BE1990" s="1886"/>
      <c r="BF1990" s="1886"/>
      <c r="BG1990" s="1886"/>
      <c r="BH1990" s="1886"/>
      <c r="BI1990" s="1886"/>
      <c r="BJ1990" s="1886"/>
      <c r="BK1990" s="1886"/>
      <c r="BL1990" s="1886"/>
      <c r="BM1990" s="1886"/>
      <c r="BN1990" s="1886"/>
      <c r="BO1990" s="1886"/>
      <c r="BP1990" s="1886"/>
      <c r="BQ1990" s="1886"/>
      <c r="BR1990" s="1886"/>
      <c r="BS1990" s="1886"/>
      <c r="BT1990" s="1886"/>
      <c r="BU1990" s="1886"/>
      <c r="BV1990" s="1886"/>
      <c r="BW1990" s="1886"/>
      <c r="BX1990" s="1886"/>
      <c r="BY1990" s="1886"/>
      <c r="BZ1990" s="1886"/>
      <c r="CA1990" s="1886"/>
      <c r="CB1990" s="1886"/>
      <c r="CC1990" s="1886"/>
      <c r="CD1990" s="1886"/>
      <c r="CE1990" s="1886"/>
      <c r="CF1990" s="1886"/>
      <c r="CG1990" s="1886"/>
      <c r="CH1990" s="1886"/>
      <c r="CI1990" s="1886"/>
      <c r="CJ1990" s="1886"/>
      <c r="CK1990" s="1886"/>
      <c r="CL1990" s="1886"/>
      <c r="CM1990" s="1886"/>
      <c r="CN1990" s="1886"/>
      <c r="CO1990" s="1886"/>
      <c r="CP1990" s="1886"/>
      <c r="CQ1990" s="1886"/>
      <c r="CR1990" s="1886"/>
      <c r="CS1990" s="1886"/>
      <c r="CT1990" s="1886"/>
      <c r="CU1990" s="1886"/>
      <c r="CV1990" s="1886"/>
      <c r="CW1990" s="1886"/>
      <c r="CX1990" s="1886"/>
      <c r="CY1990" s="1886"/>
      <c r="CZ1990" s="1886"/>
      <c r="DA1990" s="1886"/>
      <c r="DB1990" s="1886"/>
      <c r="DC1990" s="1886"/>
      <c r="DD1990" s="1886"/>
      <c r="DE1990" s="1886"/>
      <c r="DF1990" s="1886"/>
      <c r="DG1990" s="1886"/>
      <c r="DH1990" s="1886"/>
      <c r="DI1990" s="1886"/>
      <c r="DJ1990" s="1886"/>
      <c r="DK1990" s="1886"/>
      <c r="DL1990" s="1886"/>
      <c r="DM1990" s="1886"/>
      <c r="DN1990" s="1886"/>
      <c r="DO1990" s="1886"/>
      <c r="DP1990" s="1886"/>
      <c r="DQ1990" s="1886"/>
      <c r="DR1990" s="1886"/>
      <c r="DS1990" s="1886"/>
      <c r="DT1990" s="1886"/>
      <c r="DU1990" s="1886"/>
      <c r="DV1990" s="1886"/>
      <c r="DW1990" s="1886"/>
      <c r="DX1990" s="1886"/>
      <c r="DY1990" s="1886"/>
      <c r="DZ1990" s="1886"/>
      <c r="EA1990" s="1886"/>
      <c r="EB1990" s="1886"/>
      <c r="EC1990" s="1886"/>
      <c r="ED1990" s="1886"/>
      <c r="EE1990" s="1886"/>
      <c r="EF1990" s="1886"/>
      <c r="EG1990" s="1886"/>
      <c r="EH1990" s="1886"/>
      <c r="EI1990" s="1886"/>
      <c r="EJ1990" s="1886"/>
      <c r="EK1990" s="1886"/>
      <c r="EL1990" s="1886"/>
      <c r="EM1990" s="1886"/>
    </row>
    <row r="1991" spans="1:143">
      <c r="H1991" s="10224"/>
    </row>
    <row r="1992" spans="1:143">
      <c r="C1992" s="10194"/>
      <c r="H1992" s="10224"/>
    </row>
    <row r="1993" spans="1:143">
      <c r="H1993" s="10224"/>
    </row>
    <row r="1994" spans="1:143">
      <c r="C1994" s="10194"/>
      <c r="H1994" s="10224"/>
    </row>
    <row r="1995" spans="1:143">
      <c r="H1995" s="10224"/>
    </row>
    <row r="1996" spans="1:143">
      <c r="C1996" s="10194"/>
      <c r="H1996" s="10224"/>
    </row>
    <row r="1997" spans="1:143">
      <c r="H1997" s="10224"/>
    </row>
    <row r="1998" spans="1:143">
      <c r="C1998" s="10194"/>
      <c r="H1998" s="10224"/>
    </row>
    <row r="1999" spans="1:143">
      <c r="H1999" s="10224"/>
    </row>
    <row r="2000" spans="1:143">
      <c r="C2000" s="10194"/>
      <c r="H2000" s="10224"/>
    </row>
    <row r="2001" spans="8:8">
      <c r="H2001" s="10224"/>
    </row>
    <row r="2002" spans="8:8">
      <c r="H2002" s="10224"/>
    </row>
    <row r="2003" spans="8:8">
      <c r="H2003" s="10224"/>
    </row>
    <row r="2004" spans="8:8">
      <c r="H2004" s="10224"/>
    </row>
    <row r="2005" spans="8:8">
      <c r="H2005" s="10224"/>
    </row>
    <row r="2006" spans="8:8">
      <c r="H2006" s="10224"/>
    </row>
    <row r="2007" spans="8:8">
      <c r="H2007" s="10224"/>
    </row>
    <row r="2008" spans="8:8">
      <c r="H2008" s="10224"/>
    </row>
    <row r="2009" spans="8:8">
      <c r="H2009" s="10224"/>
    </row>
    <row r="2010" spans="8:8">
      <c r="H2010" s="10224"/>
    </row>
    <row r="2011" spans="8:8">
      <c r="H2011" s="10224"/>
    </row>
    <row r="2012" spans="8:8">
      <c r="H2012" s="10224"/>
    </row>
    <row r="2013" spans="8:8">
      <c r="H2013" s="10224"/>
    </row>
    <row r="2014" spans="8:8">
      <c r="H2014" s="10224"/>
    </row>
    <row r="2015" spans="8:8">
      <c r="H2015" s="10224"/>
    </row>
    <row r="2016" spans="8:8">
      <c r="H2016" s="10224"/>
    </row>
    <row r="2017" spans="8:8">
      <c r="H2017" s="10224"/>
    </row>
    <row r="2018" spans="8:8">
      <c r="H2018" s="10224"/>
    </row>
    <row r="2019" spans="8:8">
      <c r="H2019" s="10224"/>
    </row>
    <row r="2020" spans="8:8">
      <c r="H2020" s="10224"/>
    </row>
    <row r="2021" spans="8:8">
      <c r="H2021" s="10224"/>
    </row>
    <row r="2022" spans="8:8">
      <c r="H2022" s="10224"/>
    </row>
    <row r="2023" spans="8:8">
      <c r="H2023" s="10224"/>
    </row>
    <row r="2024" spans="8:8">
      <c r="H2024" s="10224"/>
    </row>
    <row r="2025" spans="8:8">
      <c r="H2025" s="10224"/>
    </row>
    <row r="2026" spans="8:8">
      <c r="H2026" s="10224"/>
    </row>
    <row r="2027" spans="8:8">
      <c r="H2027" s="10224"/>
    </row>
    <row r="2028" spans="8:8">
      <c r="H2028" s="10224"/>
    </row>
    <row r="2029" spans="8:8">
      <c r="H2029" s="10224"/>
    </row>
    <row r="2030" spans="8:8">
      <c r="H2030" s="10224"/>
    </row>
    <row r="2031" spans="8:8">
      <c r="H2031" s="10224"/>
    </row>
    <row r="2032" spans="8:8">
      <c r="H2032" s="10224"/>
    </row>
    <row r="2033" spans="8:8">
      <c r="H2033" s="10224"/>
    </row>
    <row r="2034" spans="8:8">
      <c r="H2034" s="10224"/>
    </row>
    <row r="2035" spans="8:8">
      <c r="H2035" s="10224"/>
    </row>
    <row r="2036" spans="8:8">
      <c r="H2036" s="10224"/>
    </row>
    <row r="2037" spans="8:8">
      <c r="H2037" s="10224"/>
    </row>
    <row r="2038" spans="8:8">
      <c r="H2038" s="10224"/>
    </row>
    <row r="2039" spans="8:8">
      <c r="H2039" s="10224"/>
    </row>
    <row r="2040" spans="8:8">
      <c r="H2040" s="10224"/>
    </row>
    <row r="2041" spans="8:8">
      <c r="H2041" s="10224"/>
    </row>
    <row r="2042" spans="8:8">
      <c r="H2042" s="10224"/>
    </row>
    <row r="2043" spans="8:8">
      <c r="H2043" s="10224"/>
    </row>
    <row r="2044" spans="8:8">
      <c r="H2044" s="10224"/>
    </row>
    <row r="2045" spans="8:8">
      <c r="H2045" s="10224"/>
    </row>
    <row r="2046" spans="8:8">
      <c r="H2046" s="10224"/>
    </row>
    <row r="2047" spans="8:8">
      <c r="H2047" s="10224"/>
    </row>
    <row r="2048" spans="8:8">
      <c r="H2048" s="10224"/>
    </row>
    <row r="2049" spans="8:8">
      <c r="H2049" s="10224"/>
    </row>
    <row r="2050" spans="8:8">
      <c r="H2050" s="10224"/>
    </row>
    <row r="2051" spans="8:8">
      <c r="H2051" s="10224"/>
    </row>
    <row r="2052" spans="8:8">
      <c r="H2052" s="10224"/>
    </row>
    <row r="2053" spans="8:8">
      <c r="H2053" s="10224"/>
    </row>
    <row r="2054" spans="8:8">
      <c r="H2054" s="10224"/>
    </row>
    <row r="2055" spans="8:8">
      <c r="H2055" s="10224"/>
    </row>
    <row r="2056" spans="8:8">
      <c r="H2056" s="10224"/>
    </row>
    <row r="2057" spans="8:8">
      <c r="H2057" s="10224"/>
    </row>
    <row r="2058" spans="8:8">
      <c r="H2058" s="10224"/>
    </row>
    <row r="2059" spans="8:8">
      <c r="H2059" s="10224"/>
    </row>
    <row r="2060" spans="8:8">
      <c r="H2060" s="10224"/>
    </row>
    <row r="2061" spans="8:8">
      <c r="H2061" s="10224"/>
    </row>
    <row r="2062" spans="8:8">
      <c r="H2062" s="10224"/>
    </row>
    <row r="2063" spans="8:8">
      <c r="H2063" s="10224"/>
    </row>
    <row r="2064" spans="8:8">
      <c r="H2064" s="10224"/>
    </row>
    <row r="2065" spans="8:8">
      <c r="H2065" s="10224"/>
    </row>
    <row r="2066" spans="8:8">
      <c r="H2066" s="10224"/>
    </row>
    <row r="2067" spans="8:8">
      <c r="H2067" s="10224"/>
    </row>
    <row r="2068" spans="8:8">
      <c r="H2068" s="10224"/>
    </row>
    <row r="2069" spans="8:8">
      <c r="H2069" s="10224"/>
    </row>
    <row r="2070" spans="8:8">
      <c r="H2070" s="10224"/>
    </row>
    <row r="2071" spans="8:8">
      <c r="H2071" s="10224"/>
    </row>
    <row r="2072" spans="8:8">
      <c r="H2072" s="10224"/>
    </row>
    <row r="2073" spans="8:8">
      <c r="H2073" s="10224"/>
    </row>
    <row r="2074" spans="8:8">
      <c r="H2074" s="10224"/>
    </row>
    <row r="2075" spans="8:8">
      <c r="H2075" s="10224"/>
    </row>
    <row r="2076" spans="8:8">
      <c r="H2076" s="10224"/>
    </row>
    <row r="2077" spans="8:8">
      <c r="H2077" s="10224"/>
    </row>
    <row r="2078" spans="8:8">
      <c r="H2078" s="10224"/>
    </row>
    <row r="2079" spans="8:8">
      <c r="H2079" s="10224"/>
    </row>
    <row r="2080" spans="8:8">
      <c r="H2080" s="10224"/>
    </row>
    <row r="2081" spans="8:8">
      <c r="H2081" s="10224"/>
    </row>
    <row r="2082" spans="8:8">
      <c r="H2082" s="10224"/>
    </row>
    <row r="2083" spans="8:8">
      <c r="H2083" s="10224"/>
    </row>
    <row r="2084" spans="8:8">
      <c r="H2084" s="10224"/>
    </row>
    <row r="2085" spans="8:8">
      <c r="H2085" s="10224"/>
    </row>
    <row r="2086" spans="8:8">
      <c r="H2086" s="10224"/>
    </row>
    <row r="2087" spans="8:8">
      <c r="H2087" s="10224"/>
    </row>
    <row r="2088" spans="8:8">
      <c r="H2088" s="10224"/>
    </row>
    <row r="2089" spans="8:8">
      <c r="H2089" s="10224"/>
    </row>
    <row r="2090" spans="8:8">
      <c r="H2090" s="10224"/>
    </row>
    <row r="2091" spans="8:8">
      <c r="H2091" s="10224"/>
    </row>
    <row r="2092" spans="8:8">
      <c r="H2092" s="10224"/>
    </row>
    <row r="2093" spans="8:8">
      <c r="H2093" s="10224"/>
    </row>
    <row r="2094" spans="8:8">
      <c r="H2094" s="10224"/>
    </row>
    <row r="2095" spans="8:8">
      <c r="H2095" s="10224"/>
    </row>
    <row r="2096" spans="8:8">
      <c r="H2096" s="10224"/>
    </row>
    <row r="2097" spans="8:8">
      <c r="H2097" s="10224"/>
    </row>
    <row r="2098" spans="8:8">
      <c r="H2098" s="10224"/>
    </row>
    <row r="2099" spans="8:8">
      <c r="H2099" s="10224"/>
    </row>
    <row r="2100" spans="8:8">
      <c r="H2100" s="10224"/>
    </row>
    <row r="2101" spans="8:8">
      <c r="H2101" s="10224"/>
    </row>
    <row r="2102" spans="8:8">
      <c r="H2102" s="10224"/>
    </row>
    <row r="2103" spans="8:8">
      <c r="H2103" s="10224"/>
    </row>
    <row r="2104" spans="8:8">
      <c r="H2104" s="10224"/>
    </row>
    <row r="2105" spans="8:8">
      <c r="H2105" s="10224"/>
    </row>
    <row r="2106" spans="8:8">
      <c r="H2106" s="10224"/>
    </row>
    <row r="2107" spans="8:8">
      <c r="H2107" s="10224"/>
    </row>
    <row r="2108" spans="8:8">
      <c r="H2108" s="10224"/>
    </row>
    <row r="2109" spans="8:8">
      <c r="H2109" s="10224"/>
    </row>
    <row r="2110" spans="8:8">
      <c r="H2110" s="10224"/>
    </row>
    <row r="2111" spans="8:8">
      <c r="H2111" s="10224"/>
    </row>
    <row r="2112" spans="8:8">
      <c r="H2112" s="10224"/>
    </row>
    <row r="2113" spans="8:8">
      <c r="H2113" s="10224"/>
    </row>
    <row r="2114" spans="8:8">
      <c r="H2114" s="10224"/>
    </row>
    <row r="2115" spans="8:8">
      <c r="H2115" s="10224"/>
    </row>
    <row r="2116" spans="8:8">
      <c r="H2116" s="10224"/>
    </row>
    <row r="2117" spans="8:8">
      <c r="H2117" s="10224"/>
    </row>
    <row r="2118" spans="8:8">
      <c r="H2118" s="10224"/>
    </row>
    <row r="2119" spans="8:8">
      <c r="H2119" s="10224"/>
    </row>
    <row r="2120" spans="8:8">
      <c r="H2120" s="10224"/>
    </row>
    <row r="2121" spans="8:8">
      <c r="H2121" s="10224"/>
    </row>
    <row r="2122" spans="8:8">
      <c r="H2122" s="10224"/>
    </row>
    <row r="2123" spans="8:8">
      <c r="H2123" s="10224"/>
    </row>
    <row r="2124" spans="8:8">
      <c r="H2124" s="10224"/>
    </row>
    <row r="2125" spans="8:8">
      <c r="H2125" s="10224"/>
    </row>
    <row r="2126" spans="8:8">
      <c r="H2126" s="10224"/>
    </row>
    <row r="2127" spans="8:8">
      <c r="H2127" s="10224"/>
    </row>
    <row r="2128" spans="8:8">
      <c r="H2128" s="10224"/>
    </row>
    <row r="2129" spans="8:8">
      <c r="H2129" s="10224"/>
    </row>
    <row r="2130" spans="8:8">
      <c r="H2130" s="10224"/>
    </row>
    <row r="2131" spans="8:8">
      <c r="H2131" s="10224"/>
    </row>
    <row r="2132" spans="8:8">
      <c r="H2132" s="10224"/>
    </row>
    <row r="2133" spans="8:8">
      <c r="H2133" s="10224"/>
    </row>
    <row r="2134" spans="8:8">
      <c r="H2134" s="10224"/>
    </row>
    <row r="2135" spans="8:8">
      <c r="H2135" s="10224"/>
    </row>
    <row r="2136" spans="8:8">
      <c r="H2136" s="10224"/>
    </row>
    <row r="2137" spans="8:8">
      <c r="H2137" s="10224"/>
    </row>
    <row r="2138" spans="8:8">
      <c r="H2138" s="10224"/>
    </row>
    <row r="2139" spans="8:8">
      <c r="H2139" s="10224"/>
    </row>
    <row r="2140" spans="8:8">
      <c r="H2140" s="10224"/>
    </row>
    <row r="2141" spans="8:8">
      <c r="H2141" s="10224"/>
    </row>
    <row r="2142" spans="8:8">
      <c r="H2142" s="10224"/>
    </row>
    <row r="2143" spans="8:8">
      <c r="H2143" s="10224"/>
    </row>
    <row r="2144" spans="8:8">
      <c r="H2144" s="10224"/>
    </row>
    <row r="2145" spans="8:8">
      <c r="H2145" s="10224"/>
    </row>
    <row r="2146" spans="8:8">
      <c r="H2146" s="10224"/>
    </row>
    <row r="2147" spans="8:8">
      <c r="H2147" s="10224"/>
    </row>
    <row r="2148" spans="8:8">
      <c r="H2148" s="10224"/>
    </row>
    <row r="2149" spans="8:8">
      <c r="H2149" s="10224"/>
    </row>
    <row r="2150" spans="8:8">
      <c r="H2150" s="10224"/>
    </row>
    <row r="2151" spans="8:8">
      <c r="H2151" s="10224"/>
    </row>
    <row r="2152" spans="8:8">
      <c r="H2152" s="10224"/>
    </row>
    <row r="2153" spans="8:8">
      <c r="H2153" s="10224"/>
    </row>
    <row r="2154" spans="8:8">
      <c r="H2154" s="10224"/>
    </row>
    <row r="2155" spans="8:8">
      <c r="H2155" s="10224"/>
    </row>
    <row r="2156" spans="8:8">
      <c r="H2156" s="10224"/>
    </row>
    <row r="2157" spans="8:8">
      <c r="H2157" s="10224"/>
    </row>
    <row r="2158" spans="8:8">
      <c r="H2158" s="10224"/>
    </row>
    <row r="2159" spans="8:8">
      <c r="H2159" s="10224"/>
    </row>
    <row r="2160" spans="8:8">
      <c r="H2160" s="10224"/>
    </row>
    <row r="2161" spans="8:8">
      <c r="H2161" s="10224"/>
    </row>
    <row r="2162" spans="8:8">
      <c r="H2162" s="10224"/>
    </row>
    <row r="2163" spans="8:8">
      <c r="H2163" s="10224"/>
    </row>
    <row r="2164" spans="8:8">
      <c r="H2164" s="10224"/>
    </row>
    <row r="2165" spans="8:8">
      <c r="H2165" s="10224"/>
    </row>
    <row r="2166" spans="8:8">
      <c r="H2166" s="10224"/>
    </row>
    <row r="2167" spans="8:8">
      <c r="H2167" s="10224"/>
    </row>
    <row r="2168" spans="8:8">
      <c r="H2168" s="10224"/>
    </row>
    <row r="2169" spans="8:8">
      <c r="H2169" s="10224"/>
    </row>
    <row r="2170" spans="8:8">
      <c r="H2170" s="10224"/>
    </row>
    <row r="2171" spans="8:8">
      <c r="H2171" s="10224"/>
    </row>
    <row r="2172" spans="8:8">
      <c r="H2172" s="10224"/>
    </row>
    <row r="2173" spans="8:8">
      <c r="H2173" s="10224"/>
    </row>
    <row r="2174" spans="8:8">
      <c r="H2174" s="10224"/>
    </row>
    <row r="2175" spans="8:8">
      <c r="H2175" s="10224"/>
    </row>
    <row r="2176" spans="8:8">
      <c r="H2176" s="10224"/>
    </row>
    <row r="2177" spans="8:8">
      <c r="H2177" s="10224"/>
    </row>
    <row r="2178" spans="8:8">
      <c r="H2178" s="10224"/>
    </row>
    <row r="2179" spans="8:8">
      <c r="H2179" s="10224"/>
    </row>
    <row r="2180" spans="8:8">
      <c r="H2180" s="10224"/>
    </row>
    <row r="2181" spans="8:8">
      <c r="H2181" s="10224"/>
    </row>
    <row r="2182" spans="8:8">
      <c r="H2182" s="10224"/>
    </row>
    <row r="2183" spans="8:8">
      <c r="H2183" s="10224"/>
    </row>
    <row r="2184" spans="8:8">
      <c r="H2184" s="10224"/>
    </row>
    <row r="2185" spans="8:8">
      <c r="H2185" s="10224"/>
    </row>
    <row r="2186" spans="8:8">
      <c r="H2186" s="10224"/>
    </row>
    <row r="2187" spans="8:8">
      <c r="H2187" s="10224"/>
    </row>
    <row r="2188" spans="8:8">
      <c r="H2188" s="10224"/>
    </row>
    <row r="2189" spans="8:8">
      <c r="H2189" s="10224"/>
    </row>
    <row r="2190" spans="8:8">
      <c r="H2190" s="10224"/>
    </row>
    <row r="2191" spans="8:8">
      <c r="H2191" s="10224"/>
    </row>
    <row r="2192" spans="8:8">
      <c r="H2192" s="10224"/>
    </row>
    <row r="2193" spans="8:8">
      <c r="H2193" s="10224"/>
    </row>
    <row r="2194" spans="8:8">
      <c r="H2194" s="10224"/>
    </row>
    <row r="2195" spans="8:8">
      <c r="H2195" s="10224"/>
    </row>
    <row r="2196" spans="8:8">
      <c r="H2196" s="10224"/>
    </row>
    <row r="2197" spans="8:8">
      <c r="H2197" s="10224"/>
    </row>
    <row r="2198" spans="8:8">
      <c r="H2198" s="10224"/>
    </row>
    <row r="2199" spans="8:8">
      <c r="H2199" s="10224"/>
    </row>
    <row r="2200" spans="8:8">
      <c r="H2200" s="10224"/>
    </row>
    <row r="2201" spans="8:8">
      <c r="H2201" s="10224"/>
    </row>
    <row r="2202" spans="8:8">
      <c r="H2202" s="10224"/>
    </row>
    <row r="2203" spans="8:8">
      <c r="H2203" s="10224"/>
    </row>
    <row r="2204" spans="8:8">
      <c r="H2204" s="10224"/>
    </row>
    <row r="2205" spans="8:8">
      <c r="H2205" s="10224"/>
    </row>
    <row r="2206" spans="8:8">
      <c r="H2206" s="10224"/>
    </row>
    <row r="2207" spans="8:8">
      <c r="H2207" s="10224"/>
    </row>
    <row r="2208" spans="8:8">
      <c r="H2208" s="10224"/>
    </row>
    <row r="2209" spans="8:8">
      <c r="H2209" s="10224"/>
    </row>
    <row r="2210" spans="8:8">
      <c r="H2210" s="10224"/>
    </row>
    <row r="2211" spans="8:8">
      <c r="H2211" s="10224"/>
    </row>
    <row r="2212" spans="8:8">
      <c r="H2212" s="10224"/>
    </row>
    <row r="2213" spans="8:8">
      <c r="H2213" s="10224"/>
    </row>
    <row r="2214" spans="8:8">
      <c r="H2214" s="10224"/>
    </row>
    <row r="2215" spans="8:8">
      <c r="H2215" s="10224"/>
    </row>
    <row r="2216" spans="8:8">
      <c r="H2216" s="10224"/>
    </row>
    <row r="2217" spans="8:8">
      <c r="H2217" s="10224"/>
    </row>
    <row r="2218" spans="8:8">
      <c r="H2218" s="10224"/>
    </row>
    <row r="2219" spans="8:8">
      <c r="H2219" s="10224"/>
    </row>
    <row r="2220" spans="8:8">
      <c r="H2220" s="10224"/>
    </row>
    <row r="2221" spans="8:8">
      <c r="H2221" s="10224"/>
    </row>
    <row r="2222" spans="8:8">
      <c r="H2222" s="10224"/>
    </row>
    <row r="2223" spans="8:8">
      <c r="H2223" s="10224"/>
    </row>
    <row r="2224" spans="8:8">
      <c r="H2224" s="10224"/>
    </row>
    <row r="2225" spans="8:8">
      <c r="H2225" s="10224"/>
    </row>
    <row r="2226" spans="8:8">
      <c r="H2226" s="10224"/>
    </row>
    <row r="2227" spans="8:8">
      <c r="H2227" s="10224"/>
    </row>
    <row r="2228" spans="8:8">
      <c r="H2228" s="10224"/>
    </row>
    <row r="2229" spans="8:8">
      <c r="H2229" s="10224"/>
    </row>
    <row r="2230" spans="8:8">
      <c r="H2230" s="10224"/>
    </row>
    <row r="2231" spans="8:8">
      <c r="H2231" s="10224"/>
    </row>
    <row r="2232" spans="8:8">
      <c r="H2232" s="10224"/>
    </row>
    <row r="2233" spans="8:8">
      <c r="H2233" s="10224"/>
    </row>
    <row r="2234" spans="8:8">
      <c r="H2234" s="10224"/>
    </row>
    <row r="2235" spans="8:8">
      <c r="H2235" s="10224"/>
    </row>
    <row r="2236" spans="8:8">
      <c r="H2236" s="10224"/>
    </row>
    <row r="2237" spans="8:8">
      <c r="H2237" s="10224"/>
    </row>
    <row r="2238" spans="8:8">
      <c r="H2238" s="10224"/>
    </row>
    <row r="2239" spans="8:8">
      <c r="H2239" s="10224"/>
    </row>
    <row r="2240" spans="8:8">
      <c r="H2240" s="10224"/>
    </row>
    <row r="2241" spans="8:8">
      <c r="H2241" s="10224"/>
    </row>
    <row r="2242" spans="8:8">
      <c r="H2242" s="10224"/>
    </row>
    <row r="2243" spans="8:8">
      <c r="H2243" s="10224"/>
    </row>
    <row r="2244" spans="8:8">
      <c r="H2244" s="10224"/>
    </row>
    <row r="2245" spans="8:8">
      <c r="H2245" s="10224"/>
    </row>
    <row r="2246" spans="8:8">
      <c r="H2246" s="10224"/>
    </row>
    <row r="2247" spans="8:8">
      <c r="H2247" s="10224"/>
    </row>
    <row r="2248" spans="8:8">
      <c r="H2248" s="10224"/>
    </row>
    <row r="2249" spans="8:8">
      <c r="H2249" s="10224"/>
    </row>
    <row r="2250" spans="8:8">
      <c r="H2250" s="10224"/>
    </row>
    <row r="2251" spans="8:8">
      <c r="H2251" s="10224"/>
    </row>
    <row r="2252" spans="8:8">
      <c r="H2252" s="10224"/>
    </row>
    <row r="2253" spans="8:8">
      <c r="H2253" s="10224"/>
    </row>
    <row r="2254" spans="8:8">
      <c r="H2254" s="10224"/>
    </row>
    <row r="2255" spans="8:8">
      <c r="H2255" s="10224"/>
    </row>
    <row r="2256" spans="8:8">
      <c r="H2256" s="10224"/>
    </row>
    <row r="2257" spans="8:8">
      <c r="H2257" s="10224"/>
    </row>
    <row r="2258" spans="8:8">
      <c r="H2258" s="10224"/>
    </row>
    <row r="2259" spans="8:8">
      <c r="H2259" s="10224"/>
    </row>
    <row r="2260" spans="8:8">
      <c r="H2260" s="10224"/>
    </row>
    <row r="2261" spans="8:8">
      <c r="H2261" s="10224"/>
    </row>
    <row r="2262" spans="8:8">
      <c r="H2262" s="10224"/>
    </row>
    <row r="2263" spans="8:8">
      <c r="H2263" s="10224"/>
    </row>
    <row r="2264" spans="8:8">
      <c r="H2264" s="10224"/>
    </row>
    <row r="2265" spans="8:8">
      <c r="H2265" s="10224"/>
    </row>
    <row r="2266" spans="8:8">
      <c r="H2266" s="10224"/>
    </row>
    <row r="2267" spans="8:8">
      <c r="H2267" s="10224"/>
    </row>
    <row r="2268" spans="8:8">
      <c r="H2268" s="10224"/>
    </row>
    <row r="2269" spans="8:8">
      <c r="H2269" s="10224"/>
    </row>
    <row r="2270" spans="8:8">
      <c r="H2270" s="10224"/>
    </row>
    <row r="2271" spans="8:8">
      <c r="H2271" s="10224"/>
    </row>
    <row r="2272" spans="8:8">
      <c r="H2272" s="10224"/>
    </row>
    <row r="2273" spans="8:8">
      <c r="H2273" s="10224"/>
    </row>
    <row r="2274" spans="8:8">
      <c r="H2274" s="10224"/>
    </row>
    <row r="2275" spans="8:8">
      <c r="H2275" s="10224"/>
    </row>
    <row r="2276" spans="8:8">
      <c r="H2276" s="10224"/>
    </row>
    <row r="2277" spans="8:8">
      <c r="H2277" s="10224"/>
    </row>
    <row r="2278" spans="8:8">
      <c r="H2278" s="10224"/>
    </row>
    <row r="2279" spans="8:8">
      <c r="H2279" s="10224"/>
    </row>
    <row r="2280" spans="8:8">
      <c r="H2280" s="10224"/>
    </row>
    <row r="2281" spans="8:8">
      <c r="H2281" s="10224"/>
    </row>
    <row r="2282" spans="8:8">
      <c r="H2282" s="10224"/>
    </row>
    <row r="2283" spans="8:8">
      <c r="H2283" s="10224"/>
    </row>
    <row r="2284" spans="8:8">
      <c r="H2284" s="10224"/>
    </row>
    <row r="2285" spans="8:8">
      <c r="H2285" s="10224"/>
    </row>
    <row r="2286" spans="8:8">
      <c r="H2286" s="10224"/>
    </row>
    <row r="2287" spans="8:8">
      <c r="H2287" s="10224"/>
    </row>
    <row r="2288" spans="8:8">
      <c r="H2288" s="10224"/>
    </row>
    <row r="2289" spans="8:8">
      <c r="H2289" s="10224"/>
    </row>
    <row r="2290" spans="8:8">
      <c r="H2290" s="10224"/>
    </row>
    <row r="2291" spans="8:8">
      <c r="H2291" s="10224"/>
    </row>
    <row r="2292" spans="8:8">
      <c r="H2292" s="10224"/>
    </row>
    <row r="2293" spans="8:8">
      <c r="H2293" s="10224"/>
    </row>
    <row r="2294" spans="8:8">
      <c r="H2294" s="10224"/>
    </row>
    <row r="2295" spans="8:8">
      <c r="H2295" s="10224"/>
    </row>
    <row r="2296" spans="8:8">
      <c r="H2296" s="10224"/>
    </row>
    <row r="2297" spans="8:8">
      <c r="H2297" s="10224"/>
    </row>
    <row r="2298" spans="8:8">
      <c r="H2298" s="10224"/>
    </row>
    <row r="2299" spans="8:8">
      <c r="H2299" s="10224"/>
    </row>
    <row r="2300" spans="8:8">
      <c r="H2300" s="10224"/>
    </row>
    <row r="2301" spans="8:8">
      <c r="H2301" s="10224"/>
    </row>
    <row r="2302" spans="8:8">
      <c r="H2302" s="10224"/>
    </row>
    <row r="2303" spans="8:8">
      <c r="H2303" s="10224"/>
    </row>
    <row r="2304" spans="8:8">
      <c r="H2304" s="10224"/>
    </row>
    <row r="2305" spans="8:8">
      <c r="H2305" s="10224"/>
    </row>
    <row r="2306" spans="8:8">
      <c r="H2306" s="10224"/>
    </row>
    <row r="2307" spans="8:8">
      <c r="H2307" s="10224"/>
    </row>
    <row r="2308" spans="8:8">
      <c r="H2308" s="10224"/>
    </row>
    <row r="2309" spans="8:8">
      <c r="H2309" s="10224"/>
    </row>
    <row r="2310" spans="8:8">
      <c r="H2310" s="10224"/>
    </row>
    <row r="2311" spans="8:8">
      <c r="H2311" s="10224"/>
    </row>
    <row r="2312" spans="8:8">
      <c r="H2312" s="10224"/>
    </row>
    <row r="2313" spans="8:8">
      <c r="H2313" s="10224"/>
    </row>
    <row r="2314" spans="8:8">
      <c r="H2314" s="10224"/>
    </row>
    <row r="2315" spans="8:8">
      <c r="H2315" s="10224"/>
    </row>
    <row r="2316" spans="8:8">
      <c r="H2316" s="10224"/>
    </row>
    <row r="2317" spans="8:8">
      <c r="H2317" s="10224"/>
    </row>
    <row r="2318" spans="8:8">
      <c r="H2318" s="10224"/>
    </row>
    <row r="2319" spans="8:8">
      <c r="H2319" s="10224"/>
    </row>
    <row r="2320" spans="8:8">
      <c r="H2320" s="10224"/>
    </row>
    <row r="2321" spans="8:8">
      <c r="H2321" s="10224"/>
    </row>
    <row r="2322" spans="8:8">
      <c r="H2322" s="10224"/>
    </row>
    <row r="2323" spans="8:8">
      <c r="H2323" s="10224"/>
    </row>
    <row r="2324" spans="8:8">
      <c r="H2324" s="10224"/>
    </row>
    <row r="2325" spans="8:8">
      <c r="H2325" s="10224"/>
    </row>
    <row r="2326" spans="8:8">
      <c r="H2326" s="10224"/>
    </row>
    <row r="2327" spans="8:8">
      <c r="H2327" s="10224"/>
    </row>
    <row r="2328" spans="8:8">
      <c r="H2328" s="10224"/>
    </row>
    <row r="2329" spans="8:8">
      <c r="H2329" s="10224"/>
    </row>
    <row r="2330" spans="8:8">
      <c r="H2330" s="10224"/>
    </row>
    <row r="2331" spans="8:8">
      <c r="H2331" s="10224"/>
    </row>
    <row r="2332" spans="8:8">
      <c r="H2332" s="10224"/>
    </row>
    <row r="2333" spans="8:8">
      <c r="H2333" s="10224"/>
    </row>
    <row r="2334" spans="8:8">
      <c r="H2334" s="10224"/>
    </row>
    <row r="2335" spans="8:8">
      <c r="H2335" s="10224"/>
    </row>
    <row r="2336" spans="8:8">
      <c r="H2336" s="10224"/>
    </row>
    <row r="2337" spans="8:8">
      <c r="H2337" s="10224"/>
    </row>
    <row r="2338" spans="8:8">
      <c r="H2338" s="10224"/>
    </row>
    <row r="2339" spans="8:8">
      <c r="H2339" s="10224"/>
    </row>
    <row r="2340" spans="8:8">
      <c r="H2340" s="10224"/>
    </row>
    <row r="2341" spans="8:8">
      <c r="H2341" s="10224"/>
    </row>
    <row r="2342" spans="8:8">
      <c r="H2342" s="10224"/>
    </row>
    <row r="2343" spans="8:8">
      <c r="H2343" s="10224"/>
    </row>
  </sheetData>
  <mergeCells count="554">
    <mergeCell ref="A1975:D1975"/>
    <mergeCell ref="A1980:D1980"/>
    <mergeCell ref="A1969:D1969"/>
    <mergeCell ref="A1970:D1970"/>
    <mergeCell ref="A1971:D1971"/>
    <mergeCell ref="A1972:D1972"/>
    <mergeCell ref="A1973:D1973"/>
    <mergeCell ref="A1974:D1974"/>
    <mergeCell ref="A1963:D1963"/>
    <mergeCell ref="A1964:D1964"/>
    <mergeCell ref="A1965:D1965"/>
    <mergeCell ref="A1966:D1966"/>
    <mergeCell ref="A1967:D1967"/>
    <mergeCell ref="A1968:D1968"/>
    <mergeCell ref="C1956:D1956"/>
    <mergeCell ref="C1957:D1957"/>
    <mergeCell ref="A1959:D1959"/>
    <mergeCell ref="A1960:D1960"/>
    <mergeCell ref="A1961:D1961"/>
    <mergeCell ref="A1962:D1962"/>
    <mergeCell ref="C1940:D1940"/>
    <mergeCell ref="C1943:D1943"/>
    <mergeCell ref="C1944:D1944"/>
    <mergeCell ref="C1948:D1948"/>
    <mergeCell ref="C1949:D1949"/>
    <mergeCell ref="B1953:B1954"/>
    <mergeCell ref="C1953:D1953"/>
    <mergeCell ref="C1954:D1954"/>
    <mergeCell ref="C1926:D1926"/>
    <mergeCell ref="C1927:D1927"/>
    <mergeCell ref="C1930:D1930"/>
    <mergeCell ref="C1931:D1931"/>
    <mergeCell ref="C1932:D1932"/>
    <mergeCell ref="C1936:D1936"/>
    <mergeCell ref="C1909:D1909"/>
    <mergeCell ref="C1912:D1912"/>
    <mergeCell ref="C1913:D1913"/>
    <mergeCell ref="C1914:D1914"/>
    <mergeCell ref="C1918:D1918"/>
    <mergeCell ref="B1922:B1923"/>
    <mergeCell ref="C1922:D1922"/>
    <mergeCell ref="C1923:D1923"/>
    <mergeCell ref="C1878:D1878"/>
    <mergeCell ref="C1879:D1879"/>
    <mergeCell ref="C1880:D1880"/>
    <mergeCell ref="C1888:D1888"/>
    <mergeCell ref="C1905:D1905"/>
    <mergeCell ref="C1908:D1908"/>
    <mergeCell ref="C1859:D1859"/>
    <mergeCell ref="C1860:D1860"/>
    <mergeCell ref="C1865:D1865"/>
    <mergeCell ref="C1869:D1869"/>
    <mergeCell ref="C1873:D1873"/>
    <mergeCell ref="C1874:D1874"/>
    <mergeCell ref="C1848:D1848"/>
    <mergeCell ref="C1849:D1849"/>
    <mergeCell ref="C1850:D1850"/>
    <mergeCell ref="C1854:D1854"/>
    <mergeCell ref="C1855:D1855"/>
    <mergeCell ref="C1858:D1858"/>
    <mergeCell ref="C1835:D1835"/>
    <mergeCell ref="C1836:D1836"/>
    <mergeCell ref="C1839:D1839"/>
    <mergeCell ref="C1840:D1840"/>
    <mergeCell ref="B1843:B1844"/>
    <mergeCell ref="C1843:D1843"/>
    <mergeCell ref="C1844:D1844"/>
    <mergeCell ref="C1821:D1821"/>
    <mergeCell ref="C1824:D1824"/>
    <mergeCell ref="C1825:D1825"/>
    <mergeCell ref="C1829:D1829"/>
    <mergeCell ref="C1830:D1830"/>
    <mergeCell ref="C1831:D1831"/>
    <mergeCell ref="C1810:D1810"/>
    <mergeCell ref="C1811:D1811"/>
    <mergeCell ref="C1812:D1812"/>
    <mergeCell ref="C1815:D1815"/>
    <mergeCell ref="C1816:D1816"/>
    <mergeCell ref="C1820:D1820"/>
    <mergeCell ref="C1795:D1795"/>
    <mergeCell ref="C1796:D1796"/>
    <mergeCell ref="C1801:D1801"/>
    <mergeCell ref="C1802:D1802"/>
    <mergeCell ref="B1806:B1809"/>
    <mergeCell ref="C1806:D1806"/>
    <mergeCell ref="C1807:D1807"/>
    <mergeCell ref="B1786:B1788"/>
    <mergeCell ref="C1786:D1786"/>
    <mergeCell ref="C1787:D1787"/>
    <mergeCell ref="C1790:D1790"/>
    <mergeCell ref="C1791:D1791"/>
    <mergeCell ref="C1792:D1792"/>
    <mergeCell ref="B1777:B1780"/>
    <mergeCell ref="C1777:D1777"/>
    <mergeCell ref="C1778:D1778"/>
    <mergeCell ref="C1781:D1781"/>
    <mergeCell ref="C1782:D1782"/>
    <mergeCell ref="C1783:D1783"/>
    <mergeCell ref="C1760:D1760"/>
    <mergeCell ref="C1764:D1764"/>
    <mergeCell ref="C1765:D1765"/>
    <mergeCell ref="C1766:D1766"/>
    <mergeCell ref="C1769:D1769"/>
    <mergeCell ref="C1773:D1773"/>
    <mergeCell ref="C1749:D1749"/>
    <mergeCell ref="C1752:D1752"/>
    <mergeCell ref="C1755:D1755"/>
    <mergeCell ref="C1756:D1756"/>
    <mergeCell ref="C1758:D1758"/>
    <mergeCell ref="C1759:D1759"/>
    <mergeCell ref="C1736:D1736"/>
    <mergeCell ref="C1737:D1737"/>
    <mergeCell ref="C1738:D1738"/>
    <mergeCell ref="C1743:D1743"/>
    <mergeCell ref="C1747:D1747"/>
    <mergeCell ref="C1748:D1748"/>
    <mergeCell ref="B1716:B1723"/>
    <mergeCell ref="C1716:D1716"/>
    <mergeCell ref="C1717:D1717"/>
    <mergeCell ref="C1718:D1718"/>
    <mergeCell ref="C1723:D1723"/>
    <mergeCell ref="B1726:B1734"/>
    <mergeCell ref="C1726:D1726"/>
    <mergeCell ref="C1727:D1727"/>
    <mergeCell ref="C1728:D1728"/>
    <mergeCell ref="C1733:D1733"/>
    <mergeCell ref="C1684:D1684"/>
    <mergeCell ref="C1686:D1686"/>
    <mergeCell ref="B1706:B1714"/>
    <mergeCell ref="C1706:D1706"/>
    <mergeCell ref="C1707:D1707"/>
    <mergeCell ref="C1708:D1708"/>
    <mergeCell ref="C1713:D1713"/>
    <mergeCell ref="C1641:D1641"/>
    <mergeCell ref="C1676:D1676"/>
    <mergeCell ref="C1677:D1677"/>
    <mergeCell ref="C1678:D1678"/>
    <mergeCell ref="C1682:D1682"/>
    <mergeCell ref="C1683:D1683"/>
    <mergeCell ref="C1622:D1622"/>
    <mergeCell ref="C1626:D1626"/>
    <mergeCell ref="C1627:D1627"/>
    <mergeCell ref="C1628:D1628"/>
    <mergeCell ref="C1633:D1633"/>
    <mergeCell ref="C1638:D1638"/>
    <mergeCell ref="C1608:D1608"/>
    <mergeCell ref="C1611:D1611"/>
    <mergeCell ref="C1612:D1612"/>
    <mergeCell ref="C1613:D1613"/>
    <mergeCell ref="C1618:D1618"/>
    <mergeCell ref="C1621:D1621"/>
    <mergeCell ref="C1576:D1576"/>
    <mergeCell ref="C1577:D1577"/>
    <mergeCell ref="C1580:D1580"/>
    <mergeCell ref="C1581:D1581"/>
    <mergeCell ref="C1582:D1582"/>
    <mergeCell ref="C1590:D1590"/>
    <mergeCell ref="C1562:D1562"/>
    <mergeCell ref="C1565:D1565"/>
    <mergeCell ref="C1566:D1566"/>
    <mergeCell ref="C1570:D1570"/>
    <mergeCell ref="C1571:D1571"/>
    <mergeCell ref="C1572:D1572"/>
    <mergeCell ref="C1543:D1543"/>
    <mergeCell ref="C1548:D1548"/>
    <mergeCell ref="B1554:B1559"/>
    <mergeCell ref="C1558:D1558"/>
    <mergeCell ref="C1560:D1560"/>
    <mergeCell ref="C1561:D1561"/>
    <mergeCell ref="C1519:D1519"/>
    <mergeCell ref="B1522:B1524"/>
    <mergeCell ref="C1522:D1522"/>
    <mergeCell ref="C1523:D1523"/>
    <mergeCell ref="C1541:D1541"/>
    <mergeCell ref="C1542:D1542"/>
    <mergeCell ref="C1490:D1490"/>
    <mergeCell ref="C1493:D1493"/>
    <mergeCell ref="C1501:D1501"/>
    <mergeCell ref="C1502:D1502"/>
    <mergeCell ref="C1503:D1503"/>
    <mergeCell ref="C1512:D1512"/>
    <mergeCell ref="C1416:D1416"/>
    <mergeCell ref="C1417:D1417"/>
    <mergeCell ref="C1425:D1425"/>
    <mergeCell ref="C1445:D1445"/>
    <mergeCell ref="C1449:D1449"/>
    <mergeCell ref="C1489:D1489"/>
    <mergeCell ref="B1404:B1406"/>
    <mergeCell ref="C1404:D1404"/>
    <mergeCell ref="C1405:D1405"/>
    <mergeCell ref="C1410:D1410"/>
    <mergeCell ref="C1411:D1411"/>
    <mergeCell ref="C1415:D1415"/>
    <mergeCell ref="C1340:D1340"/>
    <mergeCell ref="C1341:D1341"/>
    <mergeCell ref="C1345:D1345"/>
    <mergeCell ref="C1391:D1391"/>
    <mergeCell ref="C1392:D1392"/>
    <mergeCell ref="C1397:D1397"/>
    <mergeCell ref="C1300:D1300"/>
    <mergeCell ref="C1304:D1304"/>
    <mergeCell ref="C1305:D1305"/>
    <mergeCell ref="C1335:D1335"/>
    <mergeCell ref="C1336:D1336"/>
    <mergeCell ref="C1337:D1337"/>
    <mergeCell ref="C1263:D1263"/>
    <mergeCell ref="C1264:D1264"/>
    <mergeCell ref="C1272:D1272"/>
    <mergeCell ref="C1293:D1293"/>
    <mergeCell ref="C1296:D1296"/>
    <mergeCell ref="C1299:D1299"/>
    <mergeCell ref="C1247:D1247"/>
    <mergeCell ref="C1253:D1253"/>
    <mergeCell ref="B1258:B1260"/>
    <mergeCell ref="C1258:D1258"/>
    <mergeCell ref="C1259:D1259"/>
    <mergeCell ref="C1262:D1262"/>
    <mergeCell ref="C1238:D1238"/>
    <mergeCell ref="C1239:D1239"/>
    <mergeCell ref="C1241:D1241"/>
    <mergeCell ref="C1242:D1242"/>
    <mergeCell ref="C1245:D1245"/>
    <mergeCell ref="C1246:D1246"/>
    <mergeCell ref="C1220:D1220"/>
    <mergeCell ref="C1226:D1226"/>
    <mergeCell ref="C1231:D1231"/>
    <mergeCell ref="C1232:D1232"/>
    <mergeCell ref="C1233:D1233"/>
    <mergeCell ref="C1236:D1236"/>
    <mergeCell ref="C1211:D1211"/>
    <mergeCell ref="B1214:B1216"/>
    <mergeCell ref="C1214:D1214"/>
    <mergeCell ref="C1215:D1215"/>
    <mergeCell ref="C1218:D1218"/>
    <mergeCell ref="C1219:D1219"/>
    <mergeCell ref="B1200:B1202"/>
    <mergeCell ref="C1200:D1200"/>
    <mergeCell ref="C1201:D1201"/>
    <mergeCell ref="C1204:D1204"/>
    <mergeCell ref="C1205:D1205"/>
    <mergeCell ref="C1206:D1206"/>
    <mergeCell ref="C1188:D1188"/>
    <mergeCell ref="C1189:D1189"/>
    <mergeCell ref="C1190:D1190"/>
    <mergeCell ref="C1193:D1193"/>
    <mergeCell ref="C1196:D1196"/>
    <mergeCell ref="C1197:D1197"/>
    <mergeCell ref="C1180:D1180"/>
    <mergeCell ref="C1181:D1181"/>
    <mergeCell ref="C1183:D1183"/>
    <mergeCell ref="B1184:B1186"/>
    <mergeCell ref="C1184:D1184"/>
    <mergeCell ref="C1185:D1185"/>
    <mergeCell ref="C1169:D1169"/>
    <mergeCell ref="C1173:D1173"/>
    <mergeCell ref="C1174:D1174"/>
    <mergeCell ref="B1176:B1178"/>
    <mergeCell ref="C1176:D1176"/>
    <mergeCell ref="C1177:D1177"/>
    <mergeCell ref="C1155:D1155"/>
    <mergeCell ref="C1156:D1156"/>
    <mergeCell ref="C1161:D1161"/>
    <mergeCell ref="C1164:D1164"/>
    <mergeCell ref="C1165:D1165"/>
    <mergeCell ref="C1168:D1168"/>
    <mergeCell ref="C1142:D1142"/>
    <mergeCell ref="C1143:D1143"/>
    <mergeCell ref="C1148:D1148"/>
    <mergeCell ref="C1151:D1151"/>
    <mergeCell ref="C1152:D1152"/>
    <mergeCell ref="C1154:D1154"/>
    <mergeCell ref="C1119:D1119"/>
    <mergeCell ref="C1127:D1127"/>
    <mergeCell ref="C1135:D1135"/>
    <mergeCell ref="C1136:D1136"/>
    <mergeCell ref="C1137:D1137"/>
    <mergeCell ref="C1140:D1140"/>
    <mergeCell ref="C1040:D1040"/>
    <mergeCell ref="C1049:D1049"/>
    <mergeCell ref="C1056:D1056"/>
    <mergeCell ref="C1059:D1059"/>
    <mergeCell ref="C1064:D1064"/>
    <mergeCell ref="C1118:D1118"/>
    <mergeCell ref="C1030:D1030"/>
    <mergeCell ref="C1031:D1031"/>
    <mergeCell ref="C1034:D1034"/>
    <mergeCell ref="C1035:D1035"/>
    <mergeCell ref="C1038:D1038"/>
    <mergeCell ref="C1039:D1039"/>
    <mergeCell ref="C1000:D1000"/>
    <mergeCell ref="C1001:D1001"/>
    <mergeCell ref="C1002:D1002"/>
    <mergeCell ref="C1010:D1010"/>
    <mergeCell ref="C1026:D1026"/>
    <mergeCell ref="C1029:D1029"/>
    <mergeCell ref="C934:D934"/>
    <mergeCell ref="C944:D944"/>
    <mergeCell ref="C960:D960"/>
    <mergeCell ref="C963:D963"/>
    <mergeCell ref="C996:D996"/>
    <mergeCell ref="C997:D997"/>
    <mergeCell ref="C900:D900"/>
    <mergeCell ref="C917:D917"/>
    <mergeCell ref="C918:D918"/>
    <mergeCell ref="C926:D926"/>
    <mergeCell ref="C932:D932"/>
    <mergeCell ref="C933:D933"/>
    <mergeCell ref="C865:D865"/>
    <mergeCell ref="C868:D868"/>
    <mergeCell ref="C869:D869"/>
    <mergeCell ref="C870:D870"/>
    <mergeCell ref="C880:D880"/>
    <mergeCell ref="C896:D896"/>
    <mergeCell ref="C844:D844"/>
    <mergeCell ref="C845:D845"/>
    <mergeCell ref="C850:D850"/>
    <mergeCell ref="C851:D851"/>
    <mergeCell ref="C852:D852"/>
    <mergeCell ref="C859:D859"/>
    <mergeCell ref="C815:D815"/>
    <mergeCell ref="C816:D816"/>
    <mergeCell ref="C826:D826"/>
    <mergeCell ref="B838:B841"/>
    <mergeCell ref="C840:D840"/>
    <mergeCell ref="C843:D843"/>
    <mergeCell ref="C805:D805"/>
    <mergeCell ref="C806:D806"/>
    <mergeCell ref="B810:B812"/>
    <mergeCell ref="C810:D810"/>
    <mergeCell ref="C811:D811"/>
    <mergeCell ref="C814:D814"/>
    <mergeCell ref="B795:B797"/>
    <mergeCell ref="C795:D795"/>
    <mergeCell ref="C796:D796"/>
    <mergeCell ref="C800:D800"/>
    <mergeCell ref="C801:D801"/>
    <mergeCell ref="C802:D802"/>
    <mergeCell ref="C782:D782"/>
    <mergeCell ref="C783:D783"/>
    <mergeCell ref="B786:B788"/>
    <mergeCell ref="C786:D786"/>
    <mergeCell ref="C787:D787"/>
    <mergeCell ref="B791:B793"/>
    <mergeCell ref="C791:D791"/>
    <mergeCell ref="C792:D792"/>
    <mergeCell ref="B774:B776"/>
    <mergeCell ref="C774:D774"/>
    <mergeCell ref="C775:D775"/>
    <mergeCell ref="B778:B780"/>
    <mergeCell ref="C778:D778"/>
    <mergeCell ref="C779:D779"/>
    <mergeCell ref="C758:D758"/>
    <mergeCell ref="C759:D759"/>
    <mergeCell ref="C763:D763"/>
    <mergeCell ref="C764:D764"/>
    <mergeCell ref="C765:D765"/>
    <mergeCell ref="B770:B772"/>
    <mergeCell ref="C770:D770"/>
    <mergeCell ref="C771:D771"/>
    <mergeCell ref="C738:D738"/>
    <mergeCell ref="C741:D741"/>
    <mergeCell ref="C746:D746"/>
    <mergeCell ref="C747:D747"/>
    <mergeCell ref="C748:D748"/>
    <mergeCell ref="C754:D754"/>
    <mergeCell ref="C687:D687"/>
    <mergeCell ref="C690:D690"/>
    <mergeCell ref="C692:D692"/>
    <mergeCell ref="C693:D693"/>
    <mergeCell ref="C733:D733"/>
    <mergeCell ref="C734:D734"/>
    <mergeCell ref="C660:D660"/>
    <mergeCell ref="A662:A663"/>
    <mergeCell ref="C663:D663"/>
    <mergeCell ref="C664:D664"/>
    <mergeCell ref="C665:D665"/>
    <mergeCell ref="C673:D673"/>
    <mergeCell ref="C641:D641"/>
    <mergeCell ref="C642:D642"/>
    <mergeCell ref="C645:D645"/>
    <mergeCell ref="C646:D646"/>
    <mergeCell ref="C647:D647"/>
    <mergeCell ref="C652:D652"/>
    <mergeCell ref="C617:D617"/>
    <mergeCell ref="C625:D625"/>
    <mergeCell ref="C626:D626"/>
    <mergeCell ref="B629:B639"/>
    <mergeCell ref="C629:D629"/>
    <mergeCell ref="C630:D630"/>
    <mergeCell ref="C631:D631"/>
    <mergeCell ref="C635:D635"/>
    <mergeCell ref="C592:D592"/>
    <mergeCell ref="C596:D596"/>
    <mergeCell ref="C597:D597"/>
    <mergeCell ref="C598:D598"/>
    <mergeCell ref="C603:D603"/>
    <mergeCell ref="C613:D613"/>
    <mergeCell ref="C575:D575"/>
    <mergeCell ref="B577:B583"/>
    <mergeCell ref="C581:D581"/>
    <mergeCell ref="B585:B589"/>
    <mergeCell ref="C585:D585"/>
    <mergeCell ref="C586:D586"/>
    <mergeCell ref="C587:D587"/>
    <mergeCell ref="C494:D494"/>
    <mergeCell ref="C495:D495"/>
    <mergeCell ref="C503:D503"/>
    <mergeCell ref="C527:D527"/>
    <mergeCell ref="C531:D531"/>
    <mergeCell ref="C574:D574"/>
    <mergeCell ref="C478:D478"/>
    <mergeCell ref="C479:D479"/>
    <mergeCell ref="C480:D480"/>
    <mergeCell ref="C483:D483"/>
    <mergeCell ref="C490:D490"/>
    <mergeCell ref="C493:D493"/>
    <mergeCell ref="C457:D457"/>
    <mergeCell ref="C458:D458"/>
    <mergeCell ref="C459:D459"/>
    <mergeCell ref="C464:D464"/>
    <mergeCell ref="B468:B472"/>
    <mergeCell ref="C468:D468"/>
    <mergeCell ref="C469:D469"/>
    <mergeCell ref="C470:D470"/>
    <mergeCell ref="C431:D431"/>
    <mergeCell ref="C432:D432"/>
    <mergeCell ref="C434:D434"/>
    <mergeCell ref="C435:D435"/>
    <mergeCell ref="B439:B449"/>
    <mergeCell ref="C439:D439"/>
    <mergeCell ref="C440:D440"/>
    <mergeCell ref="C441:D441"/>
    <mergeCell ref="C444:D444"/>
    <mergeCell ref="C449:D449"/>
    <mergeCell ref="C411:D411"/>
    <mergeCell ref="C412:D412"/>
    <mergeCell ref="C413:D413"/>
    <mergeCell ref="C424:D424"/>
    <mergeCell ref="C425:D425"/>
    <mergeCell ref="C430:D430"/>
    <mergeCell ref="C396:D396"/>
    <mergeCell ref="C397:D397"/>
    <mergeCell ref="C401:D401"/>
    <mergeCell ref="B406:B408"/>
    <mergeCell ref="C406:D406"/>
    <mergeCell ref="C407:D407"/>
    <mergeCell ref="C383:D383"/>
    <mergeCell ref="C386:D386"/>
    <mergeCell ref="C387:D387"/>
    <mergeCell ref="C390:D390"/>
    <mergeCell ref="C391:D391"/>
    <mergeCell ref="C395:D395"/>
    <mergeCell ref="C363:D363"/>
    <mergeCell ref="C364:D364"/>
    <mergeCell ref="C365:D365"/>
    <mergeCell ref="C373:D373"/>
    <mergeCell ref="C376:D376"/>
    <mergeCell ref="C377:D377"/>
    <mergeCell ref="C347:D347"/>
    <mergeCell ref="C348:D348"/>
    <mergeCell ref="C349:D349"/>
    <mergeCell ref="C355:D355"/>
    <mergeCell ref="C356:D356"/>
    <mergeCell ref="C359:D359"/>
    <mergeCell ref="C332:D332"/>
    <mergeCell ref="C333:D333"/>
    <mergeCell ref="C334:D334"/>
    <mergeCell ref="C339:D339"/>
    <mergeCell ref="C343:D343"/>
    <mergeCell ref="C344:D344"/>
    <mergeCell ref="C314:D314"/>
    <mergeCell ref="C315:D315"/>
    <mergeCell ref="C316:D316"/>
    <mergeCell ref="C324:D324"/>
    <mergeCell ref="C327:D327"/>
    <mergeCell ref="C328:D328"/>
    <mergeCell ref="C302:D302"/>
    <mergeCell ref="C303:D303"/>
    <mergeCell ref="C306:D306"/>
    <mergeCell ref="C307:D307"/>
    <mergeCell ref="C310:D310"/>
    <mergeCell ref="C311:D311"/>
    <mergeCell ref="C269:D269"/>
    <mergeCell ref="C275:D275"/>
    <mergeCell ref="C276:D276"/>
    <mergeCell ref="C290:D290"/>
    <mergeCell ref="C298:D298"/>
    <mergeCell ref="C299:D299"/>
    <mergeCell ref="C248:D248"/>
    <mergeCell ref="C249:D249"/>
    <mergeCell ref="C250:D250"/>
    <mergeCell ref="C253:D253"/>
    <mergeCell ref="C254:D254"/>
    <mergeCell ref="C255:D255"/>
    <mergeCell ref="C227:D227"/>
    <mergeCell ref="C232:D232"/>
    <mergeCell ref="C236:D236"/>
    <mergeCell ref="C237:D237"/>
    <mergeCell ref="C238:D238"/>
    <mergeCell ref="C242:D242"/>
    <mergeCell ref="C209:D209"/>
    <mergeCell ref="C214:D214"/>
    <mergeCell ref="C218:D218"/>
    <mergeCell ref="C219:D219"/>
    <mergeCell ref="C220:D220"/>
    <mergeCell ref="C226:D226"/>
    <mergeCell ref="C193:D193"/>
    <mergeCell ref="C197:D197"/>
    <mergeCell ref="C198:D198"/>
    <mergeCell ref="C199:D199"/>
    <mergeCell ref="C205:D205"/>
    <mergeCell ref="C208:D208"/>
    <mergeCell ref="C176:D176"/>
    <mergeCell ref="C180:D180"/>
    <mergeCell ref="C185:D185"/>
    <mergeCell ref="C186:D186"/>
    <mergeCell ref="C190:D190"/>
    <mergeCell ref="C191:D191"/>
    <mergeCell ref="C135:D135"/>
    <mergeCell ref="C136:D136"/>
    <mergeCell ref="C140:D140"/>
    <mergeCell ref="C141:D141"/>
    <mergeCell ref="C174:D174"/>
    <mergeCell ref="C175:D175"/>
    <mergeCell ref="C100:D100"/>
    <mergeCell ref="C108:D108"/>
    <mergeCell ref="C110:D110"/>
    <mergeCell ref="B114:B116"/>
    <mergeCell ref="C114:D114"/>
    <mergeCell ref="C115:D115"/>
    <mergeCell ref="C85:D85"/>
    <mergeCell ref="C86:D86"/>
    <mergeCell ref="C91:D91"/>
    <mergeCell ref="C92:D92"/>
    <mergeCell ref="C93:D93"/>
    <mergeCell ref="C99:D99"/>
    <mergeCell ref="C78:D78"/>
    <mergeCell ref="C81:D81"/>
    <mergeCell ref="C82:D82"/>
    <mergeCell ref="C37:D37"/>
    <mergeCell ref="C38:D38"/>
    <mergeCell ref="C40:D40"/>
    <mergeCell ref="C41:D41"/>
    <mergeCell ref="C42:D42"/>
    <mergeCell ref="C45:D45"/>
    <mergeCell ref="A1:H1"/>
    <mergeCell ref="B7:B9"/>
    <mergeCell ref="C7:D7"/>
    <mergeCell ref="C8:D8"/>
    <mergeCell ref="C9:D9"/>
    <mergeCell ref="C17:D17"/>
    <mergeCell ref="C46:D46"/>
    <mergeCell ref="C76:D76"/>
    <mergeCell ref="C77:D77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headerFooter>
    <oddFooter>Strona &amp;P z &amp;N</oddFooter>
  </headerFooter>
  <rowBreaks count="36" manualBreakCount="36">
    <brk id="84" max="8" man="1"/>
    <brk id="133" max="8" man="1"/>
    <brk id="179" max="8" man="1"/>
    <brk id="192" max="8" man="1"/>
    <brk id="216" max="8" man="1"/>
    <brk id="234" max="8" man="1"/>
    <brk id="300" max="8" man="1"/>
    <brk id="326" max="8" man="1"/>
    <brk id="400" max="8" man="1"/>
    <brk id="427" max="8" man="1"/>
    <brk id="476" max="8" man="1"/>
    <brk id="594" max="8" man="1"/>
    <brk id="651" max="8" man="1"/>
    <brk id="737" max="8" man="1"/>
    <brk id="784" max="8" man="1"/>
    <brk id="807" max="8" man="1"/>
    <brk id="836" max="8" man="1"/>
    <brk id="866" max="8" man="1"/>
    <brk id="895" max="8" man="1"/>
    <brk id="916" max="8" man="1"/>
    <brk id="995" max="8" man="1"/>
    <brk id="1141" max="8" man="1"/>
    <brk id="1175" max="8" man="1"/>
    <brk id="1255" max="8" man="1"/>
    <brk id="1338" max="8" man="1"/>
    <brk id="1396" max="8" man="1"/>
    <brk id="1547" max="8" man="1"/>
    <brk id="1574" max="8" man="1"/>
    <brk id="1605" max="8" man="1"/>
    <brk id="1632" max="8" man="1"/>
    <brk id="1714" max="8" man="1"/>
    <brk id="1793" max="8" man="1"/>
    <brk id="1838" max="8" man="1"/>
    <brk id="1856" max="8" man="1"/>
    <brk id="1910" max="8" man="1"/>
    <brk id="195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FAD20-0AC7-47F4-822F-4095FB6058D2}">
  <dimension ref="A1:L170"/>
  <sheetViews>
    <sheetView view="pageBreakPreview" zoomScale="110" zoomScaleNormal="130" zoomScaleSheetLayoutView="110" workbookViewId="0">
      <pane xSplit="3" ySplit="2" topLeftCell="D3" activePane="bottomRight" state="frozen"/>
      <selection activeCell="H60" sqref="H60"/>
      <selection pane="topRight" activeCell="H60" sqref="H60"/>
      <selection pane="bottomLeft" activeCell="H60" sqref="H60"/>
      <selection pane="bottomRight" activeCell="F73" sqref="F73"/>
    </sheetView>
  </sheetViews>
  <sheetFormatPr defaultColWidth="9.140625" defaultRowHeight="12.75"/>
  <cols>
    <col min="1" max="1" width="7.7109375" style="1800" customWidth="1"/>
    <col min="2" max="2" width="8.85546875" style="1800" bestFit="1" customWidth="1"/>
    <col min="3" max="3" width="10.5703125" style="1800" customWidth="1"/>
    <col min="4" max="4" width="41.85546875" style="1800" customWidth="1"/>
    <col min="5" max="5" width="16.7109375" style="1800" customWidth="1"/>
    <col min="6" max="6" width="13.7109375" style="1800" customWidth="1"/>
    <col min="7" max="7" width="14.42578125" style="1800" customWidth="1"/>
    <col min="8" max="8" width="13.7109375" style="1800" customWidth="1"/>
    <col min="9" max="9" width="12.28515625" style="1762" customWidth="1"/>
    <col min="10" max="16384" width="9.140625" style="1763"/>
  </cols>
  <sheetData>
    <row r="1" spans="1:12" ht="35.25" customHeight="1">
      <c r="A1" s="11426" t="s">
        <v>542</v>
      </c>
      <c r="B1" s="11426"/>
      <c r="C1" s="11426"/>
      <c r="D1" s="11426"/>
      <c r="E1" s="11426"/>
      <c r="F1" s="11426"/>
      <c r="G1" s="11426"/>
      <c r="H1" s="11426"/>
    </row>
    <row r="2" spans="1:12" ht="18.75" customHeight="1" thickBot="1">
      <c r="A2" s="11427" t="s">
        <v>543</v>
      </c>
      <c r="B2" s="11427"/>
      <c r="C2" s="11427"/>
      <c r="D2" s="11427"/>
      <c r="E2" s="11427"/>
      <c r="F2" s="11427"/>
      <c r="G2" s="1763"/>
      <c r="H2" s="1764" t="s">
        <v>0</v>
      </c>
    </row>
    <row r="3" spans="1:12" ht="48" customHeight="1" thickBot="1">
      <c r="A3" s="1765" t="s">
        <v>1</v>
      </c>
      <c r="B3" s="1765" t="s">
        <v>260</v>
      </c>
      <c r="C3" s="1765" t="s">
        <v>4</v>
      </c>
      <c r="D3" s="1765" t="s">
        <v>263</v>
      </c>
      <c r="E3" s="452" t="s">
        <v>5</v>
      </c>
      <c r="F3" s="452" t="s">
        <v>6</v>
      </c>
      <c r="G3" s="452" t="s">
        <v>7</v>
      </c>
      <c r="H3" s="452" t="s">
        <v>544</v>
      </c>
    </row>
    <row r="4" spans="1:12" ht="10.5" customHeight="1" thickBot="1">
      <c r="A4" s="1766" t="s">
        <v>9</v>
      </c>
      <c r="B4" s="1766" t="s">
        <v>10</v>
      </c>
      <c r="C4" s="1766" t="s">
        <v>11</v>
      </c>
      <c r="D4" s="1766" t="s">
        <v>12</v>
      </c>
      <c r="E4" s="1766" t="s">
        <v>13</v>
      </c>
      <c r="F4" s="1766" t="s">
        <v>14</v>
      </c>
      <c r="G4" s="1766" t="s">
        <v>15</v>
      </c>
      <c r="H4" s="1766" t="s">
        <v>16</v>
      </c>
    </row>
    <row r="5" spans="1:12" ht="23.25" customHeight="1">
      <c r="A5" s="11421" t="s">
        <v>17</v>
      </c>
      <c r="B5" s="11429" t="s">
        <v>18</v>
      </c>
      <c r="C5" s="11429"/>
      <c r="D5" s="11429"/>
      <c r="E5" s="1767">
        <f>SUM(E6,E9)</f>
        <v>3668000</v>
      </c>
      <c r="F5" s="1767">
        <f>SUM(F6,F9)</f>
        <v>3711067</v>
      </c>
      <c r="G5" s="1768">
        <f>SUM(G6,G9)</f>
        <v>1925238.21</v>
      </c>
      <c r="H5" s="1769">
        <f t="shared" ref="H5:H54" si="0">G5/F5</f>
        <v>0.51878292954559968</v>
      </c>
    </row>
    <row r="6" spans="1:12" s="1762" customFormat="1" hidden="1">
      <c r="A6" s="11428"/>
      <c r="B6" s="11418" t="s">
        <v>545</v>
      </c>
      <c r="C6" s="11420" t="s">
        <v>546</v>
      </c>
      <c r="D6" s="11420"/>
      <c r="E6" s="1770">
        <f>SUM(E7:E8)</f>
        <v>0</v>
      </c>
      <c r="F6" s="1770">
        <f>SUM(F7:F8)</f>
        <v>0</v>
      </c>
      <c r="G6" s="1771">
        <f>SUM(G7:G8)</f>
        <v>0</v>
      </c>
      <c r="H6" s="1772" t="e">
        <f t="shared" si="0"/>
        <v>#DIV/0!</v>
      </c>
      <c r="J6" s="1763"/>
      <c r="K6" s="1763"/>
      <c r="L6" s="1763"/>
    </row>
    <row r="7" spans="1:12" s="1762" customFormat="1" hidden="1">
      <c r="A7" s="11428"/>
      <c r="B7" s="11419"/>
      <c r="C7" s="1773" t="s">
        <v>547</v>
      </c>
      <c r="D7" s="1774"/>
      <c r="E7" s="1775">
        <v>0</v>
      </c>
      <c r="F7" s="1775"/>
      <c r="G7" s="1776"/>
      <c r="H7" s="1777" t="e">
        <f t="shared" si="0"/>
        <v>#DIV/0!</v>
      </c>
      <c r="J7" s="1763"/>
      <c r="K7" s="1763"/>
      <c r="L7" s="1763"/>
    </row>
    <row r="8" spans="1:12" s="1762" customFormat="1" hidden="1">
      <c r="A8" s="11428"/>
      <c r="B8" s="11425"/>
      <c r="C8" s="1773" t="s">
        <v>548</v>
      </c>
      <c r="D8" s="1774"/>
      <c r="E8" s="1775">
        <v>0</v>
      </c>
      <c r="F8" s="1775"/>
      <c r="G8" s="1776"/>
      <c r="H8" s="1777" t="e">
        <f t="shared" si="0"/>
        <v>#DIV/0!</v>
      </c>
      <c r="J8" s="1763"/>
      <c r="K8" s="1763"/>
      <c r="L8" s="1763"/>
    </row>
    <row r="9" spans="1:12" s="1762" customFormat="1">
      <c r="A9" s="11428"/>
      <c r="B9" s="11422" t="s">
        <v>43</v>
      </c>
      <c r="C9" s="11420" t="s">
        <v>44</v>
      </c>
      <c r="D9" s="11420"/>
      <c r="E9" s="1770">
        <f>SUM(E10)</f>
        <v>3668000</v>
      </c>
      <c r="F9" s="1770">
        <f>SUM(F10)</f>
        <v>3711067</v>
      </c>
      <c r="G9" s="1771">
        <f>SUM(G10)</f>
        <v>1925238.21</v>
      </c>
      <c r="H9" s="1772">
        <f t="shared" si="0"/>
        <v>0.51878292954559968</v>
      </c>
      <c r="J9" s="1763"/>
      <c r="K9" s="1763"/>
      <c r="L9" s="1763"/>
    </row>
    <row r="10" spans="1:12" s="1762" customFormat="1">
      <c r="A10" s="11428"/>
      <c r="B10" s="11422"/>
      <c r="C10" s="1773" t="s">
        <v>106</v>
      </c>
      <c r="D10" s="1778"/>
      <c r="E10" s="1775">
        <v>3668000</v>
      </c>
      <c r="F10" s="1775">
        <v>3711067</v>
      </c>
      <c r="G10" s="1776">
        <v>1925238.21</v>
      </c>
      <c r="H10" s="1777">
        <f t="shared" si="0"/>
        <v>0.51878292954559968</v>
      </c>
      <c r="J10" s="1763"/>
      <c r="K10" s="1763"/>
      <c r="L10" s="1763"/>
    </row>
    <row r="11" spans="1:12" s="1762" customFormat="1" ht="23.25" customHeight="1">
      <c r="A11" s="11414" t="s">
        <v>259</v>
      </c>
      <c r="B11" s="11417" t="s">
        <v>64</v>
      </c>
      <c r="C11" s="11417"/>
      <c r="D11" s="11417"/>
      <c r="E11" s="1779">
        <f>SUM(E12,E14)</f>
        <v>61527000</v>
      </c>
      <c r="F11" s="1779">
        <f>SUM(F12,F14)</f>
        <v>77849250</v>
      </c>
      <c r="G11" s="1780">
        <f>SUM(G12,G14)</f>
        <v>77844439.780000001</v>
      </c>
      <c r="H11" s="1781">
        <f t="shared" si="0"/>
        <v>0.99993821109387693</v>
      </c>
      <c r="J11" s="1763"/>
      <c r="K11" s="1763"/>
      <c r="L11" s="1763"/>
    </row>
    <row r="12" spans="1:12" s="1762" customFormat="1">
      <c r="A12" s="11415"/>
      <c r="B12" s="11422" t="s">
        <v>421</v>
      </c>
      <c r="C12" s="11420" t="s">
        <v>77</v>
      </c>
      <c r="D12" s="11420"/>
      <c r="E12" s="1770">
        <f>SUM(E13)</f>
        <v>61207000</v>
      </c>
      <c r="F12" s="1770">
        <f>SUM(F13)</f>
        <v>77560977</v>
      </c>
      <c r="G12" s="1771">
        <f>SUM(G13)</f>
        <v>77560976.920000002</v>
      </c>
      <c r="H12" s="1782">
        <f t="shared" si="0"/>
        <v>0.99999999896855352</v>
      </c>
      <c r="J12" s="1763"/>
      <c r="K12" s="1763"/>
      <c r="L12" s="1763"/>
    </row>
    <row r="13" spans="1:12" s="1762" customFormat="1">
      <c r="A13" s="11415"/>
      <c r="B13" s="11422"/>
      <c r="C13" s="1773" t="s">
        <v>106</v>
      </c>
      <c r="D13" s="1783"/>
      <c r="E13" s="1775">
        <v>61207000</v>
      </c>
      <c r="F13" s="1775">
        <v>77560977</v>
      </c>
      <c r="G13" s="1776">
        <v>77560976.920000002</v>
      </c>
      <c r="H13" s="1784">
        <f t="shared" si="0"/>
        <v>0.99999999896855352</v>
      </c>
      <c r="J13" s="1763"/>
      <c r="K13" s="1763"/>
      <c r="L13" s="1763"/>
    </row>
    <row r="14" spans="1:12" s="1762" customFormat="1">
      <c r="A14" s="11415"/>
      <c r="B14" s="11422" t="s">
        <v>549</v>
      </c>
      <c r="C14" s="11420" t="s">
        <v>44</v>
      </c>
      <c r="D14" s="11420"/>
      <c r="E14" s="1770">
        <f>SUM(E15)</f>
        <v>320000</v>
      </c>
      <c r="F14" s="1770">
        <f>SUM(F15)</f>
        <v>288273</v>
      </c>
      <c r="G14" s="1771">
        <f>SUM(G15)</f>
        <v>283462.86</v>
      </c>
      <c r="H14" s="1782">
        <f t="shared" si="0"/>
        <v>0.98331394199248623</v>
      </c>
      <c r="J14" s="1763"/>
      <c r="K14" s="1763"/>
      <c r="L14" s="1763"/>
    </row>
    <row r="15" spans="1:12" s="1762" customFormat="1">
      <c r="A15" s="11421"/>
      <c r="B15" s="11422"/>
      <c r="C15" s="1773" t="s">
        <v>106</v>
      </c>
      <c r="D15" s="1783"/>
      <c r="E15" s="1775">
        <v>320000</v>
      </c>
      <c r="F15" s="1775">
        <v>288273</v>
      </c>
      <c r="G15" s="1776">
        <v>283462.86</v>
      </c>
      <c r="H15" s="1784">
        <f t="shared" si="0"/>
        <v>0.98331394199248623</v>
      </c>
      <c r="J15" s="1763"/>
      <c r="K15" s="1763"/>
      <c r="L15" s="1763"/>
    </row>
    <row r="16" spans="1:12" s="1762" customFormat="1" ht="23.25" customHeight="1">
      <c r="A16" s="11414" t="s">
        <v>550</v>
      </c>
      <c r="B16" s="11417" t="s">
        <v>91</v>
      </c>
      <c r="C16" s="11417"/>
      <c r="D16" s="11417"/>
      <c r="E16" s="1779">
        <f t="shared" ref="E16:G17" si="1">SUM(E17)</f>
        <v>64000</v>
      </c>
      <c r="F16" s="1779">
        <f>SUM(F17)</f>
        <v>71358</v>
      </c>
      <c r="G16" s="1780">
        <f t="shared" si="1"/>
        <v>71358</v>
      </c>
      <c r="H16" s="1781">
        <f t="shared" si="0"/>
        <v>1</v>
      </c>
      <c r="J16" s="1763"/>
      <c r="K16" s="1763"/>
      <c r="L16" s="1763"/>
    </row>
    <row r="17" spans="1:12" s="1762" customFormat="1">
      <c r="A17" s="11415"/>
      <c r="B17" s="11422" t="s">
        <v>551</v>
      </c>
      <c r="C17" s="11420" t="s">
        <v>44</v>
      </c>
      <c r="D17" s="11420"/>
      <c r="E17" s="1770">
        <f t="shared" si="1"/>
        <v>64000</v>
      </c>
      <c r="F17" s="1770">
        <f t="shared" si="1"/>
        <v>71358</v>
      </c>
      <c r="G17" s="1771">
        <f t="shared" si="1"/>
        <v>71358</v>
      </c>
      <c r="H17" s="1782">
        <f t="shared" si="0"/>
        <v>1</v>
      </c>
      <c r="J17" s="1763"/>
      <c r="K17" s="1763"/>
      <c r="L17" s="1763"/>
    </row>
    <row r="18" spans="1:12" s="1762" customFormat="1">
      <c r="A18" s="11415"/>
      <c r="B18" s="11418"/>
      <c r="C18" s="1785" t="s">
        <v>106</v>
      </c>
      <c r="D18" s="1786"/>
      <c r="E18" s="1787">
        <v>64000</v>
      </c>
      <c r="F18" s="1787">
        <v>71358</v>
      </c>
      <c r="G18" s="1788">
        <v>71358</v>
      </c>
      <c r="H18" s="1789">
        <f t="shared" si="0"/>
        <v>1</v>
      </c>
      <c r="J18" s="1763"/>
      <c r="K18" s="1763"/>
      <c r="L18" s="1763"/>
    </row>
    <row r="19" spans="1:12" s="1762" customFormat="1" ht="23.25" customHeight="1">
      <c r="A19" s="11414" t="s">
        <v>432</v>
      </c>
      <c r="B19" s="11417" t="s">
        <v>102</v>
      </c>
      <c r="C19" s="11417"/>
      <c r="D19" s="11417"/>
      <c r="E19" s="1779">
        <f>SUM(E20)</f>
        <v>370000</v>
      </c>
      <c r="F19" s="1779">
        <f t="shared" ref="F19:G19" si="2">SUM(F20)</f>
        <v>403807</v>
      </c>
      <c r="G19" s="1779">
        <f t="shared" si="2"/>
        <v>403807</v>
      </c>
      <c r="H19" s="1781">
        <f t="shared" si="0"/>
        <v>1</v>
      </c>
      <c r="J19" s="1763"/>
      <c r="K19" s="1763"/>
      <c r="L19" s="1763"/>
    </row>
    <row r="20" spans="1:12" s="1762" customFormat="1">
      <c r="A20" s="11415"/>
      <c r="B20" s="11422" t="s">
        <v>552</v>
      </c>
      <c r="C20" s="11420" t="s">
        <v>553</v>
      </c>
      <c r="D20" s="11420"/>
      <c r="E20" s="1770">
        <f>SUM(E21)</f>
        <v>370000</v>
      </c>
      <c r="F20" s="1770">
        <f>SUM(F21)</f>
        <v>403807</v>
      </c>
      <c r="G20" s="1771">
        <f>SUM(G21)</f>
        <v>403807</v>
      </c>
      <c r="H20" s="1782">
        <f t="shared" si="0"/>
        <v>1</v>
      </c>
      <c r="J20" s="1763"/>
      <c r="K20" s="1763"/>
      <c r="L20" s="1763"/>
    </row>
    <row r="21" spans="1:12" s="1762" customFormat="1">
      <c r="A21" s="11415"/>
      <c r="B21" s="11422"/>
      <c r="C21" s="1773" t="s">
        <v>106</v>
      </c>
      <c r="D21" s="1783"/>
      <c r="E21" s="1775">
        <v>370000</v>
      </c>
      <c r="F21" s="1775">
        <v>403807</v>
      </c>
      <c r="G21" s="1776">
        <v>403807</v>
      </c>
      <c r="H21" s="1784">
        <f t="shared" si="0"/>
        <v>1</v>
      </c>
      <c r="J21" s="1763"/>
      <c r="K21" s="1763"/>
      <c r="L21" s="1763"/>
    </row>
    <row r="22" spans="1:12" s="1762" customFormat="1" ht="23.25" customHeight="1">
      <c r="A22" s="11414" t="s">
        <v>336</v>
      </c>
      <c r="B22" s="11417" t="s">
        <v>113</v>
      </c>
      <c r="C22" s="11417"/>
      <c r="D22" s="11417"/>
      <c r="E22" s="1779">
        <f>SUM(E23,E25,E27)</f>
        <v>602000</v>
      </c>
      <c r="F22" s="1779">
        <f>SUM(F23,F25,F27)</f>
        <v>658321</v>
      </c>
      <c r="G22" s="1780">
        <f>SUM(G23,G25,G27)</f>
        <v>640959.82000000007</v>
      </c>
      <c r="H22" s="1781">
        <f t="shared" si="0"/>
        <v>0.97362809328579836</v>
      </c>
      <c r="J22" s="1763"/>
      <c r="K22" s="1763"/>
      <c r="L22" s="1763"/>
    </row>
    <row r="23" spans="1:12" s="1762" customFormat="1">
      <c r="A23" s="11415"/>
      <c r="B23" s="11422" t="s">
        <v>554</v>
      </c>
      <c r="C23" s="11420" t="s">
        <v>114</v>
      </c>
      <c r="D23" s="11420"/>
      <c r="E23" s="1770">
        <f>SUM(E24)</f>
        <v>310000</v>
      </c>
      <c r="F23" s="1770">
        <f>SUM(F24)</f>
        <v>344217</v>
      </c>
      <c r="G23" s="1771">
        <f>SUM(G24)</f>
        <v>344217</v>
      </c>
      <c r="H23" s="1782">
        <f t="shared" si="0"/>
        <v>1</v>
      </c>
      <c r="J23" s="1763"/>
      <c r="K23" s="1763"/>
      <c r="L23" s="1763"/>
    </row>
    <row r="24" spans="1:12" s="1762" customFormat="1">
      <c r="A24" s="11415"/>
      <c r="B24" s="11422"/>
      <c r="C24" s="1773" t="s">
        <v>106</v>
      </c>
      <c r="D24" s="1783"/>
      <c r="E24" s="1775">
        <v>310000</v>
      </c>
      <c r="F24" s="1775">
        <v>344217</v>
      </c>
      <c r="G24" s="1776">
        <v>344217</v>
      </c>
      <c r="H24" s="1784">
        <f t="shared" si="0"/>
        <v>1</v>
      </c>
      <c r="J24" s="1763"/>
      <c r="K24" s="1763"/>
      <c r="L24" s="1763"/>
    </row>
    <row r="25" spans="1:12" s="1762" customFormat="1">
      <c r="A25" s="11415"/>
      <c r="B25" s="11422" t="s">
        <v>555</v>
      </c>
      <c r="C25" s="11420" t="s">
        <v>117</v>
      </c>
      <c r="D25" s="11420"/>
      <c r="E25" s="1770">
        <f>SUM(E26)</f>
        <v>20000</v>
      </c>
      <c r="F25" s="1770">
        <f>SUM(F26)</f>
        <v>20000</v>
      </c>
      <c r="G25" s="1771">
        <f>SUM(G26)</f>
        <v>2639.96</v>
      </c>
      <c r="H25" s="1782">
        <f t="shared" si="0"/>
        <v>0.131998</v>
      </c>
      <c r="J25" s="1763"/>
      <c r="K25" s="1763"/>
      <c r="L25" s="1763"/>
    </row>
    <row r="26" spans="1:12" s="1762" customFormat="1">
      <c r="A26" s="11415"/>
      <c r="B26" s="11422"/>
      <c r="C26" s="1773" t="s">
        <v>106</v>
      </c>
      <c r="D26" s="1783"/>
      <c r="E26" s="1775">
        <v>20000</v>
      </c>
      <c r="F26" s="1775">
        <v>20000</v>
      </c>
      <c r="G26" s="1776">
        <v>2639.96</v>
      </c>
      <c r="H26" s="1784">
        <f t="shared" si="0"/>
        <v>0.131998</v>
      </c>
      <c r="J26" s="1763"/>
      <c r="K26" s="1763"/>
      <c r="L26" s="1763"/>
    </row>
    <row r="27" spans="1:12" s="1762" customFormat="1">
      <c r="A27" s="11415"/>
      <c r="B27" s="11418" t="s">
        <v>556</v>
      </c>
      <c r="C27" s="11423" t="s">
        <v>121</v>
      </c>
      <c r="D27" s="11423"/>
      <c r="E27" s="1770">
        <f>SUM(E28:E28)</f>
        <v>272000</v>
      </c>
      <c r="F27" s="1770">
        <f>SUM(F28:F28)</f>
        <v>294104</v>
      </c>
      <c r="G27" s="1771">
        <f>SUM(G28:G28)</f>
        <v>294102.86</v>
      </c>
      <c r="H27" s="1782">
        <f t="shared" si="0"/>
        <v>0.99999612382014524</v>
      </c>
      <c r="J27" s="1763"/>
      <c r="K27" s="1763"/>
      <c r="L27" s="1763"/>
    </row>
    <row r="28" spans="1:12" s="1762" customFormat="1" ht="12" customHeight="1">
      <c r="A28" s="11421"/>
      <c r="B28" s="11425"/>
      <c r="C28" s="1773" t="s">
        <v>106</v>
      </c>
      <c r="D28" s="1783"/>
      <c r="E28" s="1775">
        <v>272000</v>
      </c>
      <c r="F28" s="1775">
        <v>294104</v>
      </c>
      <c r="G28" s="1776">
        <v>294102.86</v>
      </c>
      <c r="H28" s="1784">
        <f t="shared" si="0"/>
        <v>0.99999612382014524</v>
      </c>
      <c r="J28" s="1763"/>
      <c r="K28" s="1763"/>
      <c r="L28" s="1763"/>
    </row>
    <row r="29" spans="1:12" s="1762" customFormat="1" ht="29.25" customHeight="1">
      <c r="A29" s="11414" t="s">
        <v>557</v>
      </c>
      <c r="B29" s="11424" t="s">
        <v>496</v>
      </c>
      <c r="C29" s="11424"/>
      <c r="D29" s="11424"/>
      <c r="E29" s="1779">
        <f>SUM(E30,E35,E37)</f>
        <v>0</v>
      </c>
      <c r="F29" s="1779">
        <f>F30</f>
        <v>2182150</v>
      </c>
      <c r="G29" s="1779">
        <f>G30</f>
        <v>1556709.29</v>
      </c>
      <c r="H29" s="1781">
        <f t="shared" si="0"/>
        <v>0.71338326421190112</v>
      </c>
      <c r="J29" s="1763"/>
      <c r="K29" s="1763"/>
      <c r="L29" s="1763"/>
    </row>
    <row r="30" spans="1:12" s="1762" customFormat="1" ht="44.25" customHeight="1">
      <c r="A30" s="11415"/>
      <c r="B30" s="11422" t="s">
        <v>558</v>
      </c>
      <c r="C30" s="11423" t="s">
        <v>559</v>
      </c>
      <c r="D30" s="11423"/>
      <c r="E30" s="1770">
        <f>SUM(E31)</f>
        <v>0</v>
      </c>
      <c r="F30" s="1770">
        <f>SUM(F31)</f>
        <v>2182150</v>
      </c>
      <c r="G30" s="1771">
        <f>SUM(G31)</f>
        <v>1556709.29</v>
      </c>
      <c r="H30" s="1782">
        <f t="shared" si="0"/>
        <v>0.71338326421190112</v>
      </c>
      <c r="J30" s="1763"/>
      <c r="K30" s="1763"/>
      <c r="L30" s="1763"/>
    </row>
    <row r="31" spans="1:12" s="1762" customFormat="1">
      <c r="A31" s="11421"/>
      <c r="B31" s="11422"/>
      <c r="C31" s="1773" t="s">
        <v>106</v>
      </c>
      <c r="D31" s="1783"/>
      <c r="E31" s="1775">
        <v>0</v>
      </c>
      <c r="F31" s="1775">
        <v>2182150</v>
      </c>
      <c r="G31" s="1776">
        <v>1556709.29</v>
      </c>
      <c r="H31" s="1784">
        <f t="shared" si="0"/>
        <v>0.71338326421190112</v>
      </c>
      <c r="J31" s="1763"/>
      <c r="K31" s="1763"/>
      <c r="L31" s="1763"/>
    </row>
    <row r="32" spans="1:12" s="1762" customFormat="1" ht="23.25" customHeight="1">
      <c r="A32" s="11414" t="s">
        <v>560</v>
      </c>
      <c r="B32" s="11417" t="s">
        <v>494</v>
      </c>
      <c r="C32" s="11417"/>
      <c r="D32" s="11417"/>
      <c r="E32" s="1779">
        <f>SUM(E33,E35,E37)</f>
        <v>0</v>
      </c>
      <c r="F32" s="1779">
        <f>F33</f>
        <v>5000</v>
      </c>
      <c r="G32" s="1779">
        <f>G33</f>
        <v>5000</v>
      </c>
      <c r="H32" s="1781">
        <f t="shared" si="0"/>
        <v>1</v>
      </c>
      <c r="J32" s="1763"/>
      <c r="K32" s="1763"/>
      <c r="L32" s="1763"/>
    </row>
    <row r="33" spans="1:12" s="1762" customFormat="1">
      <c r="A33" s="11415"/>
      <c r="B33" s="11422" t="s">
        <v>561</v>
      </c>
      <c r="C33" s="11420" t="s">
        <v>495</v>
      </c>
      <c r="D33" s="11420"/>
      <c r="E33" s="1770">
        <f>SUM(E34)</f>
        <v>0</v>
      </c>
      <c r="F33" s="1770">
        <f>SUM(F34)</f>
        <v>5000</v>
      </c>
      <c r="G33" s="1771">
        <f>SUM(G34)</f>
        <v>5000</v>
      </c>
      <c r="H33" s="1782">
        <f t="shared" si="0"/>
        <v>1</v>
      </c>
      <c r="J33" s="1763"/>
      <c r="K33" s="1763"/>
      <c r="L33" s="1763"/>
    </row>
    <row r="34" spans="1:12" s="1762" customFormat="1">
      <c r="A34" s="11421"/>
      <c r="B34" s="11422"/>
      <c r="C34" s="1773" t="s">
        <v>106</v>
      </c>
      <c r="D34" s="1783"/>
      <c r="E34" s="1775">
        <v>0</v>
      </c>
      <c r="F34" s="1775">
        <v>5000</v>
      </c>
      <c r="G34" s="1776">
        <v>5000</v>
      </c>
      <c r="H34" s="1784">
        <f t="shared" si="0"/>
        <v>1</v>
      </c>
      <c r="J34" s="1763"/>
      <c r="K34" s="1763"/>
      <c r="L34" s="1763"/>
    </row>
    <row r="35" spans="1:12" s="1762" customFormat="1" ht="23.25" customHeight="1">
      <c r="A35" s="11414" t="s">
        <v>439</v>
      </c>
      <c r="B35" s="11417" t="s">
        <v>156</v>
      </c>
      <c r="C35" s="11417"/>
      <c r="D35" s="11417"/>
      <c r="E35" s="1779">
        <f t="shared" ref="E35:G36" si="3">SUM(E36)</f>
        <v>0</v>
      </c>
      <c r="F35" s="1779">
        <f t="shared" si="3"/>
        <v>15088</v>
      </c>
      <c r="G35" s="1780">
        <f t="shared" si="3"/>
        <v>14870.94</v>
      </c>
      <c r="H35" s="1781">
        <f t="shared" si="0"/>
        <v>0.98561373276776254</v>
      </c>
      <c r="J35" s="1763"/>
      <c r="K35" s="1763"/>
      <c r="L35" s="1763"/>
    </row>
    <row r="36" spans="1:12" s="1762" customFormat="1" ht="39" customHeight="1">
      <c r="A36" s="11415"/>
      <c r="B36" s="11422" t="s">
        <v>562</v>
      </c>
      <c r="C36" s="11423" t="s">
        <v>167</v>
      </c>
      <c r="D36" s="11423"/>
      <c r="E36" s="1770">
        <f t="shared" si="3"/>
        <v>0</v>
      </c>
      <c r="F36" s="1770">
        <f t="shared" si="3"/>
        <v>15088</v>
      </c>
      <c r="G36" s="1771">
        <f t="shared" si="3"/>
        <v>14870.94</v>
      </c>
      <c r="H36" s="1782">
        <f t="shared" si="0"/>
        <v>0.98561373276776254</v>
      </c>
      <c r="J36" s="1763"/>
      <c r="K36" s="1763"/>
      <c r="L36" s="1763"/>
    </row>
    <row r="37" spans="1:12" s="1762" customFormat="1">
      <c r="A37" s="11421"/>
      <c r="B37" s="11422"/>
      <c r="C37" s="1773" t="s">
        <v>106</v>
      </c>
      <c r="D37" s="1783"/>
      <c r="E37" s="1775">
        <v>0</v>
      </c>
      <c r="F37" s="1775">
        <v>15088</v>
      </c>
      <c r="G37" s="1776">
        <v>14870.94</v>
      </c>
      <c r="H37" s="1784">
        <f t="shared" si="0"/>
        <v>0.98561373276776254</v>
      </c>
      <c r="J37" s="1763"/>
      <c r="K37" s="1763"/>
      <c r="L37" s="1763"/>
    </row>
    <row r="38" spans="1:12" s="1762" customFormat="1" ht="23.25" customHeight="1">
      <c r="A38" s="11414" t="s">
        <v>390</v>
      </c>
      <c r="B38" s="11417" t="s">
        <v>173</v>
      </c>
      <c r="C38" s="11417"/>
      <c r="D38" s="11417"/>
      <c r="E38" s="1779">
        <f>SUM(E39,E41)</f>
        <v>27595000</v>
      </c>
      <c r="F38" s="1779">
        <f t="shared" ref="F38:G38" si="4">SUM(F39,F41)</f>
        <v>33349968</v>
      </c>
      <c r="G38" s="1779">
        <f t="shared" si="4"/>
        <v>31808501.789999999</v>
      </c>
      <c r="H38" s="1781">
        <f t="shared" si="0"/>
        <v>0.95377907978802257</v>
      </c>
      <c r="J38" s="1763"/>
      <c r="K38" s="1763"/>
      <c r="L38" s="1763"/>
    </row>
    <row r="39" spans="1:12" s="1762" customFormat="1">
      <c r="A39" s="11415"/>
      <c r="B39" s="11422" t="s">
        <v>563</v>
      </c>
      <c r="C39" s="11420" t="s">
        <v>564</v>
      </c>
      <c r="D39" s="11420"/>
      <c r="E39" s="1770">
        <f>SUM(E40)</f>
        <v>27555000</v>
      </c>
      <c r="F39" s="1770">
        <f>SUM(F40)</f>
        <v>33278368</v>
      </c>
      <c r="G39" s="1771">
        <f>SUM(G40)</f>
        <v>31742241.5</v>
      </c>
      <c r="H39" s="1782">
        <f t="shared" si="0"/>
        <v>0.95384008915341045</v>
      </c>
      <c r="J39" s="1763"/>
      <c r="K39" s="1763"/>
      <c r="L39" s="1763"/>
    </row>
    <row r="40" spans="1:12" s="1762" customFormat="1">
      <c r="A40" s="11415"/>
      <c r="B40" s="11422"/>
      <c r="C40" s="1773" t="s">
        <v>106</v>
      </c>
      <c r="D40" s="1783"/>
      <c r="E40" s="1775">
        <v>27555000</v>
      </c>
      <c r="F40" s="1775">
        <v>33278368</v>
      </c>
      <c r="G40" s="1776">
        <v>31742241.5</v>
      </c>
      <c r="H40" s="1784">
        <f t="shared" si="0"/>
        <v>0.95384008915341045</v>
      </c>
      <c r="J40" s="1763"/>
      <c r="K40" s="1763"/>
      <c r="L40" s="1763"/>
    </row>
    <row r="41" spans="1:12" s="1762" customFormat="1">
      <c r="A41" s="11415"/>
      <c r="B41" s="11422" t="s">
        <v>565</v>
      </c>
      <c r="C41" s="11420" t="s">
        <v>44</v>
      </c>
      <c r="D41" s="11420"/>
      <c r="E41" s="1770">
        <f>SUM(E42)</f>
        <v>40000</v>
      </c>
      <c r="F41" s="1770">
        <f>SUM(F42)</f>
        <v>71600</v>
      </c>
      <c r="G41" s="1771">
        <f>SUM(G42)</f>
        <v>66260.289999999994</v>
      </c>
      <c r="H41" s="1782">
        <f t="shared" si="0"/>
        <v>0.9254230446927374</v>
      </c>
      <c r="J41" s="1763"/>
      <c r="K41" s="1763"/>
      <c r="L41" s="1763"/>
    </row>
    <row r="42" spans="1:12" s="1762" customFormat="1">
      <c r="A42" s="11421"/>
      <c r="B42" s="11422"/>
      <c r="C42" s="1773" t="s">
        <v>106</v>
      </c>
      <c r="D42" s="1783"/>
      <c r="E42" s="1775">
        <v>40000</v>
      </c>
      <c r="F42" s="1775">
        <v>71600</v>
      </c>
      <c r="G42" s="1776">
        <v>66260.289999999994</v>
      </c>
      <c r="H42" s="1784">
        <f t="shared" si="0"/>
        <v>0.9254230446927374</v>
      </c>
      <c r="J42" s="1763"/>
      <c r="K42" s="1763"/>
      <c r="L42" s="1763"/>
    </row>
    <row r="43" spans="1:12" s="1762" customFormat="1" ht="23.25" customHeight="1">
      <c r="A43" s="11414" t="s">
        <v>338</v>
      </c>
      <c r="B43" s="11417" t="s">
        <v>183</v>
      </c>
      <c r="C43" s="11417"/>
      <c r="D43" s="11417"/>
      <c r="E43" s="1779">
        <f t="shared" ref="E43:G44" si="5">SUM(E44)</f>
        <v>1000</v>
      </c>
      <c r="F43" s="1779">
        <f t="shared" si="5"/>
        <v>1000</v>
      </c>
      <c r="G43" s="1780">
        <f t="shared" si="5"/>
        <v>1000</v>
      </c>
      <c r="H43" s="1781">
        <f t="shared" si="0"/>
        <v>1</v>
      </c>
      <c r="J43" s="1763"/>
      <c r="K43" s="1763"/>
      <c r="L43" s="1763"/>
    </row>
    <row r="44" spans="1:12" s="1762" customFormat="1">
      <c r="A44" s="11415"/>
      <c r="B44" s="11422" t="s">
        <v>566</v>
      </c>
      <c r="C44" s="11420" t="s">
        <v>567</v>
      </c>
      <c r="D44" s="11420"/>
      <c r="E44" s="1770">
        <f t="shared" si="5"/>
        <v>1000</v>
      </c>
      <c r="F44" s="1770">
        <f t="shared" si="5"/>
        <v>1000</v>
      </c>
      <c r="G44" s="1771">
        <f t="shared" si="5"/>
        <v>1000</v>
      </c>
      <c r="H44" s="1782">
        <f t="shared" si="0"/>
        <v>1</v>
      </c>
      <c r="J44" s="1763"/>
      <c r="K44" s="1763"/>
      <c r="L44" s="1763"/>
    </row>
    <row r="45" spans="1:12" s="1762" customFormat="1">
      <c r="A45" s="11421"/>
      <c r="B45" s="11422"/>
      <c r="C45" s="1773" t="s">
        <v>106</v>
      </c>
      <c r="D45" s="1783"/>
      <c r="E45" s="1775">
        <v>1000</v>
      </c>
      <c r="F45" s="1775">
        <v>1000</v>
      </c>
      <c r="G45" s="1776">
        <v>1000</v>
      </c>
      <c r="H45" s="1784">
        <f t="shared" si="0"/>
        <v>1</v>
      </c>
      <c r="J45" s="1763"/>
      <c r="K45" s="1763"/>
      <c r="L45" s="1763"/>
    </row>
    <row r="46" spans="1:12" s="1762" customFormat="1" ht="23.25" customHeight="1">
      <c r="A46" s="11414" t="s">
        <v>253</v>
      </c>
      <c r="B46" s="11417" t="s">
        <v>193</v>
      </c>
      <c r="C46" s="11417"/>
      <c r="D46" s="11417"/>
      <c r="E46" s="1779">
        <f>SUM(E47)</f>
        <v>1876000</v>
      </c>
      <c r="F46" s="1779">
        <f>SUM(F47)</f>
        <v>2905712</v>
      </c>
      <c r="G46" s="1780">
        <f>SUM(G47)</f>
        <v>2893115.92</v>
      </c>
      <c r="H46" s="1781">
        <f t="shared" si="0"/>
        <v>0.99566506247005893</v>
      </c>
      <c r="J46" s="1763"/>
      <c r="K46" s="1763"/>
      <c r="L46" s="1763"/>
    </row>
    <row r="47" spans="1:12" s="1762" customFormat="1">
      <c r="A47" s="11415"/>
      <c r="B47" s="11418" t="s">
        <v>568</v>
      </c>
      <c r="C47" s="11420" t="s">
        <v>195</v>
      </c>
      <c r="D47" s="11420"/>
      <c r="E47" s="1770">
        <f>SUM(E48:E48)</f>
        <v>1876000</v>
      </c>
      <c r="F47" s="1770">
        <f>SUM(F48:F48)</f>
        <v>2905712</v>
      </c>
      <c r="G47" s="1771">
        <f>SUM(G48:G48)</f>
        <v>2893115.92</v>
      </c>
      <c r="H47" s="1782">
        <f t="shared" si="0"/>
        <v>0.99566506247005893</v>
      </c>
      <c r="J47" s="1763"/>
      <c r="K47" s="1763"/>
      <c r="L47" s="1763"/>
    </row>
    <row r="48" spans="1:12" s="1762" customFormat="1">
      <c r="A48" s="11415"/>
      <c r="B48" s="11419"/>
      <c r="C48" s="1785" t="s">
        <v>106</v>
      </c>
      <c r="D48" s="1786"/>
      <c r="E48" s="1787">
        <v>1876000</v>
      </c>
      <c r="F48" s="1787">
        <v>2905712</v>
      </c>
      <c r="G48" s="1788">
        <v>2893115.92</v>
      </c>
      <c r="H48" s="1789">
        <f t="shared" si="0"/>
        <v>0.99566506247005893</v>
      </c>
      <c r="J48" s="1763"/>
      <c r="K48" s="1763"/>
      <c r="L48" s="1763"/>
    </row>
    <row r="49" spans="1:12" s="1762" customFormat="1" ht="23.25" customHeight="1">
      <c r="A49" s="11414" t="s">
        <v>401</v>
      </c>
      <c r="B49" s="11417" t="s">
        <v>199</v>
      </c>
      <c r="C49" s="11417"/>
      <c r="D49" s="11417"/>
      <c r="E49" s="1779">
        <f>SUM(E50+E52)</f>
        <v>268000</v>
      </c>
      <c r="F49" s="1779">
        <f t="shared" ref="F49:G49" si="6">SUM(F50+F52)</f>
        <v>281000</v>
      </c>
      <c r="G49" s="1779">
        <f t="shared" si="6"/>
        <v>280100</v>
      </c>
      <c r="H49" s="1781">
        <f t="shared" si="0"/>
        <v>0.99679715302491101</v>
      </c>
      <c r="J49" s="1763"/>
      <c r="K49" s="1763"/>
      <c r="L49" s="1763"/>
    </row>
    <row r="50" spans="1:12" s="1762" customFormat="1">
      <c r="A50" s="11415"/>
      <c r="B50" s="11418" t="s">
        <v>569</v>
      </c>
      <c r="C50" s="11420" t="s">
        <v>200</v>
      </c>
      <c r="D50" s="11420"/>
      <c r="E50" s="1770">
        <f>SUM(E51:E51)</f>
        <v>202000</v>
      </c>
      <c r="F50" s="1770">
        <f>SUM(F51:F51)</f>
        <v>215000</v>
      </c>
      <c r="G50" s="1771">
        <f>SUM(G51:G51)</f>
        <v>215000</v>
      </c>
      <c r="H50" s="1782">
        <f t="shared" si="0"/>
        <v>1</v>
      </c>
      <c r="J50" s="1763"/>
      <c r="K50" s="1763"/>
      <c r="L50" s="1763"/>
    </row>
    <row r="51" spans="1:12" s="1762" customFormat="1">
      <c r="A51" s="11415"/>
      <c r="B51" s="11419"/>
      <c r="C51" s="1785" t="s">
        <v>106</v>
      </c>
      <c r="D51" s="1786"/>
      <c r="E51" s="1787">
        <v>202000</v>
      </c>
      <c r="F51" s="1787">
        <v>215000</v>
      </c>
      <c r="G51" s="1788">
        <v>215000</v>
      </c>
      <c r="H51" s="1789">
        <f t="shared" si="0"/>
        <v>1</v>
      </c>
      <c r="J51" s="1763"/>
      <c r="K51" s="1763"/>
      <c r="L51" s="1763"/>
    </row>
    <row r="52" spans="1:12" s="1762" customFormat="1">
      <c r="A52" s="11415"/>
      <c r="B52" s="11418" t="s">
        <v>570</v>
      </c>
      <c r="C52" s="11420" t="s">
        <v>250</v>
      </c>
      <c r="D52" s="11420"/>
      <c r="E52" s="1770">
        <f>SUM(E53:E53)</f>
        <v>66000</v>
      </c>
      <c r="F52" s="1770">
        <f>SUM(F53:F53)</f>
        <v>66000</v>
      </c>
      <c r="G52" s="1771">
        <f>SUM(G53:G53)</f>
        <v>65100</v>
      </c>
      <c r="H52" s="1782">
        <f t="shared" si="0"/>
        <v>0.98636363636363633</v>
      </c>
      <c r="J52" s="1763"/>
      <c r="K52" s="1763"/>
      <c r="L52" s="1763"/>
    </row>
    <row r="53" spans="1:12" s="1762" customFormat="1" ht="13.5" thickBot="1">
      <c r="A53" s="11416"/>
      <c r="B53" s="11419"/>
      <c r="C53" s="1785" t="s">
        <v>106</v>
      </c>
      <c r="D53" s="1786"/>
      <c r="E53" s="1787">
        <v>66000</v>
      </c>
      <c r="F53" s="1787">
        <v>66000</v>
      </c>
      <c r="G53" s="1788">
        <v>65100</v>
      </c>
      <c r="H53" s="1789">
        <f t="shared" si="0"/>
        <v>0.98636363636363633</v>
      </c>
      <c r="J53" s="1763"/>
      <c r="K53" s="1763"/>
      <c r="L53" s="1763"/>
    </row>
    <row r="54" spans="1:12" s="1762" customFormat="1" ht="30" customHeight="1" thickBot="1">
      <c r="A54" s="11413" t="s">
        <v>234</v>
      </c>
      <c r="B54" s="11413"/>
      <c r="C54" s="11413"/>
      <c r="D54" s="11413"/>
      <c r="E54" s="1790">
        <f>SUM(E46,E38,E22,E19,E11,E5,E35,E43,E16,E49,E29,E32)</f>
        <v>95971000</v>
      </c>
      <c r="F54" s="1790">
        <f>SUM(F46,F38,F22,F19,F11,F5,F35,F43,F16,F49,F29,F32)</f>
        <v>121433721</v>
      </c>
      <c r="G54" s="1791">
        <f>SUM(G46,G38,G22,G19,G11,G5,G35,G43,G16,G49,G29,G32)</f>
        <v>117445100.75</v>
      </c>
      <c r="H54" s="1792">
        <f t="shared" si="0"/>
        <v>0.96715393206142464</v>
      </c>
    </row>
    <row r="55" spans="1:12" s="1762" customFormat="1" hidden="1">
      <c r="A55" s="1793"/>
      <c r="B55" s="1793"/>
      <c r="C55" s="1794"/>
      <c r="D55" s="1794"/>
      <c r="E55" s="1795"/>
      <c r="F55" s="1796">
        <f>adm.rzad.wyd.!F127</f>
        <v>121433721</v>
      </c>
      <c r="G55" s="1797">
        <f>adm.rzad.wyd.!G127</f>
        <v>117445100.75</v>
      </c>
      <c r="H55" s="1763"/>
    </row>
    <row r="56" spans="1:12" s="1762" customFormat="1" hidden="1">
      <c r="A56" s="1793"/>
      <c r="B56" s="1793"/>
      <c r="C56" s="1794"/>
      <c r="D56" s="1794"/>
      <c r="E56" s="1798">
        <f>E54-adm.rzad.wyd.!E127</f>
        <v>0</v>
      </c>
      <c r="F56" s="1798">
        <f>F54-adm.rzad.wyd.!F127</f>
        <v>0</v>
      </c>
      <c r="G56" s="1798">
        <f>G54-adm.rzad.wyd.!G127</f>
        <v>0</v>
      </c>
      <c r="H56" s="1798"/>
    </row>
    <row r="57" spans="1:12" s="1762" customFormat="1">
      <c r="A57" s="1793"/>
      <c r="B57" s="1793"/>
      <c r="C57" s="1794"/>
      <c r="D57" s="1794"/>
      <c r="E57" s="1795"/>
      <c r="F57" s="1796"/>
      <c r="G57" s="1763"/>
      <c r="H57" s="1763"/>
    </row>
    <row r="58" spans="1:12" s="1762" customFormat="1" ht="12.75" customHeight="1">
      <c r="A58" s="1793"/>
      <c r="B58" s="1793"/>
      <c r="C58" s="1794"/>
      <c r="D58" s="1794"/>
      <c r="E58" s="1795"/>
      <c r="F58" s="1796"/>
      <c r="G58" s="1797"/>
      <c r="H58" s="1763"/>
      <c r="I58" s="1797"/>
    </row>
    <row r="59" spans="1:12" s="1762" customFormat="1">
      <c r="A59" s="1793"/>
      <c r="B59" s="1793"/>
      <c r="C59" s="1794"/>
      <c r="D59" s="1794"/>
      <c r="E59" s="1795"/>
      <c r="F59" s="1796"/>
      <c r="G59" s="1797"/>
      <c r="H59" s="1763"/>
      <c r="I59" s="1797"/>
    </row>
    <row r="60" spans="1:12" s="1762" customFormat="1">
      <c r="A60" s="1793"/>
      <c r="B60" s="1793"/>
      <c r="C60" s="1794"/>
      <c r="D60" s="1794"/>
      <c r="E60" s="1795"/>
      <c r="F60" s="1796"/>
      <c r="H60" s="1763"/>
    </row>
    <row r="61" spans="1:12" s="1762" customFormat="1">
      <c r="A61" s="1793"/>
      <c r="B61" s="1793"/>
      <c r="C61" s="1794"/>
      <c r="D61" s="1794"/>
      <c r="E61" s="1795"/>
      <c r="F61" s="1796"/>
      <c r="G61" s="1797"/>
      <c r="H61" s="1763"/>
      <c r="I61" s="1797"/>
    </row>
    <row r="62" spans="1:12" s="1762" customFormat="1">
      <c r="A62" s="1793"/>
      <c r="B62" s="1793"/>
      <c r="C62" s="1794"/>
      <c r="D62" s="1794"/>
      <c r="E62" s="1795"/>
      <c r="F62" s="1796"/>
      <c r="G62" s="1763"/>
      <c r="H62" s="1763"/>
    </row>
    <row r="63" spans="1:12" s="1762" customFormat="1">
      <c r="A63" s="1793"/>
      <c r="B63" s="1793"/>
      <c r="C63" s="1794"/>
      <c r="D63" s="1794"/>
      <c r="E63" s="1794"/>
      <c r="F63" s="1799"/>
      <c r="G63" s="1800"/>
      <c r="H63" s="1800"/>
    </row>
    <row r="64" spans="1:12" s="1762" customFormat="1">
      <c r="A64" s="1793"/>
      <c r="B64" s="1793"/>
      <c r="C64" s="1794"/>
      <c r="D64" s="1794"/>
      <c r="E64" s="1794"/>
      <c r="F64" s="1799"/>
      <c r="G64" s="1800"/>
      <c r="H64" s="1800"/>
    </row>
    <row r="65" spans="1:8" s="1762" customFormat="1">
      <c r="A65" s="1793"/>
      <c r="B65" s="1793"/>
      <c r="C65" s="1794"/>
      <c r="D65" s="1794"/>
      <c r="E65" s="1794"/>
      <c r="F65" s="1799"/>
      <c r="G65" s="1800"/>
      <c r="H65" s="1800"/>
    </row>
    <row r="66" spans="1:8" s="1762" customFormat="1">
      <c r="A66" s="1794"/>
      <c r="B66" s="1793"/>
      <c r="C66" s="1794"/>
      <c r="D66" s="1794"/>
      <c r="E66" s="1794"/>
      <c r="F66" s="1799"/>
      <c r="G66" s="1800"/>
      <c r="H66" s="1800"/>
    </row>
    <row r="67" spans="1:8" s="1762" customFormat="1">
      <c r="A67" s="1794"/>
      <c r="B67" s="1793"/>
      <c r="C67" s="1794"/>
      <c r="D67" s="1794"/>
      <c r="E67" s="1794"/>
      <c r="F67" s="1799"/>
      <c r="G67" s="1800"/>
      <c r="H67" s="1800"/>
    </row>
    <row r="68" spans="1:8" s="1762" customFormat="1">
      <c r="A68" s="1794"/>
      <c r="B68" s="1793"/>
      <c r="C68" s="1794"/>
      <c r="D68" s="1794"/>
      <c r="E68" s="1794"/>
      <c r="F68" s="1799"/>
      <c r="G68" s="1800"/>
      <c r="H68" s="1800"/>
    </row>
    <row r="69" spans="1:8" s="1762" customFormat="1">
      <c r="A69" s="1794"/>
      <c r="B69" s="1793"/>
      <c r="C69" s="1794"/>
      <c r="D69" s="1794"/>
      <c r="E69" s="1794"/>
      <c r="F69" s="1799"/>
      <c r="G69" s="1800"/>
      <c r="H69" s="1800"/>
    </row>
    <row r="70" spans="1:8" s="1762" customFormat="1">
      <c r="A70" s="1794"/>
      <c r="B70" s="1793"/>
      <c r="C70" s="1794"/>
      <c r="D70" s="1794"/>
      <c r="E70" s="1794"/>
      <c r="F70" s="1799"/>
      <c r="G70" s="1800"/>
      <c r="H70" s="1800"/>
    </row>
    <row r="71" spans="1:8" s="1762" customFormat="1">
      <c r="A71" s="1794"/>
      <c r="B71" s="1793"/>
      <c r="C71" s="1794"/>
      <c r="D71" s="1794"/>
      <c r="E71" s="1794"/>
      <c r="F71" s="1799"/>
      <c r="G71" s="1800"/>
      <c r="H71" s="1800"/>
    </row>
    <row r="72" spans="1:8" s="1762" customFormat="1">
      <c r="A72" s="1794"/>
      <c r="B72" s="1793"/>
      <c r="C72" s="1794"/>
      <c r="D72" s="1794"/>
      <c r="E72" s="1794"/>
      <c r="F72" s="1799"/>
      <c r="G72" s="1800"/>
      <c r="H72" s="1800"/>
    </row>
    <row r="73" spans="1:8" s="1762" customFormat="1">
      <c r="A73" s="1794"/>
      <c r="B73" s="1793"/>
      <c r="C73" s="1794"/>
      <c r="D73" s="1794"/>
      <c r="E73" s="1794"/>
      <c r="F73" s="1799"/>
      <c r="G73" s="1800"/>
      <c r="H73" s="1800"/>
    </row>
    <row r="74" spans="1:8" s="1762" customFormat="1">
      <c r="A74" s="1794"/>
      <c r="B74" s="1793"/>
      <c r="C74" s="1794"/>
      <c r="D74" s="1794"/>
      <c r="E74" s="1794"/>
      <c r="F74" s="1799"/>
      <c r="G74" s="1800"/>
      <c r="H74" s="1800"/>
    </row>
    <row r="75" spans="1:8" s="1762" customFormat="1">
      <c r="A75" s="1794"/>
      <c r="B75" s="1793"/>
      <c r="C75" s="1794"/>
      <c r="D75" s="1794"/>
      <c r="E75" s="1794"/>
      <c r="F75" s="1799"/>
      <c r="G75" s="1800"/>
      <c r="H75" s="1800"/>
    </row>
    <row r="76" spans="1:8" s="1762" customFormat="1">
      <c r="A76" s="1794"/>
      <c r="B76" s="1793"/>
      <c r="C76" s="1794"/>
      <c r="D76" s="1794"/>
      <c r="E76" s="1794"/>
      <c r="F76" s="1799"/>
      <c r="G76" s="1800"/>
      <c r="H76" s="1800"/>
    </row>
    <row r="77" spans="1:8" s="1762" customFormat="1">
      <c r="A77" s="1794"/>
      <c r="B77" s="1793"/>
      <c r="C77" s="1794"/>
      <c r="D77" s="1794"/>
      <c r="E77" s="1794"/>
      <c r="F77" s="1799"/>
      <c r="G77" s="1800"/>
      <c r="H77" s="1800"/>
    </row>
    <row r="78" spans="1:8" s="1762" customFormat="1">
      <c r="A78" s="1794"/>
      <c r="B78" s="1793"/>
      <c r="C78" s="1794"/>
      <c r="D78" s="1794"/>
      <c r="E78" s="1794"/>
      <c r="F78" s="1799"/>
      <c r="G78" s="1800"/>
      <c r="H78" s="1800"/>
    </row>
    <row r="79" spans="1:8" s="1762" customFormat="1">
      <c r="A79" s="1794"/>
      <c r="B79" s="1793"/>
      <c r="C79" s="1794"/>
      <c r="D79" s="1794"/>
      <c r="E79" s="1794"/>
      <c r="F79" s="1799"/>
      <c r="G79" s="1800"/>
      <c r="H79" s="1800"/>
    </row>
    <row r="80" spans="1:8" s="1762" customFormat="1">
      <c r="A80" s="1800"/>
      <c r="B80" s="1793"/>
      <c r="C80" s="1794"/>
      <c r="D80" s="1794"/>
      <c r="E80" s="1794"/>
      <c r="F80" s="1799"/>
      <c r="G80" s="1800"/>
      <c r="H80" s="1800"/>
    </row>
    <row r="81" spans="1:12" s="1762" customFormat="1">
      <c r="A81" s="1800"/>
      <c r="B81" s="1793"/>
      <c r="C81" s="1794"/>
      <c r="D81" s="1794"/>
      <c r="E81" s="1794"/>
      <c r="F81" s="1799"/>
      <c r="G81" s="1800"/>
      <c r="H81" s="1800"/>
    </row>
    <row r="82" spans="1:12" s="1762" customFormat="1">
      <c r="A82" s="1800"/>
      <c r="B82" s="1801"/>
      <c r="C82" s="1800"/>
      <c r="D82" s="1800"/>
      <c r="E82" s="1800"/>
      <c r="F82" s="1802"/>
      <c r="G82" s="1800"/>
      <c r="H82" s="1800"/>
      <c r="J82" s="1763"/>
      <c r="K82" s="1763"/>
      <c r="L82" s="1763"/>
    </row>
    <row r="83" spans="1:12" s="1762" customFormat="1">
      <c r="A83" s="1800"/>
      <c r="B83" s="1801"/>
      <c r="C83" s="1800"/>
      <c r="D83" s="1800"/>
      <c r="E83" s="1800"/>
      <c r="F83" s="1802"/>
      <c r="G83" s="1800"/>
      <c r="H83" s="1800"/>
      <c r="J83" s="1763"/>
      <c r="K83" s="1763"/>
      <c r="L83" s="1763"/>
    </row>
    <row r="84" spans="1:12" s="1762" customFormat="1">
      <c r="A84" s="1800"/>
      <c r="B84" s="1801"/>
      <c r="C84" s="1800"/>
      <c r="D84" s="1800"/>
      <c r="E84" s="1800"/>
      <c r="F84" s="1802"/>
      <c r="G84" s="1800"/>
      <c r="H84" s="1800"/>
      <c r="J84" s="1763"/>
      <c r="K84" s="1763"/>
      <c r="L84" s="1763"/>
    </row>
    <row r="85" spans="1:12" s="1762" customFormat="1">
      <c r="A85" s="1800"/>
      <c r="B85" s="1801"/>
      <c r="C85" s="1800"/>
      <c r="D85" s="1800"/>
      <c r="E85" s="1800"/>
      <c r="F85" s="1802"/>
      <c r="G85" s="1800"/>
      <c r="H85" s="1800"/>
      <c r="J85" s="1763"/>
      <c r="K85" s="1763"/>
      <c r="L85" s="1763"/>
    </row>
    <row r="86" spans="1:12" s="1762" customFormat="1">
      <c r="A86" s="1800"/>
      <c r="B86" s="1801"/>
      <c r="C86" s="1800"/>
      <c r="D86" s="1800"/>
      <c r="E86" s="1800"/>
      <c r="F86" s="1802"/>
      <c r="G86" s="1800"/>
      <c r="H86" s="1800"/>
      <c r="J86" s="1763"/>
      <c r="K86" s="1763"/>
      <c r="L86" s="1763"/>
    </row>
    <row r="87" spans="1:12" s="1762" customFormat="1">
      <c r="A87" s="1800"/>
      <c r="B87" s="1801"/>
      <c r="C87" s="1800"/>
      <c r="D87" s="1800"/>
      <c r="E87" s="1800"/>
      <c r="F87" s="1802"/>
      <c r="G87" s="1800"/>
      <c r="H87" s="1800"/>
      <c r="J87" s="1763"/>
      <c r="K87" s="1763"/>
      <c r="L87" s="1763"/>
    </row>
    <row r="88" spans="1:12" s="1762" customFormat="1">
      <c r="A88" s="1800"/>
      <c r="B88" s="1801"/>
      <c r="C88" s="1800"/>
      <c r="D88" s="1800"/>
      <c r="E88" s="1800"/>
      <c r="F88" s="1802"/>
      <c r="G88" s="1800"/>
      <c r="H88" s="1800"/>
      <c r="J88" s="1763"/>
      <c r="K88" s="1763"/>
      <c r="L88" s="1763"/>
    </row>
    <row r="89" spans="1:12" s="1762" customFormat="1">
      <c r="A89" s="1800"/>
      <c r="B89" s="1801"/>
      <c r="C89" s="1800"/>
      <c r="D89" s="1800"/>
      <c r="E89" s="1800"/>
      <c r="F89" s="1802"/>
      <c r="G89" s="1800"/>
      <c r="H89" s="1800"/>
      <c r="J89" s="1763"/>
      <c r="K89" s="1763"/>
      <c r="L89" s="1763"/>
    </row>
    <row r="90" spans="1:12" s="1762" customFormat="1">
      <c r="A90" s="1800"/>
      <c r="B90" s="1801"/>
      <c r="C90" s="1800"/>
      <c r="D90" s="1800"/>
      <c r="E90" s="1800"/>
      <c r="F90" s="1802"/>
      <c r="G90" s="1800"/>
      <c r="H90" s="1800"/>
      <c r="J90" s="1763"/>
      <c r="K90" s="1763"/>
      <c r="L90" s="1763"/>
    </row>
    <row r="91" spans="1:12" s="1762" customFormat="1">
      <c r="A91" s="1800"/>
      <c r="B91" s="1801"/>
      <c r="C91" s="1800"/>
      <c r="D91" s="1800"/>
      <c r="E91" s="1800"/>
      <c r="F91" s="1802"/>
      <c r="G91" s="1800"/>
      <c r="H91" s="1800"/>
      <c r="J91" s="1763"/>
      <c r="K91" s="1763"/>
      <c r="L91" s="1763"/>
    </row>
    <row r="92" spans="1:12" s="1762" customFormat="1">
      <c r="A92" s="1800"/>
      <c r="B92" s="1801"/>
      <c r="C92" s="1800"/>
      <c r="D92" s="1800"/>
      <c r="E92" s="1800"/>
      <c r="F92" s="1802"/>
      <c r="G92" s="1800"/>
      <c r="H92" s="1800"/>
      <c r="J92" s="1763"/>
      <c r="K92" s="1763"/>
      <c r="L92" s="1763"/>
    </row>
    <row r="93" spans="1:12">
      <c r="B93" s="1801"/>
      <c r="F93" s="1802"/>
    </row>
    <row r="94" spans="1:12">
      <c r="B94" s="1801"/>
      <c r="F94" s="1802"/>
    </row>
    <row r="95" spans="1:12">
      <c r="B95" s="1801"/>
      <c r="F95" s="1802"/>
    </row>
    <row r="96" spans="1:12">
      <c r="B96" s="1801"/>
      <c r="F96" s="1802"/>
    </row>
    <row r="97" spans="2:6">
      <c r="B97" s="1801"/>
      <c r="F97" s="1802"/>
    </row>
    <row r="98" spans="2:6">
      <c r="F98" s="1802"/>
    </row>
    <row r="99" spans="2:6">
      <c r="F99" s="1802"/>
    </row>
    <row r="170" spans="4:4">
      <c r="D170" s="1800">
        <f>115000000+12000000</f>
        <v>127000000</v>
      </c>
    </row>
  </sheetData>
  <mergeCells count="63">
    <mergeCell ref="A1:H1"/>
    <mergeCell ref="A2:F2"/>
    <mergeCell ref="A5:A10"/>
    <mergeCell ref="B5:D5"/>
    <mergeCell ref="B6:B8"/>
    <mergeCell ref="C6:D6"/>
    <mergeCell ref="B9:B10"/>
    <mergeCell ref="C9:D9"/>
    <mergeCell ref="A11:A15"/>
    <mergeCell ref="B11:D11"/>
    <mergeCell ref="B12:B13"/>
    <mergeCell ref="C12:D12"/>
    <mergeCell ref="B14:B15"/>
    <mergeCell ref="C14:D14"/>
    <mergeCell ref="A16:A18"/>
    <mergeCell ref="B16:D16"/>
    <mergeCell ref="B17:B18"/>
    <mergeCell ref="C17:D17"/>
    <mergeCell ref="A19:A21"/>
    <mergeCell ref="B19:D19"/>
    <mergeCell ref="B20:B21"/>
    <mergeCell ref="C20:D20"/>
    <mergeCell ref="A22:A28"/>
    <mergeCell ref="B22:D22"/>
    <mergeCell ref="B23:B24"/>
    <mergeCell ref="C23:D23"/>
    <mergeCell ref="B25:B26"/>
    <mergeCell ref="C25:D25"/>
    <mergeCell ref="B27:B28"/>
    <mergeCell ref="C27:D27"/>
    <mergeCell ref="A29:A31"/>
    <mergeCell ref="B29:D29"/>
    <mergeCell ref="B30:B31"/>
    <mergeCell ref="C30:D30"/>
    <mergeCell ref="A32:A34"/>
    <mergeCell ref="B32:D32"/>
    <mergeCell ref="B33:B34"/>
    <mergeCell ref="C33:D33"/>
    <mergeCell ref="A35:A37"/>
    <mergeCell ref="B35:D35"/>
    <mergeCell ref="B36:B37"/>
    <mergeCell ref="C36:D36"/>
    <mergeCell ref="A38:A42"/>
    <mergeCell ref="B38:D38"/>
    <mergeCell ref="B39:B40"/>
    <mergeCell ref="C39:D39"/>
    <mergeCell ref="B41:B42"/>
    <mergeCell ref="C41:D41"/>
    <mergeCell ref="A43:A45"/>
    <mergeCell ref="B43:D43"/>
    <mergeCell ref="B44:B45"/>
    <mergeCell ref="C44:D44"/>
    <mergeCell ref="A46:A48"/>
    <mergeCell ref="B46:D46"/>
    <mergeCell ref="B47:B48"/>
    <mergeCell ref="C47:D47"/>
    <mergeCell ref="A54:D54"/>
    <mergeCell ref="A49:A53"/>
    <mergeCell ref="B49:D49"/>
    <mergeCell ref="B50:B51"/>
    <mergeCell ref="C50:D50"/>
    <mergeCell ref="B52:B53"/>
    <mergeCell ref="C52:D52"/>
  </mergeCells>
  <printOptions horizontalCentered="1"/>
  <pageMargins left="0.51181102362204722" right="0.51181102362204722" top="0.74803149606299213" bottom="0.55118110236220474" header="0.31496062992125984" footer="0.31496062992125984"/>
  <pageSetup paperSize="9" orientation="landscape" horizontalDpi="300" verticalDpi="300" r:id="rId1"/>
  <headerFoot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9A46D-FADC-44F8-8B87-D3B90BCA94B1}">
  <dimension ref="A1:P265"/>
  <sheetViews>
    <sheetView view="pageBreakPreview" zoomScale="130" zoomScaleNormal="75" zoomScaleSheetLayoutView="130" workbookViewId="0">
      <pane xSplit="4" ySplit="5" topLeftCell="E6" activePane="bottomRight" state="frozen"/>
      <selection activeCell="J22" sqref="J22"/>
      <selection pane="topRight" activeCell="J22" sqref="J22"/>
      <selection pane="bottomLeft" activeCell="J22" sqref="J22"/>
      <selection pane="bottomRight" activeCell="C138" sqref="C138"/>
    </sheetView>
  </sheetViews>
  <sheetFormatPr defaultColWidth="9.140625" defaultRowHeight="15.75"/>
  <cols>
    <col min="1" max="1" width="7" style="1880" customWidth="1"/>
    <col min="2" max="2" width="8.85546875" style="1878" bestFit="1" customWidth="1"/>
    <col min="3" max="3" width="29.5703125" style="1794" customWidth="1"/>
    <col min="4" max="4" width="8.7109375" style="1794" customWidth="1"/>
    <col min="5" max="5" width="12.42578125" style="1794" customWidth="1"/>
    <col min="6" max="6" width="14.42578125" style="1794" customWidth="1"/>
    <col min="7" max="7" width="13.85546875" style="1794" bestFit="1" customWidth="1"/>
    <col min="8" max="8" width="13.42578125" style="1794" customWidth="1"/>
    <col min="9" max="9" width="12.85546875" style="1794" customWidth="1"/>
    <col min="10" max="10" width="14.28515625" style="1794" customWidth="1"/>
    <col min="11" max="11" width="12.85546875" style="1794" customWidth="1"/>
    <col min="12" max="12" width="12.42578125" style="1794" customWidth="1"/>
    <col min="13" max="13" width="11.42578125" style="1794" customWidth="1"/>
    <col min="14" max="14" width="11.85546875" style="1794" customWidth="1"/>
    <col min="15" max="15" width="10.140625" style="1794" customWidth="1"/>
    <col min="16" max="16" width="12.5703125" style="1795" customWidth="1"/>
    <col min="17" max="16384" width="9.140625" style="1795"/>
  </cols>
  <sheetData>
    <row r="1" spans="1:16" ht="13.5" customHeight="1">
      <c r="A1" s="11454" t="s">
        <v>571</v>
      </c>
      <c r="B1" s="11454"/>
      <c r="C1" s="11454"/>
      <c r="D1" s="11454"/>
      <c r="E1" s="11454"/>
      <c r="F1" s="11454"/>
      <c r="G1" s="11454"/>
      <c r="H1" s="11454"/>
      <c r="I1" s="11454"/>
      <c r="J1" s="11454"/>
      <c r="K1" s="11454"/>
      <c r="L1" s="11454"/>
      <c r="M1" s="11454"/>
      <c r="N1" s="11454"/>
      <c r="O1" s="11454"/>
    </row>
    <row r="2" spans="1:16" ht="13.5" customHeight="1" thickBot="1">
      <c r="A2" s="1803"/>
      <c r="B2" s="1803"/>
      <c r="C2" s="1803"/>
      <c r="D2" s="1803"/>
      <c r="E2" s="1803"/>
      <c r="F2" s="1803"/>
      <c r="G2" s="1803"/>
      <c r="H2" s="1803"/>
      <c r="I2" s="1803"/>
      <c r="J2" s="1803"/>
      <c r="K2" s="1803"/>
      <c r="L2" s="1803"/>
      <c r="M2" s="1803"/>
      <c r="N2" s="11455" t="s">
        <v>572</v>
      </c>
      <c r="O2" s="11455"/>
    </row>
    <row r="3" spans="1:16" ht="14.25" customHeight="1">
      <c r="A3" s="11456" t="s">
        <v>1</v>
      </c>
      <c r="B3" s="11459" t="s">
        <v>260</v>
      </c>
      <c r="C3" s="11459" t="s">
        <v>263</v>
      </c>
      <c r="D3" s="11462" t="s">
        <v>4</v>
      </c>
      <c r="E3" s="11465" t="s">
        <v>573</v>
      </c>
      <c r="F3" s="11465" t="s">
        <v>6</v>
      </c>
      <c r="G3" s="11467" t="s">
        <v>7</v>
      </c>
      <c r="H3" s="11467" t="s">
        <v>574</v>
      </c>
      <c r="I3" s="11470" t="s">
        <v>575</v>
      </c>
      <c r="J3" s="11471"/>
      <c r="K3" s="11471"/>
      <c r="L3" s="11471"/>
      <c r="M3" s="11472"/>
      <c r="N3" s="11470" t="s">
        <v>576</v>
      </c>
      <c r="O3" s="11475" t="s">
        <v>577</v>
      </c>
    </row>
    <row r="4" spans="1:16" ht="12.75" customHeight="1">
      <c r="A4" s="11457"/>
      <c r="B4" s="11460"/>
      <c r="C4" s="11460"/>
      <c r="D4" s="11463"/>
      <c r="E4" s="11466"/>
      <c r="F4" s="11466"/>
      <c r="G4" s="11468"/>
      <c r="H4" s="11468"/>
      <c r="I4" s="11468" t="s">
        <v>578</v>
      </c>
      <c r="J4" s="11460" t="s">
        <v>235</v>
      </c>
      <c r="K4" s="11460"/>
      <c r="L4" s="11468" t="s">
        <v>579</v>
      </c>
      <c r="M4" s="11451" t="s">
        <v>580</v>
      </c>
      <c r="N4" s="11473"/>
      <c r="O4" s="11476"/>
    </row>
    <row r="5" spans="1:16" ht="77.25" thickBot="1">
      <c r="A5" s="11458"/>
      <c r="B5" s="11461"/>
      <c r="C5" s="11461"/>
      <c r="D5" s="11464"/>
      <c r="E5" s="11452"/>
      <c r="F5" s="11452"/>
      <c r="G5" s="11469"/>
      <c r="H5" s="11469"/>
      <c r="I5" s="11469"/>
      <c r="J5" s="1804" t="s">
        <v>581</v>
      </c>
      <c r="K5" s="1804" t="s">
        <v>582</v>
      </c>
      <c r="L5" s="11469"/>
      <c r="M5" s="11452"/>
      <c r="N5" s="11474"/>
      <c r="O5" s="11477"/>
    </row>
    <row r="6" spans="1:16" ht="9.75" customHeight="1">
      <c r="A6" s="1805" t="s">
        <v>9</v>
      </c>
      <c r="B6" s="1806" t="s">
        <v>10</v>
      </c>
      <c r="C6" s="1806" t="s">
        <v>11</v>
      </c>
      <c r="D6" s="1806" t="s">
        <v>12</v>
      </c>
      <c r="E6" s="1806" t="s">
        <v>13</v>
      </c>
      <c r="F6" s="1806" t="s">
        <v>14</v>
      </c>
      <c r="G6" s="1806" t="s">
        <v>15</v>
      </c>
      <c r="H6" s="1806" t="s">
        <v>16</v>
      </c>
      <c r="I6" s="1806" t="s">
        <v>583</v>
      </c>
      <c r="J6" s="1806" t="s">
        <v>584</v>
      </c>
      <c r="K6" s="1806" t="s">
        <v>585</v>
      </c>
      <c r="L6" s="1806" t="s">
        <v>586</v>
      </c>
      <c r="M6" s="1806" t="s">
        <v>587</v>
      </c>
      <c r="N6" s="1807" t="s">
        <v>588</v>
      </c>
      <c r="O6" s="1807" t="s">
        <v>589</v>
      </c>
    </row>
    <row r="7" spans="1:16" ht="24" customHeight="1">
      <c r="A7" s="11415" t="s">
        <v>17</v>
      </c>
      <c r="B7" s="11453" t="s">
        <v>18</v>
      </c>
      <c r="C7" s="11453"/>
      <c r="D7" s="1808"/>
      <c r="E7" s="1809">
        <f>SUM(E8)</f>
        <v>3668000</v>
      </c>
      <c r="F7" s="1809">
        <f>SUM(F8)</f>
        <v>3711067</v>
      </c>
      <c r="G7" s="1810">
        <f>SUM(G8)</f>
        <v>1925238.21</v>
      </c>
      <c r="H7" s="1810">
        <f>SUM(H8)</f>
        <v>1925238.21</v>
      </c>
      <c r="I7" s="1810">
        <f>SUM(J7:K7)</f>
        <v>1897301.99</v>
      </c>
      <c r="J7" s="1810">
        <f>SUM(J8)</f>
        <v>1897301.99</v>
      </c>
      <c r="K7" s="1810">
        <f>SUM(K8)</f>
        <v>0</v>
      </c>
      <c r="L7" s="1810">
        <v>0</v>
      </c>
      <c r="M7" s="1810">
        <f>SUM(M8)</f>
        <v>27936.22</v>
      </c>
      <c r="N7" s="1810">
        <f>SUM(N8)</f>
        <v>0</v>
      </c>
      <c r="O7" s="1811">
        <f>G7/F7</f>
        <v>0.51878292954559968</v>
      </c>
      <c r="P7" s="1798"/>
    </row>
    <row r="8" spans="1:16" ht="26.25" customHeight="1">
      <c r="A8" s="11415"/>
      <c r="B8" s="11435" t="s">
        <v>43</v>
      </c>
      <c r="C8" s="11437" t="s">
        <v>44</v>
      </c>
      <c r="D8" s="1812" t="s">
        <v>590</v>
      </c>
      <c r="E8" s="1813">
        <f>SUM(E9:E14)</f>
        <v>3668000</v>
      </c>
      <c r="F8" s="1813">
        <f>SUM(F9:F14)</f>
        <v>3711067</v>
      </c>
      <c r="G8" s="1814">
        <f>SUM(H8,N8)</f>
        <v>1925238.21</v>
      </c>
      <c r="H8" s="1814">
        <f>SUM(I8,L8,M8)</f>
        <v>1925238.21</v>
      </c>
      <c r="I8" s="1814">
        <f>SUM(J8:K8)</f>
        <v>1897301.99</v>
      </c>
      <c r="J8" s="1814">
        <f>SUM(J9:J14)</f>
        <v>1897301.99</v>
      </c>
      <c r="K8" s="1814">
        <f>SUM(K9:K14)</f>
        <v>0</v>
      </c>
      <c r="L8" s="1814">
        <f t="shared" ref="L8:N8" si="0">SUM(L9:L14)</f>
        <v>0</v>
      </c>
      <c r="M8" s="1814">
        <f t="shared" si="0"/>
        <v>27936.22</v>
      </c>
      <c r="N8" s="1814">
        <f t="shared" si="0"/>
        <v>0</v>
      </c>
      <c r="O8" s="1815">
        <f>G8/F8</f>
        <v>0.51878292954559968</v>
      </c>
    </row>
    <row r="9" spans="1:16" ht="12.75">
      <c r="A9" s="11415"/>
      <c r="B9" s="11436"/>
      <c r="C9" s="11438"/>
      <c r="D9" s="1816" t="s">
        <v>591</v>
      </c>
      <c r="E9" s="1817">
        <v>0</v>
      </c>
      <c r="F9" s="1817">
        <v>28635</v>
      </c>
      <c r="G9" s="1818">
        <f>H9+N9</f>
        <v>27936.22</v>
      </c>
      <c r="H9" s="1818">
        <f>I9+L9+M9</f>
        <v>27936.22</v>
      </c>
      <c r="I9" s="1818">
        <f>J9+K9</f>
        <v>0</v>
      </c>
      <c r="J9" s="1818"/>
      <c r="K9" s="1818"/>
      <c r="L9" s="1818"/>
      <c r="M9" s="1818">
        <v>27936.22</v>
      </c>
      <c r="N9" s="1819"/>
      <c r="O9" s="1820">
        <f t="shared" ref="O9:O38" si="1">G9/F9</f>
        <v>0.97559699668238176</v>
      </c>
    </row>
    <row r="10" spans="1:16" ht="12.75">
      <c r="A10" s="11415"/>
      <c r="B10" s="11436"/>
      <c r="C10" s="11438"/>
      <c r="D10" s="1816" t="s">
        <v>406</v>
      </c>
      <c r="E10" s="1817">
        <v>331023</v>
      </c>
      <c r="F10" s="1817">
        <v>371205</v>
      </c>
      <c r="G10" s="1818">
        <f t="shared" ref="G10:G14" si="2">H10+N10</f>
        <v>371205</v>
      </c>
      <c r="H10" s="1818">
        <f t="shared" ref="H10:H14" si="3">I10+L10+M10</f>
        <v>371205</v>
      </c>
      <c r="I10" s="1818">
        <f t="shared" ref="I10:I14" si="4">J10+K10</f>
        <v>371205</v>
      </c>
      <c r="J10" s="1818">
        <v>371205</v>
      </c>
      <c r="K10" s="1818"/>
      <c r="L10" s="1821"/>
      <c r="M10" s="1821"/>
      <c r="N10" s="1822"/>
      <c r="O10" s="1820">
        <f t="shared" si="1"/>
        <v>1</v>
      </c>
    </row>
    <row r="11" spans="1:16" ht="12.75">
      <c r="A11" s="11415"/>
      <c r="B11" s="11436"/>
      <c r="C11" s="11438"/>
      <c r="D11" s="1816" t="s">
        <v>407</v>
      </c>
      <c r="E11" s="1817">
        <v>56902</v>
      </c>
      <c r="F11" s="1817">
        <v>63767</v>
      </c>
      <c r="G11" s="1818">
        <f t="shared" si="2"/>
        <v>63767</v>
      </c>
      <c r="H11" s="1818">
        <f t="shared" si="3"/>
        <v>63767</v>
      </c>
      <c r="I11" s="1818">
        <f t="shared" si="4"/>
        <v>63767</v>
      </c>
      <c r="J11" s="1818">
        <v>63767</v>
      </c>
      <c r="K11" s="1818"/>
      <c r="L11" s="1821"/>
      <c r="M11" s="1821"/>
      <c r="N11" s="1822"/>
      <c r="O11" s="1820">
        <f t="shared" si="1"/>
        <v>1</v>
      </c>
    </row>
    <row r="12" spans="1:16" ht="12.75">
      <c r="A12" s="11415"/>
      <c r="B12" s="11436"/>
      <c r="C12" s="11438"/>
      <c r="D12" s="1816" t="s">
        <v>408</v>
      </c>
      <c r="E12" s="1817">
        <v>8110</v>
      </c>
      <c r="F12" s="1817">
        <v>9095</v>
      </c>
      <c r="G12" s="1818">
        <f t="shared" si="2"/>
        <v>9095</v>
      </c>
      <c r="H12" s="1818">
        <f t="shared" si="3"/>
        <v>9095</v>
      </c>
      <c r="I12" s="1818">
        <f t="shared" si="4"/>
        <v>9095</v>
      </c>
      <c r="J12" s="1818">
        <v>9095</v>
      </c>
      <c r="K12" s="1818"/>
      <c r="L12" s="1821"/>
      <c r="M12" s="1821"/>
      <c r="N12" s="1822"/>
      <c r="O12" s="1820">
        <f t="shared" si="1"/>
        <v>1</v>
      </c>
    </row>
    <row r="13" spans="1:16" ht="12.75">
      <c r="A13" s="11415"/>
      <c r="B13" s="11436"/>
      <c r="C13" s="11438"/>
      <c r="D13" s="1816" t="s">
        <v>592</v>
      </c>
      <c r="E13" s="1817">
        <v>3267000</v>
      </c>
      <c r="F13" s="1817">
        <v>3238365</v>
      </c>
      <c r="G13" s="1818">
        <f t="shared" si="2"/>
        <v>1453234.99</v>
      </c>
      <c r="H13" s="1818">
        <f t="shared" si="3"/>
        <v>1453234.99</v>
      </c>
      <c r="I13" s="1818">
        <f t="shared" si="4"/>
        <v>1453234.99</v>
      </c>
      <c r="J13" s="1818">
        <v>1453234.99</v>
      </c>
      <c r="K13" s="1818"/>
      <c r="L13" s="1821"/>
      <c r="M13" s="1821"/>
      <c r="N13" s="1822"/>
      <c r="O13" s="1820">
        <f t="shared" si="1"/>
        <v>0.44875577336093986</v>
      </c>
    </row>
    <row r="14" spans="1:16" ht="12.75">
      <c r="A14" s="11421"/>
      <c r="B14" s="11448"/>
      <c r="C14" s="11447"/>
      <c r="D14" s="1824" t="s">
        <v>593</v>
      </c>
      <c r="E14" s="1817">
        <v>4965</v>
      </c>
      <c r="F14" s="1817">
        <v>0</v>
      </c>
      <c r="G14" s="1818">
        <f t="shared" si="2"/>
        <v>0</v>
      </c>
      <c r="H14" s="1818">
        <f t="shared" si="3"/>
        <v>0</v>
      </c>
      <c r="I14" s="1818">
        <f t="shared" si="4"/>
        <v>0</v>
      </c>
      <c r="J14" s="1818">
        <v>0</v>
      </c>
      <c r="K14" s="1818"/>
      <c r="L14" s="1821"/>
      <c r="M14" s="1821"/>
      <c r="N14" s="1822"/>
      <c r="O14" s="1820"/>
    </row>
    <row r="15" spans="1:16" ht="24.75" customHeight="1">
      <c r="A15" s="11414" t="s">
        <v>259</v>
      </c>
      <c r="B15" s="11449" t="s">
        <v>64</v>
      </c>
      <c r="C15" s="11450"/>
      <c r="D15" s="1808"/>
      <c r="E15" s="1809">
        <f>SUM(E16,E21)</f>
        <v>61527000</v>
      </c>
      <c r="F15" s="1809">
        <f>SUM(F16,F21)</f>
        <v>77849250</v>
      </c>
      <c r="G15" s="1810">
        <f>SUM(G16,G21)</f>
        <v>77844439.780000001</v>
      </c>
      <c r="H15" s="1810">
        <f>SUM(H16,H21)</f>
        <v>77844439.780000001</v>
      </c>
      <c r="I15" s="1810">
        <f>SUM(I16,I21)</f>
        <v>283462.86</v>
      </c>
      <c r="J15" s="1810">
        <f>J16+J21</f>
        <v>283462.86</v>
      </c>
      <c r="K15" s="1810">
        <f>SUM(K16,K21)</f>
        <v>0</v>
      </c>
      <c r="L15" s="1810">
        <f>SUM(L16,L21)</f>
        <v>77560976.920000002</v>
      </c>
      <c r="M15" s="1810">
        <v>0</v>
      </c>
      <c r="N15" s="1810">
        <v>0</v>
      </c>
      <c r="O15" s="1811">
        <f t="shared" si="1"/>
        <v>0.99993821109387693</v>
      </c>
    </row>
    <row r="16" spans="1:16" ht="26.25" customHeight="1">
      <c r="A16" s="11415"/>
      <c r="B16" s="11435" t="s">
        <v>421</v>
      </c>
      <c r="C16" s="11437" t="s">
        <v>77</v>
      </c>
      <c r="D16" s="1812" t="s">
        <v>590</v>
      </c>
      <c r="E16" s="1825">
        <f>SUM(E17:E20)</f>
        <v>61207000</v>
      </c>
      <c r="F16" s="1825">
        <f>SUM(F17:F20)</f>
        <v>77560977</v>
      </c>
      <c r="G16" s="1826">
        <f>SUM(H16,N16)</f>
        <v>77560976.920000002</v>
      </c>
      <c r="H16" s="1826">
        <f>SUM(I16,L16,M16)</f>
        <v>77560976.920000002</v>
      </c>
      <c r="I16" s="1826">
        <v>0</v>
      </c>
      <c r="J16" s="1826">
        <v>0</v>
      </c>
      <c r="K16" s="1826">
        <v>0</v>
      </c>
      <c r="L16" s="1826">
        <f>SUM(L17:L20)</f>
        <v>77560976.920000002</v>
      </c>
      <c r="M16" s="1826">
        <v>0</v>
      </c>
      <c r="N16" s="1827">
        <v>0</v>
      </c>
      <c r="O16" s="1828">
        <f t="shared" si="1"/>
        <v>0.99999999896855352</v>
      </c>
      <c r="P16" s="1798"/>
    </row>
    <row r="17" spans="1:16" ht="12.75">
      <c r="A17" s="11415"/>
      <c r="B17" s="11436"/>
      <c r="C17" s="11438"/>
      <c r="D17" s="1829" t="s">
        <v>374</v>
      </c>
      <c r="E17" s="1830">
        <v>700000</v>
      </c>
      <c r="F17" s="1830">
        <v>638344</v>
      </c>
      <c r="G17" s="1831">
        <f>H17+N17</f>
        <v>638344.38</v>
      </c>
      <c r="H17" s="1831">
        <f>I17+L17+M17</f>
        <v>638344.38</v>
      </c>
      <c r="I17" s="1831"/>
      <c r="J17" s="1831"/>
      <c r="K17" s="1831"/>
      <c r="L17" s="1831">
        <v>638344.38</v>
      </c>
      <c r="M17" s="1831"/>
      <c r="N17" s="1832"/>
      <c r="O17" s="1833">
        <f t="shared" si="1"/>
        <v>1.0000005952903137</v>
      </c>
      <c r="P17" s="1798"/>
    </row>
    <row r="18" spans="1:16" ht="12.75">
      <c r="A18" s="11415"/>
      <c r="B18" s="11436"/>
      <c r="C18" s="11438"/>
      <c r="D18" s="1829" t="s">
        <v>198</v>
      </c>
      <c r="E18" s="1830">
        <v>5300000</v>
      </c>
      <c r="F18" s="1830">
        <v>3832695</v>
      </c>
      <c r="G18" s="1831">
        <f t="shared" ref="G18:G20" si="5">H18+N18</f>
        <v>3832694.82</v>
      </c>
      <c r="H18" s="1831">
        <f t="shared" ref="H18:H20" si="6">I18+L18+M18</f>
        <v>3832694.82</v>
      </c>
      <c r="I18" s="1831"/>
      <c r="J18" s="1831"/>
      <c r="K18" s="1831"/>
      <c r="L18" s="1831">
        <v>3832694.82</v>
      </c>
      <c r="M18" s="1831"/>
      <c r="N18" s="1832"/>
      <c r="O18" s="1833">
        <f t="shared" si="1"/>
        <v>0.99999995303565758</v>
      </c>
      <c r="P18" s="1798"/>
    </row>
    <row r="19" spans="1:16" ht="12.75">
      <c r="A19" s="11415"/>
      <c r="B19" s="11436"/>
      <c r="C19" s="11438"/>
      <c r="D19" s="1834" t="s">
        <v>594</v>
      </c>
      <c r="E19" s="1835">
        <v>51207000</v>
      </c>
      <c r="F19" s="1835">
        <v>65195685</v>
      </c>
      <c r="G19" s="1831">
        <f t="shared" si="5"/>
        <v>65195685.590000004</v>
      </c>
      <c r="H19" s="1831">
        <f t="shared" si="6"/>
        <v>65195685.590000004</v>
      </c>
      <c r="I19" s="1836"/>
      <c r="J19" s="1836"/>
      <c r="K19" s="1836"/>
      <c r="L19" s="1831">
        <v>65195685.590000004</v>
      </c>
      <c r="M19" s="1836"/>
      <c r="N19" s="1837"/>
      <c r="O19" s="1833">
        <f t="shared" si="1"/>
        <v>1.0000000090496788</v>
      </c>
    </row>
    <row r="20" spans="1:16" ht="12.75">
      <c r="A20" s="11415"/>
      <c r="B20" s="11448"/>
      <c r="C20" s="11447"/>
      <c r="D20" s="1834" t="s">
        <v>247</v>
      </c>
      <c r="E20" s="1835">
        <v>4000000</v>
      </c>
      <c r="F20" s="1835">
        <v>7894253</v>
      </c>
      <c r="G20" s="1831">
        <f t="shared" si="5"/>
        <v>7894252.1299999999</v>
      </c>
      <c r="H20" s="1831">
        <f t="shared" si="6"/>
        <v>7894252.1299999999</v>
      </c>
      <c r="I20" s="1836"/>
      <c r="J20" s="1836"/>
      <c r="K20" s="1836"/>
      <c r="L20" s="1831">
        <v>7894252.1299999999</v>
      </c>
      <c r="M20" s="1836"/>
      <c r="N20" s="1837"/>
      <c r="O20" s="1833">
        <f t="shared" si="1"/>
        <v>0.99999988979324583</v>
      </c>
    </row>
    <row r="21" spans="1:16" ht="27" customHeight="1">
      <c r="A21" s="11415"/>
      <c r="B21" s="11435" t="s">
        <v>549</v>
      </c>
      <c r="C21" s="11437" t="s">
        <v>44</v>
      </c>
      <c r="D21" s="1812" t="s">
        <v>590</v>
      </c>
      <c r="E21" s="1825">
        <f>SUM(E22:E26)</f>
        <v>320000</v>
      </c>
      <c r="F21" s="1825">
        <f>SUM(F22:F26)</f>
        <v>288273</v>
      </c>
      <c r="G21" s="1826">
        <f>SUM(H21,N21)</f>
        <v>283462.86</v>
      </c>
      <c r="H21" s="1826">
        <f>SUM(I21,L21,M21)</f>
        <v>283462.86</v>
      </c>
      <c r="I21" s="1826">
        <f>SUM(J21:K21)</f>
        <v>283462.86</v>
      </c>
      <c r="J21" s="1826">
        <f>SUM(J22:J26)</f>
        <v>283462.86</v>
      </c>
      <c r="K21" s="1826">
        <f>SUM(K22:K26)</f>
        <v>0</v>
      </c>
      <c r="L21" s="1826">
        <v>0</v>
      </c>
      <c r="M21" s="1826">
        <v>0</v>
      </c>
      <c r="N21" s="1827">
        <v>0</v>
      </c>
      <c r="O21" s="1828">
        <f t="shared" si="1"/>
        <v>0.98331394199248623</v>
      </c>
      <c r="P21" s="1798"/>
    </row>
    <row r="22" spans="1:16" ht="12.75">
      <c r="A22" s="11415"/>
      <c r="B22" s="11436"/>
      <c r="C22" s="11438"/>
      <c r="D22" s="1829" t="s">
        <v>406</v>
      </c>
      <c r="E22" s="1830">
        <v>123824</v>
      </c>
      <c r="F22" s="1830">
        <v>139829</v>
      </c>
      <c r="G22" s="1831">
        <f>H22+N22</f>
        <v>139829</v>
      </c>
      <c r="H22" s="1831">
        <f>I22+L22+M22</f>
        <v>139829</v>
      </c>
      <c r="I22" s="1831">
        <f>J22+K22</f>
        <v>139829</v>
      </c>
      <c r="J22" s="1831">
        <v>139829</v>
      </c>
      <c r="K22" s="1831"/>
      <c r="L22" s="1831"/>
      <c r="M22" s="1831"/>
      <c r="N22" s="1832"/>
      <c r="O22" s="1833">
        <f t="shared" si="1"/>
        <v>1</v>
      </c>
      <c r="P22" s="1798"/>
    </row>
    <row r="23" spans="1:16" ht="12.75">
      <c r="A23" s="11415"/>
      <c r="B23" s="11436"/>
      <c r="C23" s="11438"/>
      <c r="D23" s="1829" t="s">
        <v>407</v>
      </c>
      <c r="E23" s="1830">
        <v>21286</v>
      </c>
      <c r="F23" s="1830">
        <v>24018</v>
      </c>
      <c r="G23" s="1831">
        <f t="shared" ref="G23:G25" si="7">H23+N23</f>
        <v>24018</v>
      </c>
      <c r="H23" s="1831">
        <f t="shared" ref="H23:H25" si="8">I23+L23+M23</f>
        <v>24018</v>
      </c>
      <c r="I23" s="1831">
        <f t="shared" ref="I23:I25" si="9">J23+K23</f>
        <v>24018</v>
      </c>
      <c r="J23" s="1831">
        <v>24018</v>
      </c>
      <c r="K23" s="1831"/>
      <c r="L23" s="1831"/>
      <c r="M23" s="1831"/>
      <c r="N23" s="1832"/>
      <c r="O23" s="1833">
        <f t="shared" si="1"/>
        <v>1</v>
      </c>
      <c r="P23" s="1798"/>
    </row>
    <row r="24" spans="1:16" ht="12.75">
      <c r="A24" s="11415"/>
      <c r="B24" s="11436"/>
      <c r="C24" s="11438"/>
      <c r="D24" s="1829" t="s">
        <v>408</v>
      </c>
      <c r="E24" s="1830">
        <v>3033</v>
      </c>
      <c r="F24" s="1830">
        <v>3426</v>
      </c>
      <c r="G24" s="1831">
        <f t="shared" si="7"/>
        <v>3426</v>
      </c>
      <c r="H24" s="1831">
        <f t="shared" si="8"/>
        <v>3426</v>
      </c>
      <c r="I24" s="1831">
        <f t="shared" si="9"/>
        <v>3426</v>
      </c>
      <c r="J24" s="1831">
        <v>3426</v>
      </c>
      <c r="K24" s="1831"/>
      <c r="L24" s="1831"/>
      <c r="M24" s="1831"/>
      <c r="N24" s="1832"/>
      <c r="O24" s="1833">
        <f t="shared" si="1"/>
        <v>1</v>
      </c>
      <c r="P24" s="1798"/>
    </row>
    <row r="25" spans="1:16" ht="12.75">
      <c r="A25" s="11415"/>
      <c r="B25" s="11436"/>
      <c r="C25" s="11438"/>
      <c r="D25" s="1829" t="s">
        <v>376</v>
      </c>
      <c r="E25" s="1830">
        <v>170000</v>
      </c>
      <c r="F25" s="1830">
        <v>121000</v>
      </c>
      <c r="G25" s="1831">
        <f t="shared" si="7"/>
        <v>116189.86</v>
      </c>
      <c r="H25" s="1831">
        <f t="shared" si="8"/>
        <v>116189.86</v>
      </c>
      <c r="I25" s="1831">
        <f t="shared" si="9"/>
        <v>116189.86</v>
      </c>
      <c r="J25" s="1831">
        <v>116189.86</v>
      </c>
      <c r="K25" s="1831"/>
      <c r="L25" s="1831"/>
      <c r="M25" s="1831"/>
      <c r="N25" s="1832"/>
      <c r="O25" s="1833">
        <f t="shared" si="1"/>
        <v>0.9602467768595041</v>
      </c>
      <c r="P25" s="1798"/>
    </row>
    <row r="26" spans="1:16" ht="12.75">
      <c r="A26" s="11421"/>
      <c r="B26" s="11448"/>
      <c r="C26" s="11447"/>
      <c r="D26" s="1834" t="s">
        <v>593</v>
      </c>
      <c r="E26" s="1835">
        <v>1857</v>
      </c>
      <c r="F26" s="1835">
        <v>0</v>
      </c>
      <c r="G26" s="1831"/>
      <c r="H26" s="1831"/>
      <c r="I26" s="1831"/>
      <c r="J26" s="1831"/>
      <c r="K26" s="1831"/>
      <c r="L26" s="1836"/>
      <c r="M26" s="1836"/>
      <c r="N26" s="1837"/>
      <c r="O26" s="1833"/>
    </row>
    <row r="27" spans="1:16" ht="24.75" customHeight="1">
      <c r="A27" s="11414" t="s">
        <v>550</v>
      </c>
      <c r="B27" s="11449" t="s">
        <v>91</v>
      </c>
      <c r="C27" s="11450"/>
      <c r="D27" s="1838"/>
      <c r="E27" s="1839">
        <f t="shared" ref="E27:K27" si="10">SUM(E28)</f>
        <v>64000</v>
      </c>
      <c r="F27" s="1839">
        <f>SUM(F28)</f>
        <v>71358</v>
      </c>
      <c r="G27" s="1840">
        <f t="shared" si="10"/>
        <v>71358</v>
      </c>
      <c r="H27" s="1840">
        <f t="shared" si="10"/>
        <v>71358</v>
      </c>
      <c r="I27" s="1840">
        <f t="shared" si="10"/>
        <v>71358</v>
      </c>
      <c r="J27" s="1840">
        <f t="shared" si="10"/>
        <v>71358</v>
      </c>
      <c r="K27" s="1840">
        <f t="shared" si="10"/>
        <v>0</v>
      </c>
      <c r="L27" s="1840">
        <v>0</v>
      </c>
      <c r="M27" s="1840">
        <v>0</v>
      </c>
      <c r="N27" s="1840">
        <v>0</v>
      </c>
      <c r="O27" s="1841">
        <f t="shared" si="1"/>
        <v>1</v>
      </c>
    </row>
    <row r="28" spans="1:16" ht="27.75" customHeight="1">
      <c r="A28" s="11415"/>
      <c r="B28" s="11435" t="s">
        <v>551</v>
      </c>
      <c r="C28" s="11437" t="s">
        <v>44</v>
      </c>
      <c r="D28" s="1812" t="s">
        <v>590</v>
      </c>
      <c r="E28" s="1825">
        <f>SUM(E29:E32)</f>
        <v>64000</v>
      </c>
      <c r="F28" s="1825">
        <f>SUM(F29:F32)</f>
        <v>71358</v>
      </c>
      <c r="G28" s="1826">
        <f>SUM(H28,N28)</f>
        <v>71358</v>
      </c>
      <c r="H28" s="1826">
        <f>SUM(I28,L28,M28)</f>
        <v>71358</v>
      </c>
      <c r="I28" s="1826">
        <f>SUM(J28:K28)</f>
        <v>71358</v>
      </c>
      <c r="J28" s="1826">
        <f>SUM(J29:J32)</f>
        <v>71358</v>
      </c>
      <c r="K28" s="1826">
        <f>SUM(K29:K32)</f>
        <v>0</v>
      </c>
      <c r="L28" s="1826">
        <v>0</v>
      </c>
      <c r="M28" s="1826">
        <v>0</v>
      </c>
      <c r="N28" s="1827">
        <v>0</v>
      </c>
      <c r="O28" s="1828">
        <f t="shared" si="1"/>
        <v>1</v>
      </c>
      <c r="P28" s="1798"/>
    </row>
    <row r="29" spans="1:16" ht="12.75">
      <c r="A29" s="11415"/>
      <c r="B29" s="11436"/>
      <c r="C29" s="11438"/>
      <c r="D29" s="1829" t="s">
        <v>406</v>
      </c>
      <c r="E29" s="1830">
        <v>52832</v>
      </c>
      <c r="F29" s="1830">
        <v>59650</v>
      </c>
      <c r="G29" s="1831">
        <f>H29+N29</f>
        <v>59650</v>
      </c>
      <c r="H29" s="1831">
        <f>I29+L29+M29</f>
        <v>59650</v>
      </c>
      <c r="I29" s="1831">
        <f>J29+K29</f>
        <v>59650</v>
      </c>
      <c r="J29" s="1831">
        <v>59650</v>
      </c>
      <c r="K29" s="1831"/>
      <c r="L29" s="1831"/>
      <c r="M29" s="1831"/>
      <c r="N29" s="1832"/>
      <c r="O29" s="1833">
        <f t="shared" si="1"/>
        <v>1</v>
      </c>
      <c r="P29" s="1798"/>
    </row>
    <row r="30" spans="1:16" ht="12.75">
      <c r="A30" s="11415"/>
      <c r="B30" s="11436"/>
      <c r="C30" s="11438"/>
      <c r="D30" s="1829" t="s">
        <v>407</v>
      </c>
      <c r="E30" s="1830">
        <v>9082</v>
      </c>
      <c r="F30" s="1830">
        <v>10246</v>
      </c>
      <c r="G30" s="1831">
        <f t="shared" ref="G30:G31" si="11">H30+N30</f>
        <v>10246</v>
      </c>
      <c r="H30" s="1831">
        <f t="shared" ref="H30:H31" si="12">I30+L30+M30</f>
        <v>10246</v>
      </c>
      <c r="I30" s="1831">
        <f t="shared" ref="I30:I31" si="13">J30+K30</f>
        <v>10246</v>
      </c>
      <c r="J30" s="1831">
        <v>10246</v>
      </c>
      <c r="K30" s="1831"/>
      <c r="L30" s="1831"/>
      <c r="M30" s="1831"/>
      <c r="N30" s="1832"/>
      <c r="O30" s="1833">
        <f t="shared" si="1"/>
        <v>1</v>
      </c>
      <c r="P30" s="1798"/>
    </row>
    <row r="31" spans="1:16" ht="12.75">
      <c r="A31" s="11415"/>
      <c r="B31" s="11436"/>
      <c r="C31" s="11438"/>
      <c r="D31" s="1842" t="s">
        <v>408</v>
      </c>
      <c r="E31" s="1843">
        <v>1294</v>
      </c>
      <c r="F31" s="1843">
        <v>1462</v>
      </c>
      <c r="G31" s="1831">
        <f t="shared" si="11"/>
        <v>1462</v>
      </c>
      <c r="H31" s="1831">
        <f t="shared" si="12"/>
        <v>1462</v>
      </c>
      <c r="I31" s="1831">
        <f t="shared" si="13"/>
        <v>1462</v>
      </c>
      <c r="J31" s="1844">
        <v>1462</v>
      </c>
      <c r="K31" s="1844"/>
      <c r="L31" s="1844"/>
      <c r="M31" s="1844"/>
      <c r="N31" s="1845"/>
      <c r="O31" s="1833">
        <f t="shared" si="1"/>
        <v>1</v>
      </c>
      <c r="P31" s="1798"/>
    </row>
    <row r="32" spans="1:16" ht="12.75">
      <c r="A32" s="11415"/>
      <c r="B32" s="11436"/>
      <c r="C32" s="11438"/>
      <c r="D32" s="1842" t="s">
        <v>593</v>
      </c>
      <c r="E32" s="1843">
        <v>792</v>
      </c>
      <c r="F32" s="1843">
        <v>0</v>
      </c>
      <c r="G32" s="1831"/>
      <c r="H32" s="1831"/>
      <c r="I32" s="1844"/>
      <c r="J32" s="1844"/>
      <c r="K32" s="1844"/>
      <c r="L32" s="1844"/>
      <c r="M32" s="1844"/>
      <c r="N32" s="1845"/>
      <c r="O32" s="1833"/>
      <c r="P32" s="1798"/>
    </row>
    <row r="33" spans="1:16" ht="26.25" customHeight="1">
      <c r="A33" s="11414" t="s">
        <v>432</v>
      </c>
      <c r="B33" s="11443" t="s">
        <v>102</v>
      </c>
      <c r="C33" s="11443"/>
      <c r="D33" s="1838"/>
      <c r="E33" s="1839">
        <f t="shared" ref="E33:K33" si="14">E34</f>
        <v>370000</v>
      </c>
      <c r="F33" s="1839">
        <f t="shared" si="14"/>
        <v>403807</v>
      </c>
      <c r="G33" s="1840">
        <f t="shared" si="14"/>
        <v>403807</v>
      </c>
      <c r="H33" s="1840">
        <f t="shared" si="14"/>
        <v>403807</v>
      </c>
      <c r="I33" s="1840">
        <f t="shared" si="14"/>
        <v>403807</v>
      </c>
      <c r="J33" s="1840">
        <f t="shared" si="14"/>
        <v>343807</v>
      </c>
      <c r="K33" s="1840">
        <f t="shared" si="14"/>
        <v>60000</v>
      </c>
      <c r="L33" s="1840">
        <v>0</v>
      </c>
      <c r="M33" s="1840">
        <v>0</v>
      </c>
      <c r="N33" s="1840">
        <f>N34</f>
        <v>0</v>
      </c>
      <c r="O33" s="1841">
        <f t="shared" si="1"/>
        <v>1</v>
      </c>
    </row>
    <row r="34" spans="1:16" ht="27.75" customHeight="1">
      <c r="A34" s="11415"/>
      <c r="B34" s="11435" t="s">
        <v>552</v>
      </c>
      <c r="C34" s="11437" t="s">
        <v>553</v>
      </c>
      <c r="D34" s="1812" t="s">
        <v>590</v>
      </c>
      <c r="E34" s="1825">
        <f>SUM(E35:E38)</f>
        <v>370000</v>
      </c>
      <c r="F34" s="1825">
        <f>SUM(F35:F38)</f>
        <v>403807</v>
      </c>
      <c r="G34" s="1826">
        <f>SUM(H34,N34)</f>
        <v>403807</v>
      </c>
      <c r="H34" s="1826">
        <f>SUM(I34,L34,M34)</f>
        <v>403807</v>
      </c>
      <c r="I34" s="1826">
        <f>SUM(J34:K34)</f>
        <v>403807</v>
      </c>
      <c r="J34" s="1826">
        <f>SUM(J35:J38)</f>
        <v>343807</v>
      </c>
      <c r="K34" s="1826">
        <f>SUM(K35:K38)</f>
        <v>60000</v>
      </c>
      <c r="L34" s="1826">
        <v>0</v>
      </c>
      <c r="M34" s="1826">
        <v>0</v>
      </c>
      <c r="N34" s="1827">
        <v>0</v>
      </c>
      <c r="O34" s="1815">
        <f t="shared" si="1"/>
        <v>1</v>
      </c>
      <c r="P34" s="1798"/>
    </row>
    <row r="35" spans="1:16" ht="12.75">
      <c r="A35" s="11415"/>
      <c r="B35" s="11436"/>
      <c r="C35" s="11438"/>
      <c r="D35" s="1829" t="s">
        <v>406</v>
      </c>
      <c r="E35" s="1830">
        <v>257520</v>
      </c>
      <c r="F35" s="1830">
        <v>285650</v>
      </c>
      <c r="G35" s="1831">
        <f>H35+N35</f>
        <v>285650</v>
      </c>
      <c r="H35" s="1831">
        <f>I35+L35+M35</f>
        <v>285650</v>
      </c>
      <c r="I35" s="1831">
        <f>J35+K35</f>
        <v>285650</v>
      </c>
      <c r="J35" s="1831">
        <v>285650</v>
      </c>
      <c r="K35" s="1831"/>
      <c r="L35" s="1826"/>
      <c r="M35" s="1826"/>
      <c r="N35" s="1827"/>
      <c r="O35" s="1820">
        <f t="shared" si="1"/>
        <v>1</v>
      </c>
      <c r="P35" s="1798"/>
    </row>
    <row r="36" spans="1:16" ht="12.75">
      <c r="A36" s="11415"/>
      <c r="B36" s="11436"/>
      <c r="C36" s="11438"/>
      <c r="D36" s="1829" t="s">
        <v>407</v>
      </c>
      <c r="E36" s="1830">
        <v>46170</v>
      </c>
      <c r="F36" s="1830">
        <v>51217</v>
      </c>
      <c r="G36" s="1831">
        <f t="shared" ref="G36:G38" si="15">H36+N36</f>
        <v>51217</v>
      </c>
      <c r="H36" s="1831">
        <f t="shared" ref="H36:H38" si="16">I36+L36+M36</f>
        <v>51217</v>
      </c>
      <c r="I36" s="1831">
        <f t="shared" ref="I36:I38" si="17">J36+K36</f>
        <v>51217</v>
      </c>
      <c r="J36" s="1831">
        <v>51217</v>
      </c>
      <c r="K36" s="1831"/>
      <c r="L36" s="1826"/>
      <c r="M36" s="1826"/>
      <c r="N36" s="1827"/>
      <c r="O36" s="1820">
        <f t="shared" si="1"/>
        <v>1</v>
      </c>
      <c r="P36" s="1798"/>
    </row>
    <row r="37" spans="1:16" ht="12.75">
      <c r="A37" s="11415"/>
      <c r="B37" s="11436"/>
      <c r="C37" s="11438"/>
      <c r="D37" s="1829" t="s">
        <v>408</v>
      </c>
      <c r="E37" s="1830">
        <v>6310</v>
      </c>
      <c r="F37" s="1830">
        <v>6940</v>
      </c>
      <c r="G37" s="1831">
        <f t="shared" si="15"/>
        <v>6940</v>
      </c>
      <c r="H37" s="1831">
        <f t="shared" si="16"/>
        <v>6940</v>
      </c>
      <c r="I37" s="1831">
        <f t="shared" si="17"/>
        <v>6940</v>
      </c>
      <c r="J37" s="1831">
        <v>6940</v>
      </c>
      <c r="K37" s="1831"/>
      <c r="L37" s="1826"/>
      <c r="M37" s="1826"/>
      <c r="N37" s="1827"/>
      <c r="O37" s="1820">
        <f t="shared" si="1"/>
        <v>1</v>
      </c>
      <c r="P37" s="1798"/>
    </row>
    <row r="38" spans="1:16" ht="12.75">
      <c r="A38" s="11415"/>
      <c r="B38" s="11436"/>
      <c r="C38" s="11438"/>
      <c r="D38" s="1842" t="s">
        <v>376</v>
      </c>
      <c r="E38" s="1843">
        <v>60000</v>
      </c>
      <c r="F38" s="1843">
        <v>60000</v>
      </c>
      <c r="G38" s="1844">
        <f t="shared" si="15"/>
        <v>60000</v>
      </c>
      <c r="H38" s="1844">
        <f t="shared" si="16"/>
        <v>60000</v>
      </c>
      <c r="I38" s="1844">
        <f t="shared" si="17"/>
        <v>60000</v>
      </c>
      <c r="J38" s="1844"/>
      <c r="K38" s="1844">
        <v>60000</v>
      </c>
      <c r="L38" s="1846"/>
      <c r="M38" s="1846"/>
      <c r="N38" s="1847"/>
      <c r="O38" s="1848">
        <f t="shared" si="1"/>
        <v>1</v>
      </c>
      <c r="P38" s="1798"/>
    </row>
    <row r="39" spans="1:16" ht="25.5" customHeight="1">
      <c r="A39" s="11414" t="s">
        <v>336</v>
      </c>
      <c r="B39" s="11443" t="s">
        <v>113</v>
      </c>
      <c r="C39" s="11443"/>
      <c r="D39" s="1838"/>
      <c r="E39" s="1839">
        <f t="shared" ref="E39:K39" si="18">SUM(E40,E45,E51)</f>
        <v>602000</v>
      </c>
      <c r="F39" s="1839">
        <f>SUM(F40,F45,F51)</f>
        <v>658321</v>
      </c>
      <c r="G39" s="1840">
        <f t="shared" si="18"/>
        <v>640959.82000000007</v>
      </c>
      <c r="H39" s="1840">
        <f t="shared" si="18"/>
        <v>640959.82000000007</v>
      </c>
      <c r="I39" s="1840">
        <f t="shared" si="18"/>
        <v>632376.22</v>
      </c>
      <c r="J39" s="1840">
        <f t="shared" si="18"/>
        <v>596527</v>
      </c>
      <c r="K39" s="1840">
        <f t="shared" si="18"/>
        <v>35849.219999999994</v>
      </c>
      <c r="L39" s="1840">
        <v>0</v>
      </c>
      <c r="M39" s="1840">
        <f>SUM(M40,M45,M51)</f>
        <v>8583.6</v>
      </c>
      <c r="N39" s="1840">
        <f>SUM(N40,N45,N51)</f>
        <v>0</v>
      </c>
      <c r="O39" s="1841">
        <f>G39/F39</f>
        <v>0.97362809328579836</v>
      </c>
    </row>
    <row r="40" spans="1:16" ht="27" customHeight="1">
      <c r="A40" s="11415"/>
      <c r="B40" s="11435" t="s">
        <v>554</v>
      </c>
      <c r="C40" s="11437" t="s">
        <v>114</v>
      </c>
      <c r="D40" s="1812" t="s">
        <v>590</v>
      </c>
      <c r="E40" s="1825">
        <f>SUM(E41:E44)</f>
        <v>310000</v>
      </c>
      <c r="F40" s="1825">
        <f>SUM(F41:F44)</f>
        <v>344217</v>
      </c>
      <c r="G40" s="1826">
        <f>SUM(H40,N40)</f>
        <v>344217</v>
      </c>
      <c r="H40" s="1826">
        <f>SUM(I40,L40,M40)</f>
        <v>344217</v>
      </c>
      <c r="I40" s="1826">
        <f>SUM(J40:K40)</f>
        <v>344217</v>
      </c>
      <c r="J40" s="1826">
        <f>SUM(J41:J44)</f>
        <v>344217</v>
      </c>
      <c r="K40" s="1826">
        <f>SUM(K42:K44)</f>
        <v>0</v>
      </c>
      <c r="L40" s="1826">
        <v>0</v>
      </c>
      <c r="M40" s="1826">
        <v>0</v>
      </c>
      <c r="N40" s="1827">
        <v>0</v>
      </c>
      <c r="O40" s="1815">
        <f>SUM(G40/F40)</f>
        <v>1</v>
      </c>
      <c r="P40" s="1798"/>
    </row>
    <row r="41" spans="1:16" ht="12.75">
      <c r="A41" s="11415"/>
      <c r="B41" s="11436"/>
      <c r="C41" s="11438"/>
      <c r="D41" s="1834" t="s">
        <v>406</v>
      </c>
      <c r="E41" s="1835">
        <v>255903</v>
      </c>
      <c r="F41" s="1835">
        <v>287740</v>
      </c>
      <c r="G41" s="1831">
        <f>H41+N41</f>
        <v>287740</v>
      </c>
      <c r="H41" s="1831">
        <f>I41+L41+M41</f>
        <v>287740</v>
      </c>
      <c r="I41" s="1831">
        <f>J41+K41</f>
        <v>287740</v>
      </c>
      <c r="J41" s="1831">
        <v>287740</v>
      </c>
      <c r="K41" s="1836"/>
      <c r="L41" s="1836"/>
      <c r="M41" s="1836"/>
      <c r="N41" s="1837"/>
      <c r="O41" s="1820">
        <f>SUM(G41/F41)</f>
        <v>1</v>
      </c>
    </row>
    <row r="42" spans="1:16" ht="12.75">
      <c r="A42" s="11415"/>
      <c r="B42" s="11436"/>
      <c r="C42" s="11438"/>
      <c r="D42" s="1834" t="s">
        <v>407</v>
      </c>
      <c r="E42" s="1835">
        <v>43990</v>
      </c>
      <c r="F42" s="1835">
        <v>49427</v>
      </c>
      <c r="G42" s="1831">
        <f t="shared" ref="G42:G43" si="19">H42+N42</f>
        <v>49427</v>
      </c>
      <c r="H42" s="1831">
        <f t="shared" ref="H42:H43" si="20">I42+L42+M42</f>
        <v>49427</v>
      </c>
      <c r="I42" s="1831">
        <f t="shared" ref="I42:I43" si="21">J42+K42</f>
        <v>49427</v>
      </c>
      <c r="J42" s="1831">
        <v>49427</v>
      </c>
      <c r="K42" s="1836"/>
      <c r="L42" s="1836"/>
      <c r="M42" s="1836"/>
      <c r="N42" s="1837"/>
      <c r="O42" s="1820">
        <f>SUM(G42/F42)</f>
        <v>1</v>
      </c>
    </row>
    <row r="43" spans="1:16" ht="12.75">
      <c r="A43" s="11415"/>
      <c r="B43" s="11436"/>
      <c r="C43" s="11438"/>
      <c r="D43" s="1834" t="s">
        <v>408</v>
      </c>
      <c r="E43" s="1835">
        <v>6269</v>
      </c>
      <c r="F43" s="1835">
        <v>7050</v>
      </c>
      <c r="G43" s="1831">
        <f t="shared" si="19"/>
        <v>7050</v>
      </c>
      <c r="H43" s="1831">
        <f t="shared" si="20"/>
        <v>7050</v>
      </c>
      <c r="I43" s="1831">
        <f t="shared" si="21"/>
        <v>7050</v>
      </c>
      <c r="J43" s="1831">
        <v>7050</v>
      </c>
      <c r="K43" s="1836"/>
      <c r="L43" s="1836"/>
      <c r="M43" s="1836"/>
      <c r="N43" s="1837"/>
      <c r="O43" s="1820">
        <f>SUM(G43/F43)</f>
        <v>1</v>
      </c>
    </row>
    <row r="44" spans="1:16" ht="12.75">
      <c r="A44" s="11421"/>
      <c r="B44" s="11448"/>
      <c r="C44" s="11447"/>
      <c r="D44" s="1834" t="s">
        <v>593</v>
      </c>
      <c r="E44" s="1835">
        <v>3838</v>
      </c>
      <c r="F44" s="1835">
        <v>0</v>
      </c>
      <c r="G44" s="1831"/>
      <c r="H44" s="1831"/>
      <c r="I44" s="1831"/>
      <c r="J44" s="1831"/>
      <c r="K44" s="1836"/>
      <c r="L44" s="1836"/>
      <c r="M44" s="1836"/>
      <c r="N44" s="1837"/>
      <c r="O44" s="1820"/>
    </row>
    <row r="45" spans="1:16" ht="29.25" customHeight="1">
      <c r="A45" s="11415" t="s">
        <v>336</v>
      </c>
      <c r="B45" s="11436" t="s">
        <v>555</v>
      </c>
      <c r="C45" s="11438" t="s">
        <v>117</v>
      </c>
      <c r="D45" s="1823" t="s">
        <v>590</v>
      </c>
      <c r="E45" s="1849">
        <f>SUM(E46:E50)</f>
        <v>20000</v>
      </c>
      <c r="F45" s="1849">
        <f>SUM(F46:F50)</f>
        <v>20000</v>
      </c>
      <c r="G45" s="1814">
        <f>SUM(H45,N45)</f>
        <v>2639.96</v>
      </c>
      <c r="H45" s="1814">
        <f>SUM(I45,L45,M45)</f>
        <v>2639.96</v>
      </c>
      <c r="I45" s="1814">
        <f>SUM(J45:K45)</f>
        <v>2639.96</v>
      </c>
      <c r="J45" s="1814">
        <f>SUM(J46:J50)</f>
        <v>0</v>
      </c>
      <c r="K45" s="1814">
        <f>SUM(K46:K50)</f>
        <v>2639.96</v>
      </c>
      <c r="L45" s="1814">
        <v>0</v>
      </c>
      <c r="M45" s="1814">
        <v>0</v>
      </c>
      <c r="N45" s="1850">
        <v>0</v>
      </c>
      <c r="O45" s="1851">
        <f t="shared" ref="O45:O62" si="22">SUM(G45/F45)</f>
        <v>0.131998</v>
      </c>
      <c r="P45" s="1798"/>
    </row>
    <row r="46" spans="1:16" ht="12.75">
      <c r="A46" s="11415"/>
      <c r="B46" s="11436"/>
      <c r="C46" s="11438"/>
      <c r="D46" s="1834" t="s">
        <v>407</v>
      </c>
      <c r="E46" s="1835">
        <v>700</v>
      </c>
      <c r="F46" s="1835">
        <v>700</v>
      </c>
      <c r="G46" s="1831">
        <f>H46+N46</f>
        <v>0</v>
      </c>
      <c r="H46" s="1831">
        <f>I46+L46+M46</f>
        <v>0</v>
      </c>
      <c r="I46" s="1831">
        <f>J46+K46</f>
        <v>0</v>
      </c>
      <c r="J46" s="1831">
        <v>0</v>
      </c>
      <c r="K46" s="1836"/>
      <c r="L46" s="1836"/>
      <c r="M46" s="1836"/>
      <c r="N46" s="1837"/>
      <c r="O46" s="1820">
        <f t="shared" si="22"/>
        <v>0</v>
      </c>
    </row>
    <row r="47" spans="1:16" ht="12.75">
      <c r="A47" s="11415"/>
      <c r="B47" s="11436"/>
      <c r="C47" s="11438"/>
      <c r="D47" s="1834" t="s">
        <v>408</v>
      </c>
      <c r="E47" s="1835">
        <v>140</v>
      </c>
      <c r="F47" s="1835">
        <v>140</v>
      </c>
      <c r="G47" s="1831">
        <f t="shared" ref="G47:G50" si="23">H47+N47</f>
        <v>0</v>
      </c>
      <c r="H47" s="1831">
        <f t="shared" ref="H47:H50" si="24">I47+L47+M47</f>
        <v>0</v>
      </c>
      <c r="I47" s="1831">
        <f t="shared" ref="I47:I50" si="25">J47+K47</f>
        <v>0</v>
      </c>
      <c r="J47" s="1831">
        <v>0</v>
      </c>
      <c r="K47" s="1836"/>
      <c r="L47" s="1836"/>
      <c r="M47" s="1836"/>
      <c r="N47" s="1837"/>
      <c r="O47" s="1820">
        <f t="shared" si="22"/>
        <v>0</v>
      </c>
    </row>
    <row r="48" spans="1:16" ht="12.75">
      <c r="A48" s="11415"/>
      <c r="B48" s="11436"/>
      <c r="C48" s="11438"/>
      <c r="D48" s="1834" t="s">
        <v>595</v>
      </c>
      <c r="E48" s="1835">
        <v>10430</v>
      </c>
      <c r="F48" s="1835">
        <v>10430</v>
      </c>
      <c r="G48" s="1831">
        <f t="shared" si="23"/>
        <v>0</v>
      </c>
      <c r="H48" s="1831">
        <f t="shared" si="24"/>
        <v>0</v>
      </c>
      <c r="I48" s="1831">
        <f t="shared" si="25"/>
        <v>0</v>
      </c>
      <c r="J48" s="1831">
        <v>0</v>
      </c>
      <c r="K48" s="1836"/>
      <c r="L48" s="1836"/>
      <c r="M48" s="1836"/>
      <c r="N48" s="1837"/>
      <c r="O48" s="1820">
        <f t="shared" si="22"/>
        <v>0</v>
      </c>
    </row>
    <row r="49" spans="1:16" ht="12.75">
      <c r="A49" s="11415"/>
      <c r="B49" s="11436"/>
      <c r="C49" s="11438"/>
      <c r="D49" s="1834" t="s">
        <v>375</v>
      </c>
      <c r="E49" s="1835">
        <v>3500</v>
      </c>
      <c r="F49" s="1835">
        <v>3500</v>
      </c>
      <c r="G49" s="1831">
        <f t="shared" si="23"/>
        <v>1828.16</v>
      </c>
      <c r="H49" s="1831">
        <f t="shared" si="24"/>
        <v>1828.16</v>
      </c>
      <c r="I49" s="1831">
        <f t="shared" si="25"/>
        <v>1828.16</v>
      </c>
      <c r="J49" s="1836"/>
      <c r="K49" s="1831">
        <v>1828.16</v>
      </c>
      <c r="L49" s="1836"/>
      <c r="M49" s="1836"/>
      <c r="N49" s="1837"/>
      <c r="O49" s="1820">
        <f t="shared" si="22"/>
        <v>0.52233142857142856</v>
      </c>
    </row>
    <row r="50" spans="1:16" ht="12.75">
      <c r="A50" s="11415"/>
      <c r="B50" s="11448"/>
      <c r="C50" s="11447"/>
      <c r="D50" s="1834" t="s">
        <v>376</v>
      </c>
      <c r="E50" s="1835">
        <v>5230</v>
      </c>
      <c r="F50" s="1835">
        <v>5230</v>
      </c>
      <c r="G50" s="1831">
        <f t="shared" si="23"/>
        <v>811.8</v>
      </c>
      <c r="H50" s="1831">
        <f t="shared" si="24"/>
        <v>811.8</v>
      </c>
      <c r="I50" s="1831">
        <f t="shared" si="25"/>
        <v>811.8</v>
      </c>
      <c r="J50" s="1831"/>
      <c r="K50" s="1831">
        <v>811.8</v>
      </c>
      <c r="L50" s="1836"/>
      <c r="M50" s="1836"/>
      <c r="N50" s="1837"/>
      <c r="O50" s="1820">
        <f t="shared" si="22"/>
        <v>0.15521988527724664</v>
      </c>
    </row>
    <row r="51" spans="1:16" ht="29.25" customHeight="1">
      <c r="A51" s="11415"/>
      <c r="B51" s="11435" t="s">
        <v>556</v>
      </c>
      <c r="C51" s="11437" t="s">
        <v>121</v>
      </c>
      <c r="D51" s="1812" t="s">
        <v>590</v>
      </c>
      <c r="E51" s="1825">
        <f>SUM(E52:E62)</f>
        <v>272000</v>
      </c>
      <c r="F51" s="1825">
        <f>SUM(F52:F62)</f>
        <v>294104</v>
      </c>
      <c r="G51" s="1826">
        <f>SUM(H51,N51)</f>
        <v>294102.86</v>
      </c>
      <c r="H51" s="1826">
        <f>SUM(I51,L51,M51)</f>
        <v>294102.86</v>
      </c>
      <c r="I51" s="1826">
        <f>SUM(J51:K51)</f>
        <v>285519.26</v>
      </c>
      <c r="J51" s="1826">
        <f>SUM(J52:J62)</f>
        <v>252310</v>
      </c>
      <c r="K51" s="1826">
        <f>SUM(K52:K62)</f>
        <v>33209.259999999995</v>
      </c>
      <c r="L51" s="1826">
        <v>0</v>
      </c>
      <c r="M51" s="1826">
        <f>SUM(M52:M62)</f>
        <v>8583.6</v>
      </c>
      <c r="N51" s="1827">
        <f>SUM(N53:N62)</f>
        <v>0</v>
      </c>
      <c r="O51" s="1815">
        <f t="shared" si="22"/>
        <v>0.99999612382014524</v>
      </c>
      <c r="P51" s="1798"/>
    </row>
    <row r="52" spans="1:16" ht="12.75">
      <c r="A52" s="11415"/>
      <c r="B52" s="11436"/>
      <c r="C52" s="11438"/>
      <c r="D52" s="1829" t="s">
        <v>596</v>
      </c>
      <c r="E52" s="1830">
        <v>7000</v>
      </c>
      <c r="F52" s="1830">
        <v>8584</v>
      </c>
      <c r="G52" s="1831">
        <f>H52+N52</f>
        <v>8583.6</v>
      </c>
      <c r="H52" s="1831">
        <f>I52+L52+M52</f>
        <v>8583.6</v>
      </c>
      <c r="I52" s="1831"/>
      <c r="J52" s="1826"/>
      <c r="K52" s="1826"/>
      <c r="L52" s="1826"/>
      <c r="M52" s="1831">
        <v>8583.6</v>
      </c>
      <c r="N52" s="1827"/>
      <c r="O52" s="1820">
        <f t="shared" si="22"/>
        <v>0.99995340167753965</v>
      </c>
      <c r="P52" s="1798"/>
    </row>
    <row r="53" spans="1:16" ht="12.75">
      <c r="A53" s="11415"/>
      <c r="B53" s="11436"/>
      <c r="C53" s="11438"/>
      <c r="D53" s="1834" t="s">
        <v>406</v>
      </c>
      <c r="E53" s="1835">
        <v>163826</v>
      </c>
      <c r="F53" s="1835">
        <v>211472</v>
      </c>
      <c r="G53" s="1831">
        <f t="shared" ref="G53:G62" si="26">H53+N53</f>
        <v>211472</v>
      </c>
      <c r="H53" s="1831">
        <f t="shared" ref="H53:H62" si="27">I53+L53+M53</f>
        <v>211472</v>
      </c>
      <c r="I53" s="1831">
        <f t="shared" ref="I53:I62" si="28">J53+K53</f>
        <v>211472</v>
      </c>
      <c r="J53" s="1831">
        <v>211472</v>
      </c>
      <c r="K53" s="1836"/>
      <c r="L53" s="1836"/>
      <c r="M53" s="1836"/>
      <c r="N53" s="1837"/>
      <c r="O53" s="1820">
        <f t="shared" si="22"/>
        <v>1</v>
      </c>
    </row>
    <row r="54" spans="1:16" ht="12.75">
      <c r="A54" s="11415"/>
      <c r="B54" s="11436"/>
      <c r="C54" s="11438"/>
      <c r="D54" s="1834" t="s">
        <v>407</v>
      </c>
      <c r="E54" s="1835">
        <v>28161</v>
      </c>
      <c r="F54" s="1835">
        <v>35696</v>
      </c>
      <c r="G54" s="1831">
        <f t="shared" si="26"/>
        <v>35696</v>
      </c>
      <c r="H54" s="1831">
        <f t="shared" si="27"/>
        <v>35696</v>
      </c>
      <c r="I54" s="1831">
        <f t="shared" si="28"/>
        <v>35696</v>
      </c>
      <c r="J54" s="1831">
        <v>35696</v>
      </c>
      <c r="K54" s="1836"/>
      <c r="L54" s="1836"/>
      <c r="M54" s="1836"/>
      <c r="N54" s="1837"/>
      <c r="O54" s="1820">
        <f t="shared" si="22"/>
        <v>1</v>
      </c>
    </row>
    <row r="55" spans="1:16" ht="12.75">
      <c r="A55" s="11415"/>
      <c r="B55" s="11436"/>
      <c r="C55" s="11438"/>
      <c r="D55" s="1834" t="s">
        <v>408</v>
      </c>
      <c r="E55" s="1835">
        <v>4013</v>
      </c>
      <c r="F55" s="1835">
        <v>5142</v>
      </c>
      <c r="G55" s="1831">
        <f t="shared" si="26"/>
        <v>5142</v>
      </c>
      <c r="H55" s="1831">
        <f t="shared" si="27"/>
        <v>5142</v>
      </c>
      <c r="I55" s="1831">
        <f t="shared" si="28"/>
        <v>5142</v>
      </c>
      <c r="J55" s="1831">
        <v>5142</v>
      </c>
      <c r="K55" s="1836"/>
      <c r="L55" s="1836"/>
      <c r="M55" s="1836"/>
      <c r="N55" s="1837"/>
      <c r="O55" s="1820">
        <f t="shared" si="22"/>
        <v>1</v>
      </c>
    </row>
    <row r="56" spans="1:16" ht="12.75">
      <c r="A56" s="11415"/>
      <c r="B56" s="11436"/>
      <c r="C56" s="11438"/>
      <c r="D56" s="1834" t="s">
        <v>595</v>
      </c>
      <c r="E56" s="1835">
        <v>2000</v>
      </c>
      <c r="F56" s="1835">
        <v>0</v>
      </c>
      <c r="G56" s="1831"/>
      <c r="H56" s="1831"/>
      <c r="I56" s="1831"/>
      <c r="J56" s="1831"/>
      <c r="K56" s="1836"/>
      <c r="L56" s="1836"/>
      <c r="M56" s="1836"/>
      <c r="N56" s="1837"/>
      <c r="O56" s="1820"/>
    </row>
    <row r="57" spans="1:16" ht="12.75">
      <c r="A57" s="11415"/>
      <c r="B57" s="11436"/>
      <c r="C57" s="11438"/>
      <c r="D57" s="1834" t="s">
        <v>375</v>
      </c>
      <c r="E57" s="1835">
        <v>30000</v>
      </c>
      <c r="F57" s="1835">
        <v>20321</v>
      </c>
      <c r="G57" s="1831">
        <f t="shared" si="26"/>
        <v>20320.259999999998</v>
      </c>
      <c r="H57" s="1831">
        <f t="shared" si="27"/>
        <v>20320.259999999998</v>
      </c>
      <c r="I57" s="1831">
        <f t="shared" si="28"/>
        <v>20320.259999999998</v>
      </c>
      <c r="J57" s="1831"/>
      <c r="K57" s="1831">
        <v>20320.259999999998</v>
      </c>
      <c r="L57" s="1836"/>
      <c r="M57" s="1836"/>
      <c r="N57" s="1837"/>
      <c r="O57" s="1820">
        <f t="shared" si="22"/>
        <v>0.99996358446926814</v>
      </c>
    </row>
    <row r="58" spans="1:16" ht="12.75">
      <c r="A58" s="11415"/>
      <c r="B58" s="11436"/>
      <c r="C58" s="11438"/>
      <c r="D58" s="1834" t="s">
        <v>597</v>
      </c>
      <c r="E58" s="1835">
        <v>1000</v>
      </c>
      <c r="F58" s="1835">
        <v>1000</v>
      </c>
      <c r="G58" s="1831">
        <f t="shared" si="26"/>
        <v>1000</v>
      </c>
      <c r="H58" s="1831">
        <f t="shared" si="27"/>
        <v>1000</v>
      </c>
      <c r="I58" s="1831">
        <f t="shared" si="28"/>
        <v>1000</v>
      </c>
      <c r="J58" s="1831"/>
      <c r="K58" s="1831">
        <v>1000</v>
      </c>
      <c r="L58" s="1836"/>
      <c r="M58" s="1836"/>
      <c r="N58" s="1837"/>
      <c r="O58" s="1820">
        <f t="shared" si="22"/>
        <v>1</v>
      </c>
    </row>
    <row r="59" spans="1:16" ht="12.75">
      <c r="A59" s="11415"/>
      <c r="B59" s="11436"/>
      <c r="C59" s="11438"/>
      <c r="D59" s="1834" t="s">
        <v>376</v>
      </c>
      <c r="E59" s="1835">
        <v>30000</v>
      </c>
      <c r="F59" s="1835">
        <v>10869</v>
      </c>
      <c r="G59" s="1831">
        <f t="shared" si="26"/>
        <v>10869</v>
      </c>
      <c r="H59" s="1831">
        <f t="shared" si="27"/>
        <v>10869</v>
      </c>
      <c r="I59" s="1831">
        <f t="shared" si="28"/>
        <v>10869</v>
      </c>
      <c r="J59" s="1831"/>
      <c r="K59" s="1831">
        <v>10869</v>
      </c>
      <c r="L59" s="1836"/>
      <c r="M59" s="1836"/>
      <c r="N59" s="1837"/>
      <c r="O59" s="1820">
        <f t="shared" si="22"/>
        <v>1</v>
      </c>
    </row>
    <row r="60" spans="1:16" ht="12.75">
      <c r="A60" s="11415"/>
      <c r="B60" s="11436"/>
      <c r="C60" s="11438"/>
      <c r="D60" s="1834" t="s">
        <v>598</v>
      </c>
      <c r="E60" s="1835">
        <v>2000</v>
      </c>
      <c r="F60" s="1835">
        <v>0</v>
      </c>
      <c r="G60" s="1831"/>
      <c r="H60" s="1831"/>
      <c r="I60" s="1831"/>
      <c r="J60" s="1831"/>
      <c r="K60" s="1831"/>
      <c r="L60" s="1836"/>
      <c r="M60" s="1836"/>
      <c r="N60" s="1837"/>
      <c r="O60" s="1820"/>
    </row>
    <row r="61" spans="1:16" ht="12.75">
      <c r="A61" s="11415"/>
      <c r="B61" s="11436"/>
      <c r="C61" s="11438"/>
      <c r="D61" s="1834" t="s">
        <v>599</v>
      </c>
      <c r="E61" s="1835">
        <v>2000</v>
      </c>
      <c r="F61" s="1835">
        <v>0</v>
      </c>
      <c r="G61" s="1831"/>
      <c r="H61" s="1831"/>
      <c r="I61" s="1831"/>
      <c r="J61" s="1831"/>
      <c r="K61" s="1831"/>
      <c r="L61" s="1836"/>
      <c r="M61" s="1836"/>
      <c r="N61" s="1837"/>
      <c r="O61" s="1820"/>
    </row>
    <row r="62" spans="1:16" ht="12.6" customHeight="1">
      <c r="A62" s="11421"/>
      <c r="B62" s="11436"/>
      <c r="C62" s="11438"/>
      <c r="D62" s="1852" t="s">
        <v>409</v>
      </c>
      <c r="E62" s="1853">
        <v>2000</v>
      </c>
      <c r="F62" s="1853">
        <v>1020</v>
      </c>
      <c r="G62" s="1844">
        <f t="shared" si="26"/>
        <v>1020</v>
      </c>
      <c r="H62" s="1844">
        <f t="shared" si="27"/>
        <v>1020</v>
      </c>
      <c r="I62" s="1844">
        <f t="shared" si="28"/>
        <v>1020</v>
      </c>
      <c r="J62" s="1854"/>
      <c r="K62" s="1844">
        <v>1020</v>
      </c>
      <c r="L62" s="1854"/>
      <c r="M62" s="1854"/>
      <c r="N62" s="1855"/>
      <c r="O62" s="1848">
        <f t="shared" si="22"/>
        <v>1</v>
      </c>
    </row>
    <row r="63" spans="1:16" ht="40.5" customHeight="1">
      <c r="A63" s="11414" t="s">
        <v>557</v>
      </c>
      <c r="B63" s="11434" t="s">
        <v>496</v>
      </c>
      <c r="C63" s="11434"/>
      <c r="D63" s="1838"/>
      <c r="E63" s="1839">
        <f>SUM(E64)</f>
        <v>0</v>
      </c>
      <c r="F63" s="1839">
        <f>SUM(F64)</f>
        <v>2182150</v>
      </c>
      <c r="G63" s="1840">
        <f>H63+N63</f>
        <v>1556709.2899999998</v>
      </c>
      <c r="H63" s="1840">
        <f>I63+L63+M63</f>
        <v>1556709.2899999998</v>
      </c>
      <c r="I63" s="1840">
        <f>J63+K63</f>
        <v>1536195.15</v>
      </c>
      <c r="J63" s="1840">
        <f>SUM(J64)</f>
        <v>829621.94</v>
      </c>
      <c r="K63" s="1840">
        <f>SUM(K64)</f>
        <v>706573.21000000008</v>
      </c>
      <c r="L63" s="1840">
        <v>0</v>
      </c>
      <c r="M63" s="1840">
        <f>SUM(M64)</f>
        <v>20514.14</v>
      </c>
      <c r="N63" s="1840">
        <v>0</v>
      </c>
      <c r="O63" s="1841">
        <f t="shared" ref="O63:O72" si="29">G63/F63</f>
        <v>0.71338326421190101</v>
      </c>
    </row>
    <row r="64" spans="1:16" ht="31.5" customHeight="1">
      <c r="A64" s="11415"/>
      <c r="B64" s="11435" t="s">
        <v>558</v>
      </c>
      <c r="C64" s="11437" t="s">
        <v>559</v>
      </c>
      <c r="D64" s="1812" t="s">
        <v>590</v>
      </c>
      <c r="E64" s="1825">
        <f>SUM(E65:E72)</f>
        <v>0</v>
      </c>
      <c r="F64" s="1825">
        <f>SUM(F65:F72)</f>
        <v>2182150</v>
      </c>
      <c r="G64" s="1826">
        <f>SUM(G65:G72)</f>
        <v>1556709.29</v>
      </c>
      <c r="H64" s="1826">
        <f>SUM(H65:H72)</f>
        <v>1556709.29</v>
      </c>
      <c r="I64" s="1826">
        <f>J64+K64</f>
        <v>1536195.15</v>
      </c>
      <c r="J64" s="1826">
        <f t="shared" ref="J64:L64" si="30">SUM(J65:J72)</f>
        <v>829621.94</v>
      </c>
      <c r="K64" s="1826">
        <f t="shared" si="30"/>
        <v>706573.21000000008</v>
      </c>
      <c r="L64" s="1826">
        <f t="shared" si="30"/>
        <v>0</v>
      </c>
      <c r="M64" s="1826">
        <f>SUM(M65:M72)</f>
        <v>20514.14</v>
      </c>
      <c r="N64" s="1826">
        <f>SUM(N65:N72)</f>
        <v>0</v>
      </c>
      <c r="O64" s="1828">
        <f t="shared" si="29"/>
        <v>0.71338326421190112</v>
      </c>
      <c r="P64" s="1798"/>
    </row>
    <row r="65" spans="1:16" ht="12.75">
      <c r="A65" s="11415"/>
      <c r="B65" s="11436"/>
      <c r="C65" s="11438"/>
      <c r="D65" s="1834" t="s">
        <v>591</v>
      </c>
      <c r="E65" s="1835">
        <v>0</v>
      </c>
      <c r="F65" s="1835">
        <v>21100</v>
      </c>
      <c r="G65" s="1831">
        <f>H65+N65</f>
        <v>20514.14</v>
      </c>
      <c r="H65" s="1831">
        <f>I65+L65+M65</f>
        <v>20514.14</v>
      </c>
      <c r="I65" s="1831"/>
      <c r="J65" s="1831"/>
      <c r="K65" s="1831"/>
      <c r="L65" s="1831"/>
      <c r="M65" s="1831">
        <v>20514.14</v>
      </c>
      <c r="N65" s="1837"/>
      <c r="O65" s="1833">
        <f t="shared" si="29"/>
        <v>0.97223412322274883</v>
      </c>
    </row>
    <row r="66" spans="1:16" ht="12.75">
      <c r="A66" s="11415"/>
      <c r="B66" s="11436"/>
      <c r="C66" s="11438"/>
      <c r="D66" s="1834" t="s">
        <v>407</v>
      </c>
      <c r="E66" s="1835">
        <v>0</v>
      </c>
      <c r="F66" s="1835">
        <v>199000</v>
      </c>
      <c r="G66" s="1831">
        <f t="shared" ref="G66:G72" si="31">H66+N66</f>
        <v>117494.2</v>
      </c>
      <c r="H66" s="1831">
        <f t="shared" ref="H66:H72" si="32">I66+L66+M66</f>
        <v>117494.2</v>
      </c>
      <c r="I66" s="1831">
        <f t="shared" ref="I66:I72" si="33">J66+K66</f>
        <v>117494.2</v>
      </c>
      <c r="J66" s="1831">
        <v>117494.2</v>
      </c>
      <c r="K66" s="1831"/>
      <c r="L66" s="1831"/>
      <c r="M66" s="1831"/>
      <c r="N66" s="1837"/>
      <c r="O66" s="1833">
        <f t="shared" si="29"/>
        <v>0.5904231155778894</v>
      </c>
    </row>
    <row r="67" spans="1:16" ht="12.75">
      <c r="A67" s="11415"/>
      <c r="B67" s="11436"/>
      <c r="C67" s="11438"/>
      <c r="D67" s="1834" t="s">
        <v>408</v>
      </c>
      <c r="E67" s="1835">
        <v>0</v>
      </c>
      <c r="F67" s="1835">
        <v>29000</v>
      </c>
      <c r="G67" s="1831">
        <f t="shared" si="31"/>
        <v>14748.99</v>
      </c>
      <c r="H67" s="1831">
        <f t="shared" si="32"/>
        <v>14748.99</v>
      </c>
      <c r="I67" s="1831">
        <f t="shared" si="33"/>
        <v>14748.99</v>
      </c>
      <c r="J67" s="1831">
        <v>14748.99</v>
      </c>
      <c r="K67" s="1831"/>
      <c r="L67" s="1831"/>
      <c r="M67" s="1831"/>
      <c r="N67" s="1837"/>
      <c r="O67" s="1833">
        <f t="shared" si="29"/>
        <v>0.5085858620689655</v>
      </c>
    </row>
    <row r="68" spans="1:16" ht="12.75">
      <c r="A68" s="11415"/>
      <c r="B68" s="11436"/>
      <c r="C68" s="11438"/>
      <c r="D68" s="1834" t="s">
        <v>595</v>
      </c>
      <c r="E68" s="1835">
        <v>0</v>
      </c>
      <c r="F68" s="1835">
        <v>1170050</v>
      </c>
      <c r="G68" s="1831">
        <f t="shared" si="31"/>
        <v>694000</v>
      </c>
      <c r="H68" s="1831">
        <f t="shared" si="32"/>
        <v>694000</v>
      </c>
      <c r="I68" s="1831">
        <f t="shared" si="33"/>
        <v>694000</v>
      </c>
      <c r="J68" s="1831">
        <v>694000</v>
      </c>
      <c r="K68" s="1831"/>
      <c r="L68" s="1831"/>
      <c r="M68" s="1831"/>
      <c r="N68" s="1837"/>
      <c r="O68" s="1833">
        <f t="shared" si="29"/>
        <v>0.59313704542540913</v>
      </c>
    </row>
    <row r="69" spans="1:16" ht="12.75">
      <c r="A69" s="11415"/>
      <c r="B69" s="11436"/>
      <c r="C69" s="11438"/>
      <c r="D69" s="1834" t="s">
        <v>375</v>
      </c>
      <c r="E69" s="1835">
        <v>0</v>
      </c>
      <c r="F69" s="1835">
        <v>13000</v>
      </c>
      <c r="G69" s="1831">
        <f t="shared" si="31"/>
        <v>225.8</v>
      </c>
      <c r="H69" s="1831">
        <f t="shared" si="32"/>
        <v>225.8</v>
      </c>
      <c r="I69" s="1831">
        <f t="shared" si="33"/>
        <v>225.8</v>
      </c>
      <c r="J69" s="1831"/>
      <c r="K69" s="1831">
        <v>225.8</v>
      </c>
      <c r="L69" s="1831"/>
      <c r="M69" s="1831"/>
      <c r="N69" s="1837"/>
      <c r="O69" s="1833">
        <f t="shared" si="29"/>
        <v>1.7369230769230769E-2</v>
      </c>
    </row>
    <row r="70" spans="1:16" ht="12.75">
      <c r="A70" s="11415"/>
      <c r="B70" s="11436"/>
      <c r="C70" s="11438"/>
      <c r="D70" s="1834" t="s">
        <v>597</v>
      </c>
      <c r="E70" s="1835">
        <v>0</v>
      </c>
      <c r="F70" s="1835">
        <v>10000</v>
      </c>
      <c r="G70" s="1831">
        <f t="shared" si="31"/>
        <v>848</v>
      </c>
      <c r="H70" s="1831">
        <f t="shared" si="32"/>
        <v>848</v>
      </c>
      <c r="I70" s="1831">
        <f t="shared" si="33"/>
        <v>848</v>
      </c>
      <c r="J70" s="1831"/>
      <c r="K70" s="1831">
        <v>848</v>
      </c>
      <c r="L70" s="1831"/>
      <c r="M70" s="1831"/>
      <c r="N70" s="1837"/>
      <c r="O70" s="1833">
        <f t="shared" si="29"/>
        <v>8.48E-2</v>
      </c>
    </row>
    <row r="71" spans="1:16" ht="12.75">
      <c r="A71" s="11415"/>
      <c r="B71" s="11436"/>
      <c r="C71" s="11438"/>
      <c r="D71" s="1834" t="s">
        <v>376</v>
      </c>
      <c r="E71" s="1835">
        <v>0</v>
      </c>
      <c r="F71" s="1835">
        <v>720000</v>
      </c>
      <c r="G71" s="1831">
        <f t="shared" si="31"/>
        <v>705499.41</v>
      </c>
      <c r="H71" s="1831">
        <f t="shared" si="32"/>
        <v>705499.41</v>
      </c>
      <c r="I71" s="1831">
        <f t="shared" si="33"/>
        <v>705499.41</v>
      </c>
      <c r="J71" s="1831"/>
      <c r="K71" s="1831">
        <v>705499.41</v>
      </c>
      <c r="L71" s="1831"/>
      <c r="M71" s="1831"/>
      <c r="N71" s="1837"/>
      <c r="O71" s="1833">
        <f t="shared" si="29"/>
        <v>0.97986029166666666</v>
      </c>
    </row>
    <row r="72" spans="1:16" ht="12.75">
      <c r="A72" s="11415"/>
      <c r="B72" s="11436"/>
      <c r="C72" s="11447"/>
      <c r="D72" s="1834" t="s">
        <v>593</v>
      </c>
      <c r="E72" s="1835">
        <v>0</v>
      </c>
      <c r="F72" s="1835">
        <v>20000</v>
      </c>
      <c r="G72" s="1831">
        <f t="shared" si="31"/>
        <v>3378.75</v>
      </c>
      <c r="H72" s="1831">
        <f t="shared" si="32"/>
        <v>3378.75</v>
      </c>
      <c r="I72" s="1831">
        <f t="shared" si="33"/>
        <v>3378.75</v>
      </c>
      <c r="J72" s="1831">
        <v>3378.75</v>
      </c>
      <c r="K72" s="1831"/>
      <c r="L72" s="1831"/>
      <c r="M72" s="1831"/>
      <c r="N72" s="1837"/>
      <c r="O72" s="1833">
        <f t="shared" si="29"/>
        <v>0.16893749999999999</v>
      </c>
    </row>
    <row r="73" spans="1:16" ht="27.75" customHeight="1">
      <c r="A73" s="11414" t="s">
        <v>560</v>
      </c>
      <c r="B73" s="11443" t="s">
        <v>494</v>
      </c>
      <c r="C73" s="11443"/>
      <c r="D73" s="1838"/>
      <c r="E73" s="1839">
        <f t="shared" ref="E73:K73" si="34">SUM(E74)</f>
        <v>0</v>
      </c>
      <c r="F73" s="1839">
        <f t="shared" si="34"/>
        <v>5000</v>
      </c>
      <c r="G73" s="1840">
        <f t="shared" si="34"/>
        <v>5000</v>
      </c>
      <c r="H73" s="1840">
        <f t="shared" si="34"/>
        <v>5000</v>
      </c>
      <c r="I73" s="1840">
        <f t="shared" si="34"/>
        <v>5000</v>
      </c>
      <c r="J73" s="1840">
        <f t="shared" si="34"/>
        <v>0</v>
      </c>
      <c r="K73" s="1840">
        <f t="shared" si="34"/>
        <v>5000</v>
      </c>
      <c r="L73" s="1840">
        <v>0</v>
      </c>
      <c r="M73" s="1840">
        <f>SUM(M74)</f>
        <v>0</v>
      </c>
      <c r="N73" s="1840">
        <f>SUM(N74)</f>
        <v>0</v>
      </c>
      <c r="O73" s="1841">
        <f>G73/F73</f>
        <v>1</v>
      </c>
    </row>
    <row r="74" spans="1:16" ht="27" customHeight="1">
      <c r="A74" s="11415"/>
      <c r="B74" s="11435" t="s">
        <v>561</v>
      </c>
      <c r="C74" s="11437" t="s">
        <v>495</v>
      </c>
      <c r="D74" s="1812" t="s">
        <v>590</v>
      </c>
      <c r="E74" s="1825">
        <f>SUM(E75:E78)</f>
        <v>0</v>
      </c>
      <c r="F74" s="1825">
        <f>SUM(F75:F76)</f>
        <v>5000</v>
      </c>
      <c r="G74" s="1826">
        <f>SUM(H74,N74)</f>
        <v>5000</v>
      </c>
      <c r="H74" s="1826">
        <f>SUM(I74,L74,M74)</f>
        <v>5000</v>
      </c>
      <c r="I74" s="1826">
        <f>SUM(J74:K74)</f>
        <v>5000</v>
      </c>
      <c r="J74" s="1826">
        <f>SUM(J75:J78)</f>
        <v>0</v>
      </c>
      <c r="K74" s="1826">
        <f>SUM(K75:K76)</f>
        <v>5000</v>
      </c>
      <c r="L74" s="1826">
        <v>0</v>
      </c>
      <c r="M74" s="1826">
        <v>0</v>
      </c>
      <c r="N74" s="1827">
        <v>0</v>
      </c>
      <c r="O74" s="1815">
        <f>SUM(G74/F74)</f>
        <v>1</v>
      </c>
      <c r="P74" s="1798"/>
    </row>
    <row r="75" spans="1:16" ht="12.75">
      <c r="A75" s="11415"/>
      <c r="B75" s="11436"/>
      <c r="C75" s="11438"/>
      <c r="D75" s="1834" t="s">
        <v>375</v>
      </c>
      <c r="E75" s="1835">
        <v>0</v>
      </c>
      <c r="F75" s="1835">
        <v>1190</v>
      </c>
      <c r="G75" s="1831">
        <f>H75+N75</f>
        <v>1190</v>
      </c>
      <c r="H75" s="1831">
        <f>I75+L75+M75</f>
        <v>1190</v>
      </c>
      <c r="I75" s="1831">
        <f>J75+K75</f>
        <v>1190</v>
      </c>
      <c r="J75" s="1831"/>
      <c r="K75" s="1831">
        <v>1190</v>
      </c>
      <c r="L75" s="1836"/>
      <c r="M75" s="1836"/>
      <c r="N75" s="1837"/>
      <c r="O75" s="1820">
        <f>SUM(G75/F75)</f>
        <v>1</v>
      </c>
    </row>
    <row r="76" spans="1:16" ht="12.75">
      <c r="A76" s="11421"/>
      <c r="B76" s="11448"/>
      <c r="C76" s="11447"/>
      <c r="D76" s="1834" t="s">
        <v>597</v>
      </c>
      <c r="E76" s="1835">
        <v>0</v>
      </c>
      <c r="F76" s="1835">
        <v>3810</v>
      </c>
      <c r="G76" s="1831">
        <f>H76+N76</f>
        <v>3810</v>
      </c>
      <c r="H76" s="1831">
        <f t="shared" ref="H76" si="35">I76+L76+M76</f>
        <v>3810</v>
      </c>
      <c r="I76" s="1831">
        <f t="shared" ref="I76" si="36">J76+K76</f>
        <v>3810</v>
      </c>
      <c r="J76" s="1831"/>
      <c r="K76" s="1831">
        <v>3810</v>
      </c>
      <c r="L76" s="1836"/>
      <c r="M76" s="1836"/>
      <c r="N76" s="1837"/>
      <c r="O76" s="1820">
        <f>SUM(G76/F76)</f>
        <v>1</v>
      </c>
    </row>
    <row r="77" spans="1:16" s="1856" customFormat="1" ht="26.25" customHeight="1">
      <c r="A77" s="11414" t="s">
        <v>439</v>
      </c>
      <c r="B77" s="11443" t="s">
        <v>156</v>
      </c>
      <c r="C77" s="11443"/>
      <c r="D77" s="1838"/>
      <c r="E77" s="1839">
        <f>SUM(E78)</f>
        <v>0</v>
      </c>
      <c r="F77" s="1839">
        <f>SUM(F78)</f>
        <v>15088</v>
      </c>
      <c r="G77" s="1840">
        <f>SUM(G78)</f>
        <v>14870.94</v>
      </c>
      <c r="H77" s="1840">
        <f>SUM(H78)</f>
        <v>14870.94</v>
      </c>
      <c r="I77" s="1840">
        <f>SUM(I78)</f>
        <v>14870.94</v>
      </c>
      <c r="J77" s="1840">
        <v>0</v>
      </c>
      <c r="K77" s="1840">
        <f>SUM(K78)</f>
        <v>14870.94</v>
      </c>
      <c r="L77" s="1840">
        <v>0</v>
      </c>
      <c r="M77" s="1840">
        <v>0</v>
      </c>
      <c r="N77" s="1840">
        <v>0</v>
      </c>
      <c r="O77" s="1841">
        <f>G77/F77</f>
        <v>0.98561373276776254</v>
      </c>
    </row>
    <row r="78" spans="1:16" ht="39" customHeight="1">
      <c r="A78" s="11415"/>
      <c r="B78" s="11435" t="s">
        <v>562</v>
      </c>
      <c r="C78" s="11437" t="s">
        <v>167</v>
      </c>
      <c r="D78" s="1812" t="s">
        <v>590</v>
      </c>
      <c r="E78" s="1825">
        <f>SUM(E79:E79)</f>
        <v>0</v>
      </c>
      <c r="F78" s="1825">
        <f>SUM(F79:F79)</f>
        <v>15088</v>
      </c>
      <c r="G78" s="1826">
        <f>SUM(H78,N78)</f>
        <v>14870.94</v>
      </c>
      <c r="H78" s="1826">
        <f>SUM(I78,L78,M78)</f>
        <v>14870.94</v>
      </c>
      <c r="I78" s="1826">
        <f>SUM(J78:K78)</f>
        <v>14870.94</v>
      </c>
      <c r="J78" s="1826">
        <v>0</v>
      </c>
      <c r="K78" s="1826">
        <f>SUM(K79:K79)</f>
        <v>14870.94</v>
      </c>
      <c r="L78" s="1826">
        <v>0</v>
      </c>
      <c r="M78" s="1826">
        <v>0</v>
      </c>
      <c r="N78" s="1827">
        <v>0</v>
      </c>
      <c r="O78" s="1815">
        <f>SUM(G78/F78)</f>
        <v>0.98561373276776254</v>
      </c>
      <c r="P78" s="1798"/>
    </row>
    <row r="79" spans="1:16" ht="24.75" customHeight="1">
      <c r="A79" s="11421"/>
      <c r="B79" s="11448"/>
      <c r="C79" s="11447"/>
      <c r="D79" s="1834" t="s">
        <v>600</v>
      </c>
      <c r="E79" s="1835">
        <v>0</v>
      </c>
      <c r="F79" s="1835">
        <v>15088</v>
      </c>
      <c r="G79" s="1831">
        <f>H79+N79</f>
        <v>14870.94</v>
      </c>
      <c r="H79" s="1831">
        <f>I79+L79+M79</f>
        <v>14870.94</v>
      </c>
      <c r="I79" s="1831">
        <f>J79+K79</f>
        <v>14870.94</v>
      </c>
      <c r="J79" s="1831"/>
      <c r="K79" s="1831">
        <v>14870.94</v>
      </c>
      <c r="L79" s="1836"/>
      <c r="M79" s="1836"/>
      <c r="N79" s="1837"/>
      <c r="O79" s="1820">
        <f>SUM(G79/F79)</f>
        <v>0.98561373276776254</v>
      </c>
    </row>
    <row r="80" spans="1:16" ht="27.75" customHeight="1">
      <c r="A80" s="11414" t="s">
        <v>390</v>
      </c>
      <c r="B80" s="11443" t="s">
        <v>173</v>
      </c>
      <c r="C80" s="11443"/>
      <c r="D80" s="1838"/>
      <c r="E80" s="1839">
        <f t="shared" ref="E80:N80" si="37">E87+E81</f>
        <v>27595000</v>
      </c>
      <c r="F80" s="1839">
        <f t="shared" si="37"/>
        <v>33349968</v>
      </c>
      <c r="G80" s="1839">
        <f t="shared" si="37"/>
        <v>31808501.789999999</v>
      </c>
      <c r="H80" s="1839">
        <f t="shared" si="37"/>
        <v>31808501.789999999</v>
      </c>
      <c r="I80" s="1840">
        <f t="shared" si="37"/>
        <v>31808501.789999999</v>
      </c>
      <c r="J80" s="1840">
        <f t="shared" si="37"/>
        <v>70860</v>
      </c>
      <c r="K80" s="1840">
        <f t="shared" si="37"/>
        <v>31737641.789999999</v>
      </c>
      <c r="L80" s="1840">
        <f t="shared" si="37"/>
        <v>0</v>
      </c>
      <c r="M80" s="1840">
        <f t="shared" si="37"/>
        <v>0</v>
      </c>
      <c r="N80" s="1840">
        <f t="shared" si="37"/>
        <v>0</v>
      </c>
      <c r="O80" s="1841">
        <f t="shared" ref="O80:O119" si="38">G80/F80</f>
        <v>0.95377907978802257</v>
      </c>
    </row>
    <row r="81" spans="1:16" ht="22.5" customHeight="1">
      <c r="A81" s="11415"/>
      <c r="B81" s="11436" t="s">
        <v>563</v>
      </c>
      <c r="C81" s="11438" t="s">
        <v>564</v>
      </c>
      <c r="D81" s="1857" t="s">
        <v>590</v>
      </c>
      <c r="E81" s="1813">
        <f>SUM(E82:E86)</f>
        <v>27555000</v>
      </c>
      <c r="F81" s="1813">
        <f>SUM(F82:F86)</f>
        <v>33278368</v>
      </c>
      <c r="G81" s="1814">
        <f>SUM(H81,N81)</f>
        <v>31742241.5</v>
      </c>
      <c r="H81" s="1814">
        <f>SUM(I81,L81,M81)</f>
        <v>31742241.5</v>
      </c>
      <c r="I81" s="1814">
        <f>SUM(J81:K81)</f>
        <v>31742241.5</v>
      </c>
      <c r="J81" s="1814">
        <f>SUM(J82:J86)</f>
        <v>27060</v>
      </c>
      <c r="K81" s="1814">
        <f>SUM(K82:K86)</f>
        <v>31715181.5</v>
      </c>
      <c r="L81" s="1814">
        <f>SUM(L82:L85)</f>
        <v>0</v>
      </c>
      <c r="M81" s="1814">
        <v>0</v>
      </c>
      <c r="N81" s="1850">
        <f>SUM(N82:N85)</f>
        <v>0</v>
      </c>
      <c r="O81" s="1851">
        <f t="shared" si="38"/>
        <v>0.95384008915341045</v>
      </c>
    </row>
    <row r="82" spans="1:16" ht="12.75">
      <c r="A82" s="11415"/>
      <c r="B82" s="11436"/>
      <c r="C82" s="11438"/>
      <c r="D82" s="1824" t="s">
        <v>406</v>
      </c>
      <c r="E82" s="1817">
        <v>0</v>
      </c>
      <c r="F82" s="1817">
        <v>22526</v>
      </c>
      <c r="G82" s="1818">
        <f>H82+N82</f>
        <v>22526</v>
      </c>
      <c r="H82" s="1818">
        <f>I82+L82+M82</f>
        <v>22526</v>
      </c>
      <c r="I82" s="1818">
        <f>J82+K82</f>
        <v>22526</v>
      </c>
      <c r="J82" s="1818">
        <v>22526</v>
      </c>
      <c r="K82" s="1818"/>
      <c r="L82" s="1818"/>
      <c r="M82" s="1818"/>
      <c r="N82" s="1819"/>
      <c r="O82" s="1820">
        <f t="shared" si="38"/>
        <v>1</v>
      </c>
    </row>
    <row r="83" spans="1:16" ht="12.75">
      <c r="A83" s="11415"/>
      <c r="B83" s="11436"/>
      <c r="C83" s="11438"/>
      <c r="D83" s="1824" t="s">
        <v>407</v>
      </c>
      <c r="E83" s="1817">
        <v>0</v>
      </c>
      <c r="F83" s="1817">
        <v>3814</v>
      </c>
      <c r="G83" s="1818">
        <f t="shared" ref="G83:G86" si="39">H83+N83</f>
        <v>3814</v>
      </c>
      <c r="H83" s="1818">
        <f t="shared" ref="H83:H86" si="40">I83+L83+M83</f>
        <v>3814</v>
      </c>
      <c r="I83" s="1818">
        <f t="shared" ref="I83:I86" si="41">J83+K83</f>
        <v>3814</v>
      </c>
      <c r="J83" s="1818">
        <v>3814</v>
      </c>
      <c r="K83" s="1818"/>
      <c r="L83" s="1818"/>
      <c r="M83" s="1818"/>
      <c r="N83" s="1819"/>
      <c r="O83" s="1820">
        <f t="shared" si="38"/>
        <v>1</v>
      </c>
    </row>
    <row r="84" spans="1:16" ht="12.75">
      <c r="A84" s="11415"/>
      <c r="B84" s="11436"/>
      <c r="C84" s="11438"/>
      <c r="D84" s="1824" t="s">
        <v>408</v>
      </c>
      <c r="E84" s="1817">
        <v>0</v>
      </c>
      <c r="F84" s="1817">
        <v>552</v>
      </c>
      <c r="G84" s="1818">
        <f t="shared" si="39"/>
        <v>552</v>
      </c>
      <c r="H84" s="1818">
        <f t="shared" si="40"/>
        <v>552</v>
      </c>
      <c r="I84" s="1818">
        <f t="shared" si="41"/>
        <v>552</v>
      </c>
      <c r="J84" s="1818">
        <v>552</v>
      </c>
      <c r="K84" s="1818"/>
      <c r="L84" s="1818"/>
      <c r="M84" s="1818"/>
      <c r="N84" s="1819"/>
      <c r="O84" s="1820">
        <f t="shared" si="38"/>
        <v>1</v>
      </c>
    </row>
    <row r="85" spans="1:16" ht="12.75">
      <c r="A85" s="11415"/>
      <c r="B85" s="11436"/>
      <c r="C85" s="11438"/>
      <c r="D85" s="1824" t="s">
        <v>601</v>
      </c>
      <c r="E85" s="1817">
        <v>27555000</v>
      </c>
      <c r="F85" s="1817">
        <v>33251308</v>
      </c>
      <c r="G85" s="1818">
        <f t="shared" si="39"/>
        <v>31715181.5</v>
      </c>
      <c r="H85" s="1818">
        <f t="shared" si="40"/>
        <v>31715181.5</v>
      </c>
      <c r="I85" s="1818">
        <f t="shared" si="41"/>
        <v>31715181.5</v>
      </c>
      <c r="J85" s="1818"/>
      <c r="K85" s="1818">
        <v>31715181.5</v>
      </c>
      <c r="L85" s="1818"/>
      <c r="M85" s="1818"/>
      <c r="N85" s="1819"/>
      <c r="O85" s="1820">
        <f t="shared" si="38"/>
        <v>0.9538025240992023</v>
      </c>
    </row>
    <row r="86" spans="1:16" ht="12.75">
      <c r="A86" s="11415"/>
      <c r="B86" s="11448"/>
      <c r="C86" s="11447"/>
      <c r="D86" s="1824" t="s">
        <v>593</v>
      </c>
      <c r="E86" s="1817">
        <v>0</v>
      </c>
      <c r="F86" s="1817">
        <v>168</v>
      </c>
      <c r="G86" s="1818">
        <f t="shared" si="39"/>
        <v>168</v>
      </c>
      <c r="H86" s="1818">
        <f t="shared" si="40"/>
        <v>168</v>
      </c>
      <c r="I86" s="1818">
        <f t="shared" si="41"/>
        <v>168</v>
      </c>
      <c r="J86" s="1818">
        <v>168</v>
      </c>
      <c r="K86" s="1818"/>
      <c r="L86" s="1818"/>
      <c r="M86" s="1818"/>
      <c r="N86" s="1819"/>
      <c r="O86" s="1820">
        <f t="shared" si="38"/>
        <v>1</v>
      </c>
    </row>
    <row r="87" spans="1:16" ht="22.5" customHeight="1">
      <c r="A87" s="11415"/>
      <c r="B87" s="11435" t="s">
        <v>565</v>
      </c>
      <c r="C87" s="11437" t="s">
        <v>44</v>
      </c>
      <c r="D87" s="1857" t="s">
        <v>590</v>
      </c>
      <c r="E87" s="1813">
        <f>SUM(E88:E89)</f>
        <v>40000</v>
      </c>
      <c r="F87" s="1813">
        <f>SUM(F88:F89)</f>
        <v>71600</v>
      </c>
      <c r="G87" s="1814">
        <f>SUM(H87,N87)</f>
        <v>66260.290000000008</v>
      </c>
      <c r="H87" s="1814">
        <f>SUM(I87,L87,M87)</f>
        <v>66260.290000000008</v>
      </c>
      <c r="I87" s="1814">
        <f>SUM(J87:K87)</f>
        <v>66260.290000000008</v>
      </c>
      <c r="J87" s="1814">
        <f>SUM(J88:J89)</f>
        <v>43800</v>
      </c>
      <c r="K87" s="1814">
        <f>SUM(K88:K89)</f>
        <v>22460.29</v>
      </c>
      <c r="L87" s="1814">
        <v>0</v>
      </c>
      <c r="M87" s="1814">
        <v>0</v>
      </c>
      <c r="N87" s="1850">
        <v>0</v>
      </c>
      <c r="O87" s="1815">
        <f t="shared" si="38"/>
        <v>0.92542304469273751</v>
      </c>
    </row>
    <row r="88" spans="1:16" ht="12.75">
      <c r="A88" s="11415"/>
      <c r="B88" s="11436"/>
      <c r="C88" s="11438"/>
      <c r="D88" s="1824" t="s">
        <v>595</v>
      </c>
      <c r="E88" s="1817">
        <v>27200</v>
      </c>
      <c r="F88" s="1817">
        <v>43800</v>
      </c>
      <c r="G88" s="1818">
        <f>H88+N88</f>
        <v>43800</v>
      </c>
      <c r="H88" s="1818">
        <f>I88+L88+M88</f>
        <v>43800</v>
      </c>
      <c r="I88" s="1818">
        <f>J88+K88</f>
        <v>43800</v>
      </c>
      <c r="J88" s="1818">
        <v>43800</v>
      </c>
      <c r="K88" s="1818"/>
      <c r="L88" s="1821"/>
      <c r="M88" s="1821"/>
      <c r="N88" s="1822"/>
      <c r="O88" s="1820">
        <f t="shared" si="38"/>
        <v>1</v>
      </c>
    </row>
    <row r="89" spans="1:16" ht="12.75">
      <c r="A89" s="11421"/>
      <c r="B89" s="11448"/>
      <c r="C89" s="11447"/>
      <c r="D89" s="1824" t="s">
        <v>376</v>
      </c>
      <c r="E89" s="1817">
        <v>12800</v>
      </c>
      <c r="F89" s="1817">
        <v>27800</v>
      </c>
      <c r="G89" s="1818">
        <f>H89+N89</f>
        <v>22460.29</v>
      </c>
      <c r="H89" s="1818">
        <f>I89+L89+M89</f>
        <v>22460.29</v>
      </c>
      <c r="I89" s="1818">
        <f>J89+K89</f>
        <v>22460.29</v>
      </c>
      <c r="J89" s="1818"/>
      <c r="K89" s="1818">
        <v>22460.29</v>
      </c>
      <c r="L89" s="1821"/>
      <c r="M89" s="1821"/>
      <c r="N89" s="1822"/>
      <c r="O89" s="1820">
        <f t="shared" si="38"/>
        <v>0.80792410071942444</v>
      </c>
    </row>
    <row r="90" spans="1:16" ht="29.25" customHeight="1">
      <c r="A90" s="11414" t="s">
        <v>338</v>
      </c>
      <c r="B90" s="11441" t="s">
        <v>183</v>
      </c>
      <c r="C90" s="11442"/>
      <c r="D90" s="1838"/>
      <c r="E90" s="1839">
        <f>SUM(E91)</f>
        <v>1000</v>
      </c>
      <c r="F90" s="1839">
        <f>F91</f>
        <v>1000</v>
      </c>
      <c r="G90" s="1840">
        <f t="shared" ref="G90:M90" si="42">SUM(G91)</f>
        <v>1000</v>
      </c>
      <c r="H90" s="1840">
        <f t="shared" si="42"/>
        <v>1000</v>
      </c>
      <c r="I90" s="1840">
        <f t="shared" si="42"/>
        <v>1000</v>
      </c>
      <c r="J90" s="1840">
        <f t="shared" si="42"/>
        <v>1000</v>
      </c>
      <c r="K90" s="1840">
        <f t="shared" si="42"/>
        <v>0</v>
      </c>
      <c r="L90" s="1840">
        <f t="shared" si="42"/>
        <v>0</v>
      </c>
      <c r="M90" s="1840">
        <f t="shared" si="42"/>
        <v>0</v>
      </c>
      <c r="N90" s="1858">
        <v>0</v>
      </c>
      <c r="O90" s="1841">
        <f t="shared" si="38"/>
        <v>1</v>
      </c>
    </row>
    <row r="91" spans="1:16" ht="28.5" customHeight="1">
      <c r="A91" s="11415"/>
      <c r="B91" s="11435" t="s">
        <v>566</v>
      </c>
      <c r="C91" s="11437" t="s">
        <v>567</v>
      </c>
      <c r="D91" s="1812" t="s">
        <v>590</v>
      </c>
      <c r="E91" s="1825">
        <f t="shared" ref="E91:M91" si="43">SUM(E92:E93)</f>
        <v>1000</v>
      </c>
      <c r="F91" s="1825">
        <f t="shared" si="43"/>
        <v>1000</v>
      </c>
      <c r="G91" s="1826">
        <f t="shared" si="43"/>
        <v>1000</v>
      </c>
      <c r="H91" s="1826">
        <f t="shared" si="43"/>
        <v>1000</v>
      </c>
      <c r="I91" s="1826">
        <f t="shared" si="43"/>
        <v>1000</v>
      </c>
      <c r="J91" s="1826">
        <f t="shared" si="43"/>
        <v>1000</v>
      </c>
      <c r="K91" s="1826">
        <f t="shared" si="43"/>
        <v>0</v>
      </c>
      <c r="L91" s="1826">
        <f t="shared" si="43"/>
        <v>0</v>
      </c>
      <c r="M91" s="1826">
        <f t="shared" si="43"/>
        <v>0</v>
      </c>
      <c r="N91" s="1827">
        <v>0</v>
      </c>
      <c r="O91" s="1828">
        <f t="shared" si="38"/>
        <v>1</v>
      </c>
      <c r="P91" s="1798"/>
    </row>
    <row r="92" spans="1:16" ht="12.75">
      <c r="A92" s="11415"/>
      <c r="B92" s="11436"/>
      <c r="C92" s="11438"/>
      <c r="D92" s="1834" t="s">
        <v>596</v>
      </c>
      <c r="E92" s="1835">
        <v>100</v>
      </c>
      <c r="F92" s="1835">
        <v>0</v>
      </c>
      <c r="G92" s="1831"/>
      <c r="H92" s="1831"/>
      <c r="I92" s="1831"/>
      <c r="J92" s="1831"/>
      <c r="K92" s="1831"/>
      <c r="L92" s="1831"/>
      <c r="M92" s="1831"/>
      <c r="N92" s="1837"/>
      <c r="O92" s="1833"/>
    </row>
    <row r="93" spans="1:16" ht="12.75">
      <c r="A93" s="11415"/>
      <c r="B93" s="11436"/>
      <c r="C93" s="11438"/>
      <c r="D93" s="1834" t="s">
        <v>595</v>
      </c>
      <c r="E93" s="1835">
        <v>900</v>
      </c>
      <c r="F93" s="1835">
        <v>1000</v>
      </c>
      <c r="G93" s="1831">
        <f t="shared" ref="G93" si="44">H93+N93</f>
        <v>1000</v>
      </c>
      <c r="H93" s="1831">
        <f t="shared" ref="H93" si="45">I93+L93+M93</f>
        <v>1000</v>
      </c>
      <c r="I93" s="1831">
        <f t="shared" ref="I93" si="46">J93+K93</f>
        <v>1000</v>
      </c>
      <c r="J93" s="1831">
        <v>1000</v>
      </c>
      <c r="K93" s="1836"/>
      <c r="L93" s="1836"/>
      <c r="M93" s="1836"/>
      <c r="N93" s="1837"/>
      <c r="O93" s="1833">
        <f t="shared" si="38"/>
        <v>1</v>
      </c>
    </row>
    <row r="94" spans="1:16" ht="27" customHeight="1">
      <c r="A94" s="11414" t="s">
        <v>253</v>
      </c>
      <c r="B94" s="11443" t="s">
        <v>193</v>
      </c>
      <c r="C94" s="11443"/>
      <c r="D94" s="1838"/>
      <c r="E94" s="1839">
        <f>SUM(E95)</f>
        <v>1876000</v>
      </c>
      <c r="F94" s="1839">
        <f>SUM(F95)</f>
        <v>2905712</v>
      </c>
      <c r="G94" s="1840">
        <f>H94+N94</f>
        <v>2893115.92</v>
      </c>
      <c r="H94" s="1840">
        <f>I94+L94+M94</f>
        <v>2893115.92</v>
      </c>
      <c r="I94" s="1840">
        <f>J94+K94</f>
        <v>2882715.92</v>
      </c>
      <c r="J94" s="1840">
        <f>SUM(J95)</f>
        <v>2585904.38</v>
      </c>
      <c r="K94" s="1840">
        <f>SUM(K95)</f>
        <v>296811.53999999998</v>
      </c>
      <c r="L94" s="1840">
        <v>0</v>
      </c>
      <c r="M94" s="1840">
        <f>SUM(M95)</f>
        <v>10400</v>
      </c>
      <c r="N94" s="1840">
        <v>0</v>
      </c>
      <c r="O94" s="1841">
        <f t="shared" si="38"/>
        <v>0.99566506247005893</v>
      </c>
    </row>
    <row r="95" spans="1:16" ht="29.25" customHeight="1">
      <c r="A95" s="11415"/>
      <c r="B95" s="11444" t="s">
        <v>568</v>
      </c>
      <c r="C95" s="11437" t="s">
        <v>195</v>
      </c>
      <c r="D95" s="1812" t="s">
        <v>590</v>
      </c>
      <c r="E95" s="1825">
        <f>SUM(E96:E118)</f>
        <v>1876000</v>
      </c>
      <c r="F95" s="1825">
        <f>SUM(F96:F118)</f>
        <v>2905712</v>
      </c>
      <c r="G95" s="1826">
        <f>SUM(H95,N95)</f>
        <v>2893115.92</v>
      </c>
      <c r="H95" s="1826">
        <f>SUM(I95,L95,M95)</f>
        <v>2893115.92</v>
      </c>
      <c r="I95" s="1826">
        <f>SUM(J95:K95)</f>
        <v>2882715.92</v>
      </c>
      <c r="J95" s="1826">
        <f>SUM(J96:J118)</f>
        <v>2585904.38</v>
      </c>
      <c r="K95" s="1826">
        <f>SUM(K96:K118)</f>
        <v>296811.53999999998</v>
      </c>
      <c r="L95" s="1826">
        <v>0</v>
      </c>
      <c r="M95" s="1826">
        <f>SUM(M96:M118)</f>
        <v>10400</v>
      </c>
      <c r="N95" s="1827">
        <v>0</v>
      </c>
      <c r="O95" s="1828">
        <f t="shared" si="38"/>
        <v>0.99566506247005893</v>
      </c>
      <c r="P95" s="1798"/>
    </row>
    <row r="96" spans="1:16" ht="12.75">
      <c r="A96" s="11415"/>
      <c r="B96" s="11445"/>
      <c r="C96" s="11438"/>
      <c r="D96" s="1834" t="s">
        <v>591</v>
      </c>
      <c r="E96" s="1835">
        <v>19345</v>
      </c>
      <c r="F96" s="1835">
        <v>10400</v>
      </c>
      <c r="G96" s="1831">
        <f>H96+N96</f>
        <v>10400</v>
      </c>
      <c r="H96" s="1831">
        <f>I96+L96+M96</f>
        <v>10400</v>
      </c>
      <c r="I96" s="1831"/>
      <c r="J96" s="1831"/>
      <c r="K96" s="1831"/>
      <c r="L96" s="1831"/>
      <c r="M96" s="1831">
        <v>10400</v>
      </c>
      <c r="N96" s="1837"/>
      <c r="O96" s="1833">
        <f t="shared" si="38"/>
        <v>1</v>
      </c>
    </row>
    <row r="97" spans="1:15" ht="12.75">
      <c r="A97" s="11415"/>
      <c r="B97" s="11445"/>
      <c r="C97" s="11438"/>
      <c r="D97" s="1834" t="s">
        <v>406</v>
      </c>
      <c r="E97" s="1835">
        <v>1144230</v>
      </c>
      <c r="F97" s="1835">
        <v>2052232</v>
      </c>
      <c r="G97" s="1831">
        <f t="shared" ref="G97:G118" si="47">H97+N97</f>
        <v>2042430.67</v>
      </c>
      <c r="H97" s="1831">
        <f t="shared" ref="H97:H118" si="48">I97+L97+M97</f>
        <v>2042430.67</v>
      </c>
      <c r="I97" s="1831">
        <f t="shared" ref="I97:I118" si="49">J97+K97</f>
        <v>2042430.67</v>
      </c>
      <c r="J97" s="1831">
        <v>2042430.67</v>
      </c>
      <c r="K97" s="1831"/>
      <c r="L97" s="1831"/>
      <c r="M97" s="1831"/>
      <c r="N97" s="1837"/>
      <c r="O97" s="1833">
        <f t="shared" si="38"/>
        <v>0.99522406336125735</v>
      </c>
    </row>
    <row r="98" spans="1:15" ht="12.75">
      <c r="A98" s="11415"/>
      <c r="B98" s="11445"/>
      <c r="C98" s="11438"/>
      <c r="D98" s="1834" t="s">
        <v>602</v>
      </c>
      <c r="E98" s="1835">
        <v>123102</v>
      </c>
      <c r="F98" s="1835">
        <v>119862</v>
      </c>
      <c r="G98" s="1831">
        <f t="shared" si="47"/>
        <v>119861.17</v>
      </c>
      <c r="H98" s="1831">
        <f t="shared" si="48"/>
        <v>119861.17</v>
      </c>
      <c r="I98" s="1831">
        <f t="shared" si="49"/>
        <v>119861.17</v>
      </c>
      <c r="J98" s="1831">
        <v>119861.17</v>
      </c>
      <c r="K98" s="1831"/>
      <c r="L98" s="1831"/>
      <c r="M98" s="1831"/>
      <c r="N98" s="1837"/>
      <c r="O98" s="1833">
        <f t="shared" si="38"/>
        <v>0.99999307537000881</v>
      </c>
    </row>
    <row r="99" spans="1:15" ht="12.75">
      <c r="A99" s="11415"/>
      <c r="B99" s="11445"/>
      <c r="C99" s="11438"/>
      <c r="D99" s="1834" t="s">
        <v>407</v>
      </c>
      <c r="E99" s="1835">
        <v>214969</v>
      </c>
      <c r="F99" s="1835">
        <v>365912</v>
      </c>
      <c r="G99" s="1831">
        <f t="shared" si="47"/>
        <v>364218.46</v>
      </c>
      <c r="H99" s="1831">
        <f t="shared" si="48"/>
        <v>364218.46</v>
      </c>
      <c r="I99" s="1831">
        <f t="shared" si="49"/>
        <v>364218.46</v>
      </c>
      <c r="J99" s="1831">
        <v>364218.46</v>
      </c>
      <c r="K99" s="1831"/>
      <c r="L99" s="1831"/>
      <c r="M99" s="1831"/>
      <c r="N99" s="1837"/>
      <c r="O99" s="1833">
        <f t="shared" si="38"/>
        <v>0.99537172872165991</v>
      </c>
    </row>
    <row r="100" spans="1:15" ht="12.75">
      <c r="A100" s="11415"/>
      <c r="B100" s="11445"/>
      <c r="C100" s="11438"/>
      <c r="D100" s="1834" t="s">
        <v>408</v>
      </c>
      <c r="E100" s="1835">
        <v>30497</v>
      </c>
      <c r="F100" s="1835">
        <v>40957</v>
      </c>
      <c r="G100" s="1831">
        <f t="shared" si="47"/>
        <v>39901.68</v>
      </c>
      <c r="H100" s="1831">
        <f t="shared" si="48"/>
        <v>39901.68</v>
      </c>
      <c r="I100" s="1831">
        <f t="shared" si="49"/>
        <v>39901.68</v>
      </c>
      <c r="J100" s="1831">
        <v>39901.68</v>
      </c>
      <c r="K100" s="1831"/>
      <c r="L100" s="1831"/>
      <c r="M100" s="1831"/>
      <c r="N100" s="1837"/>
      <c r="O100" s="1833">
        <f t="shared" si="38"/>
        <v>0.97423346436506586</v>
      </c>
    </row>
    <row r="101" spans="1:15" ht="12.75">
      <c r="A101" s="11415"/>
      <c r="B101" s="11445"/>
      <c r="C101" s="11438"/>
      <c r="D101" s="1834" t="s">
        <v>603</v>
      </c>
      <c r="E101" s="1835">
        <v>10243</v>
      </c>
      <c r="F101" s="1835">
        <v>2243</v>
      </c>
      <c r="G101" s="1831">
        <f t="shared" si="47"/>
        <v>2243</v>
      </c>
      <c r="H101" s="1831">
        <f t="shared" si="48"/>
        <v>2243</v>
      </c>
      <c r="I101" s="1831">
        <f t="shared" si="49"/>
        <v>2243</v>
      </c>
      <c r="J101" s="1831"/>
      <c r="K101" s="1831">
        <v>2243</v>
      </c>
      <c r="L101" s="1831"/>
      <c r="M101" s="1831"/>
      <c r="N101" s="1837"/>
      <c r="O101" s="1833">
        <f t="shared" si="38"/>
        <v>1</v>
      </c>
    </row>
    <row r="102" spans="1:15" ht="12.75">
      <c r="A102" s="11415"/>
      <c r="B102" s="11445"/>
      <c r="C102" s="11438"/>
      <c r="D102" s="1834" t="s">
        <v>595</v>
      </c>
      <c r="E102" s="1835">
        <v>5894</v>
      </c>
      <c r="F102" s="1835">
        <v>5444</v>
      </c>
      <c r="G102" s="1831">
        <f t="shared" si="47"/>
        <v>5444</v>
      </c>
      <c r="H102" s="1831">
        <f t="shared" si="48"/>
        <v>5444</v>
      </c>
      <c r="I102" s="1831">
        <f t="shared" si="49"/>
        <v>5444</v>
      </c>
      <c r="J102" s="1831">
        <v>5444</v>
      </c>
      <c r="K102" s="1831"/>
      <c r="L102" s="1831"/>
      <c r="M102" s="1831"/>
      <c r="N102" s="1837"/>
      <c r="O102" s="1833">
        <f t="shared" si="38"/>
        <v>1</v>
      </c>
    </row>
    <row r="103" spans="1:15" ht="12.75">
      <c r="A103" s="11415"/>
      <c r="B103" s="11445"/>
      <c r="C103" s="11438"/>
      <c r="D103" s="1834" t="s">
        <v>375</v>
      </c>
      <c r="E103" s="1835">
        <v>57047</v>
      </c>
      <c r="F103" s="1835">
        <v>53915</v>
      </c>
      <c r="G103" s="1831">
        <f t="shared" si="47"/>
        <v>53915</v>
      </c>
      <c r="H103" s="1831">
        <f t="shared" si="48"/>
        <v>53915</v>
      </c>
      <c r="I103" s="1831">
        <f t="shared" si="49"/>
        <v>53915</v>
      </c>
      <c r="J103" s="1831"/>
      <c r="K103" s="1831">
        <v>53915</v>
      </c>
      <c r="L103" s="1831"/>
      <c r="M103" s="1831"/>
      <c r="N103" s="1837"/>
      <c r="O103" s="1833">
        <f t="shared" si="38"/>
        <v>1</v>
      </c>
    </row>
    <row r="104" spans="1:15" ht="12.75">
      <c r="A104" s="11415"/>
      <c r="B104" s="11445"/>
      <c r="C104" s="11438"/>
      <c r="D104" s="1834" t="s">
        <v>597</v>
      </c>
      <c r="E104" s="1835">
        <v>4505</v>
      </c>
      <c r="F104" s="1835">
        <v>2916</v>
      </c>
      <c r="G104" s="1831">
        <f t="shared" si="47"/>
        <v>2916</v>
      </c>
      <c r="H104" s="1831">
        <f t="shared" si="48"/>
        <v>2916</v>
      </c>
      <c r="I104" s="1831">
        <f t="shared" si="49"/>
        <v>2916</v>
      </c>
      <c r="J104" s="1831"/>
      <c r="K104" s="1831">
        <v>2916</v>
      </c>
      <c r="L104" s="1831"/>
      <c r="M104" s="1831"/>
      <c r="N104" s="1837"/>
      <c r="O104" s="1833">
        <f t="shared" si="38"/>
        <v>1</v>
      </c>
    </row>
    <row r="105" spans="1:15" ht="12.75">
      <c r="A105" s="11415"/>
      <c r="B105" s="11445"/>
      <c r="C105" s="11438"/>
      <c r="D105" s="1834" t="s">
        <v>600</v>
      </c>
      <c r="E105" s="1835">
        <v>2000</v>
      </c>
      <c r="F105" s="1835">
        <v>7417</v>
      </c>
      <c r="G105" s="1831">
        <f t="shared" si="47"/>
        <v>7416.94</v>
      </c>
      <c r="H105" s="1831">
        <f t="shared" si="48"/>
        <v>7416.94</v>
      </c>
      <c r="I105" s="1831">
        <f t="shared" si="49"/>
        <v>7416.94</v>
      </c>
      <c r="J105" s="1831"/>
      <c r="K105" s="1831">
        <v>7416.94</v>
      </c>
      <c r="L105" s="1831"/>
      <c r="M105" s="1831"/>
      <c r="N105" s="1837"/>
      <c r="O105" s="1833">
        <f t="shared" si="38"/>
        <v>0.99999191047593361</v>
      </c>
    </row>
    <row r="106" spans="1:15" ht="12.75">
      <c r="A106" s="11415"/>
      <c r="B106" s="11445"/>
      <c r="C106" s="11438"/>
      <c r="D106" s="1834" t="s">
        <v>604</v>
      </c>
      <c r="E106" s="1835">
        <v>37652</v>
      </c>
      <c r="F106" s="1835">
        <v>39380</v>
      </c>
      <c r="G106" s="1831">
        <f t="shared" si="47"/>
        <v>39380</v>
      </c>
      <c r="H106" s="1831">
        <f t="shared" si="48"/>
        <v>39380</v>
      </c>
      <c r="I106" s="1831">
        <f t="shared" si="49"/>
        <v>39380</v>
      </c>
      <c r="J106" s="1831"/>
      <c r="K106" s="1831">
        <v>39380</v>
      </c>
      <c r="L106" s="1831"/>
      <c r="M106" s="1831"/>
      <c r="N106" s="1837"/>
      <c r="O106" s="1833">
        <f t="shared" si="38"/>
        <v>1</v>
      </c>
    </row>
    <row r="107" spans="1:15" ht="12.75">
      <c r="A107" s="11415"/>
      <c r="B107" s="11445"/>
      <c r="C107" s="11438"/>
      <c r="D107" s="1834" t="s">
        <v>244</v>
      </c>
      <c r="E107" s="1835">
        <v>13320</v>
      </c>
      <c r="F107" s="1835">
        <v>8712</v>
      </c>
      <c r="G107" s="1831">
        <f t="shared" si="47"/>
        <v>8712</v>
      </c>
      <c r="H107" s="1831">
        <f t="shared" si="48"/>
        <v>8712</v>
      </c>
      <c r="I107" s="1831">
        <f t="shared" si="49"/>
        <v>8712</v>
      </c>
      <c r="J107" s="1831"/>
      <c r="K107" s="1831">
        <v>8712</v>
      </c>
      <c r="L107" s="1831"/>
      <c r="M107" s="1831"/>
      <c r="N107" s="1837"/>
      <c r="O107" s="1833">
        <f t="shared" si="38"/>
        <v>1</v>
      </c>
    </row>
    <row r="108" spans="1:15" ht="12.75">
      <c r="A108" s="11415"/>
      <c r="B108" s="11445"/>
      <c r="C108" s="11438"/>
      <c r="D108" s="1834" t="s">
        <v>605</v>
      </c>
      <c r="E108" s="1835">
        <v>900</v>
      </c>
      <c r="F108" s="1835">
        <v>163</v>
      </c>
      <c r="G108" s="1831">
        <f t="shared" si="47"/>
        <v>163</v>
      </c>
      <c r="H108" s="1831">
        <f t="shared" si="48"/>
        <v>163</v>
      </c>
      <c r="I108" s="1831">
        <f t="shared" si="49"/>
        <v>163</v>
      </c>
      <c r="J108" s="1831"/>
      <c r="K108" s="1831">
        <v>163</v>
      </c>
      <c r="L108" s="1831"/>
      <c r="M108" s="1831"/>
      <c r="N108" s="1837"/>
      <c r="O108" s="1833">
        <f t="shared" si="38"/>
        <v>1</v>
      </c>
    </row>
    <row r="109" spans="1:15" ht="12.75">
      <c r="A109" s="11415"/>
      <c r="B109" s="11445"/>
      <c r="C109" s="11438"/>
      <c r="D109" s="1834" t="s">
        <v>376</v>
      </c>
      <c r="E109" s="1835">
        <v>107249</v>
      </c>
      <c r="F109" s="1835">
        <v>85498</v>
      </c>
      <c r="G109" s="1831">
        <f t="shared" si="47"/>
        <v>85498</v>
      </c>
      <c r="H109" s="1831">
        <f t="shared" si="48"/>
        <v>85498</v>
      </c>
      <c r="I109" s="1831">
        <f t="shared" si="49"/>
        <v>85498</v>
      </c>
      <c r="J109" s="1831"/>
      <c r="K109" s="1831">
        <v>85498</v>
      </c>
      <c r="L109" s="1831"/>
      <c r="M109" s="1831"/>
      <c r="N109" s="1837"/>
      <c r="O109" s="1833">
        <f t="shared" si="38"/>
        <v>1</v>
      </c>
    </row>
    <row r="110" spans="1:15" ht="12.75">
      <c r="A110" s="11415"/>
      <c r="B110" s="11445"/>
      <c r="C110" s="11438"/>
      <c r="D110" s="1834" t="s">
        <v>606</v>
      </c>
      <c r="E110" s="1835">
        <v>4992</v>
      </c>
      <c r="F110" s="1835">
        <v>3072</v>
      </c>
      <c r="G110" s="1831">
        <f t="shared" si="47"/>
        <v>3029.53</v>
      </c>
      <c r="H110" s="1831">
        <f t="shared" si="48"/>
        <v>3029.53</v>
      </c>
      <c r="I110" s="1831">
        <f t="shared" si="49"/>
        <v>3029.53</v>
      </c>
      <c r="J110" s="1831"/>
      <c r="K110" s="1831">
        <v>3029.53</v>
      </c>
      <c r="L110" s="1831"/>
      <c r="M110" s="1831"/>
      <c r="N110" s="1837"/>
      <c r="O110" s="1833">
        <f t="shared" si="38"/>
        <v>0.98617513020833336</v>
      </c>
    </row>
    <row r="111" spans="1:15" ht="12.75">
      <c r="A111" s="11415"/>
      <c r="B111" s="11445"/>
      <c r="C111" s="11438"/>
      <c r="D111" s="1824" t="s">
        <v>599</v>
      </c>
      <c r="E111" s="1817">
        <v>9656</v>
      </c>
      <c r="F111" s="1817">
        <v>5206</v>
      </c>
      <c r="G111" s="1831">
        <f t="shared" si="47"/>
        <v>5206</v>
      </c>
      <c r="H111" s="1831">
        <f t="shared" si="48"/>
        <v>5206</v>
      </c>
      <c r="I111" s="1831">
        <f t="shared" si="49"/>
        <v>5206</v>
      </c>
      <c r="J111" s="1818"/>
      <c r="K111" s="1818">
        <v>5206</v>
      </c>
      <c r="L111" s="1818"/>
      <c r="M111" s="1818"/>
      <c r="N111" s="1822"/>
      <c r="O111" s="1833">
        <f t="shared" si="38"/>
        <v>1</v>
      </c>
    </row>
    <row r="112" spans="1:15" ht="12.75">
      <c r="A112" s="11415"/>
      <c r="B112" s="11445"/>
      <c r="C112" s="11438"/>
      <c r="D112" s="1824" t="s">
        <v>607</v>
      </c>
      <c r="E112" s="1817">
        <v>4934</v>
      </c>
      <c r="F112" s="1817">
        <v>4521</v>
      </c>
      <c r="G112" s="1831">
        <f t="shared" si="47"/>
        <v>4521</v>
      </c>
      <c r="H112" s="1831">
        <f t="shared" si="48"/>
        <v>4521</v>
      </c>
      <c r="I112" s="1831">
        <f t="shared" si="49"/>
        <v>4521</v>
      </c>
      <c r="J112" s="1818"/>
      <c r="K112" s="1818">
        <v>4521</v>
      </c>
      <c r="L112" s="1818"/>
      <c r="M112" s="1818"/>
      <c r="N112" s="1822"/>
      <c r="O112" s="1833">
        <f t="shared" si="38"/>
        <v>1</v>
      </c>
    </row>
    <row r="113" spans="1:16" ht="12.75">
      <c r="A113" s="11415"/>
      <c r="B113" s="11445"/>
      <c r="C113" s="11438"/>
      <c r="D113" s="1824" t="s">
        <v>608</v>
      </c>
      <c r="E113" s="1817">
        <v>34650</v>
      </c>
      <c r="F113" s="1817">
        <v>42703</v>
      </c>
      <c r="G113" s="1831">
        <f t="shared" si="47"/>
        <v>42702.81</v>
      </c>
      <c r="H113" s="1831">
        <f t="shared" si="48"/>
        <v>42702.81</v>
      </c>
      <c r="I113" s="1831">
        <f t="shared" si="49"/>
        <v>42702.81</v>
      </c>
      <c r="J113" s="1818"/>
      <c r="K113" s="1818">
        <v>42702.81</v>
      </c>
      <c r="L113" s="1818"/>
      <c r="M113" s="1818"/>
      <c r="N113" s="1822"/>
      <c r="O113" s="1833">
        <f t="shared" si="38"/>
        <v>0.99999555066388768</v>
      </c>
    </row>
    <row r="114" spans="1:16" ht="12.75">
      <c r="A114" s="11415"/>
      <c r="B114" s="11445"/>
      <c r="C114" s="11438"/>
      <c r="D114" s="1824" t="s">
        <v>609</v>
      </c>
      <c r="E114" s="1817">
        <v>5570</v>
      </c>
      <c r="F114" s="1817">
        <v>6197</v>
      </c>
      <c r="G114" s="1831">
        <f t="shared" si="47"/>
        <v>6196.6</v>
      </c>
      <c r="H114" s="1831">
        <f t="shared" si="48"/>
        <v>6196.6</v>
      </c>
      <c r="I114" s="1831">
        <f t="shared" si="49"/>
        <v>6196.6</v>
      </c>
      <c r="J114" s="1818"/>
      <c r="K114" s="1818">
        <v>6196.6</v>
      </c>
      <c r="L114" s="1818"/>
      <c r="M114" s="1818"/>
      <c r="N114" s="1822"/>
      <c r="O114" s="1833">
        <f t="shared" si="38"/>
        <v>0.99993545263837347</v>
      </c>
    </row>
    <row r="115" spans="1:16" ht="12.75">
      <c r="A115" s="11415"/>
      <c r="B115" s="11445"/>
      <c r="C115" s="11438"/>
      <c r="D115" s="1824" t="s">
        <v>610</v>
      </c>
      <c r="E115" s="1817">
        <v>5178</v>
      </c>
      <c r="F115" s="1817">
        <v>4737</v>
      </c>
      <c r="G115" s="1831">
        <f t="shared" si="47"/>
        <v>4736.1099999999997</v>
      </c>
      <c r="H115" s="1831">
        <f t="shared" si="48"/>
        <v>4736.1099999999997</v>
      </c>
      <c r="I115" s="1831">
        <f t="shared" si="49"/>
        <v>4736.1099999999997</v>
      </c>
      <c r="J115" s="1818"/>
      <c r="K115" s="1818">
        <v>4736.1099999999997</v>
      </c>
      <c r="L115" s="1818"/>
      <c r="M115" s="1818"/>
      <c r="N115" s="1822"/>
      <c r="O115" s="1833">
        <f t="shared" si="38"/>
        <v>0.99981211737386522</v>
      </c>
    </row>
    <row r="116" spans="1:16" ht="12.75">
      <c r="A116" s="11415"/>
      <c r="B116" s="11445"/>
      <c r="C116" s="11438"/>
      <c r="D116" s="1824" t="s">
        <v>611</v>
      </c>
      <c r="E116" s="1817">
        <v>1000</v>
      </c>
      <c r="F116" s="1817">
        <v>0</v>
      </c>
      <c r="G116" s="1831">
        <f t="shared" si="47"/>
        <v>0</v>
      </c>
      <c r="H116" s="1831"/>
      <c r="I116" s="1831"/>
      <c r="J116" s="1818"/>
      <c r="K116" s="1818"/>
      <c r="L116" s="1818"/>
      <c r="M116" s="1818"/>
      <c r="N116" s="1822"/>
      <c r="O116" s="1833"/>
    </row>
    <row r="117" spans="1:16" ht="12.75">
      <c r="A117" s="11415"/>
      <c r="B117" s="11445"/>
      <c r="C117" s="11438"/>
      <c r="D117" s="1824" t="s">
        <v>409</v>
      </c>
      <c r="E117" s="1817">
        <v>30631</v>
      </c>
      <c r="F117" s="1817">
        <v>30176</v>
      </c>
      <c r="G117" s="1831">
        <f t="shared" si="47"/>
        <v>30175.55</v>
      </c>
      <c r="H117" s="1831">
        <f t="shared" si="48"/>
        <v>30175.55</v>
      </c>
      <c r="I117" s="1831">
        <f t="shared" si="49"/>
        <v>30175.55</v>
      </c>
      <c r="J117" s="1818"/>
      <c r="K117" s="1818">
        <v>30175.55</v>
      </c>
      <c r="L117" s="1818"/>
      <c r="M117" s="1818"/>
      <c r="N117" s="1822"/>
      <c r="O117" s="1833">
        <f t="shared" si="38"/>
        <v>0.99998508748674442</v>
      </c>
    </row>
    <row r="118" spans="1:16" ht="12.75">
      <c r="A118" s="11421"/>
      <c r="B118" s="11446"/>
      <c r="C118" s="11447"/>
      <c r="D118" s="1824" t="s">
        <v>593</v>
      </c>
      <c r="E118" s="1817">
        <v>8436</v>
      </c>
      <c r="F118" s="1817">
        <v>14049</v>
      </c>
      <c r="G118" s="1831">
        <f t="shared" si="47"/>
        <v>14048.4</v>
      </c>
      <c r="H118" s="1831">
        <f t="shared" si="48"/>
        <v>14048.4</v>
      </c>
      <c r="I118" s="1831">
        <f t="shared" si="49"/>
        <v>14048.4</v>
      </c>
      <c r="J118" s="1818">
        <v>14048.4</v>
      </c>
      <c r="K118" s="1818"/>
      <c r="L118" s="1818"/>
      <c r="M118" s="1818"/>
      <c r="N118" s="1822"/>
      <c r="O118" s="1833">
        <f t="shared" si="38"/>
        <v>0.9999572923339739</v>
      </c>
    </row>
    <row r="119" spans="1:16" ht="27.75" customHeight="1">
      <c r="A119" s="11414" t="s">
        <v>401</v>
      </c>
      <c r="B119" s="11434" t="s">
        <v>199</v>
      </c>
      <c r="C119" s="11434"/>
      <c r="D119" s="1838"/>
      <c r="E119" s="1839">
        <f>E120+E125</f>
        <v>268000</v>
      </c>
      <c r="F119" s="1839">
        <f>F120+F125</f>
        <v>281000</v>
      </c>
      <c r="G119" s="1840">
        <f>G120+G125</f>
        <v>280100</v>
      </c>
      <c r="H119" s="1840">
        <f>I119+L119+M119</f>
        <v>280100</v>
      </c>
      <c r="I119" s="1840">
        <f>J119+K119</f>
        <v>280100</v>
      </c>
      <c r="J119" s="1840">
        <f>J120+J125</f>
        <v>215000</v>
      </c>
      <c r="K119" s="1840">
        <f>K120+K125</f>
        <v>65100</v>
      </c>
      <c r="L119" s="1840">
        <f>L120+L125</f>
        <v>0</v>
      </c>
      <c r="M119" s="1840">
        <f>M120+M125</f>
        <v>0</v>
      </c>
      <c r="N119" s="1840">
        <f>N120+N125</f>
        <v>0</v>
      </c>
      <c r="O119" s="1841">
        <f t="shared" si="38"/>
        <v>0.99679715302491101</v>
      </c>
    </row>
    <row r="120" spans="1:16" ht="22.5" customHeight="1">
      <c r="A120" s="11415"/>
      <c r="B120" s="11435" t="s">
        <v>569</v>
      </c>
      <c r="C120" s="11437" t="s">
        <v>200</v>
      </c>
      <c r="D120" s="1812" t="s">
        <v>590</v>
      </c>
      <c r="E120" s="1825">
        <f>SUM(E121:E124)</f>
        <v>202000</v>
      </c>
      <c r="F120" s="1825">
        <f>SUM(F121:F124)</f>
        <v>215000</v>
      </c>
      <c r="G120" s="1826">
        <f>SUM(H120,N120)</f>
        <v>215000</v>
      </c>
      <c r="H120" s="1826">
        <f>SUM(I120,L120,M120)</f>
        <v>215000</v>
      </c>
      <c r="I120" s="1826">
        <f>SUM(J120:K120)</f>
        <v>215000</v>
      </c>
      <c r="J120" s="1826">
        <f>SUM(J121:J124)</f>
        <v>215000</v>
      </c>
      <c r="K120" s="1826">
        <f>SUM(K121:K124)</f>
        <v>0</v>
      </c>
      <c r="L120" s="1826">
        <v>0</v>
      </c>
      <c r="M120" s="1826">
        <v>0</v>
      </c>
      <c r="N120" s="1827">
        <v>0</v>
      </c>
      <c r="O120" s="1815">
        <f>SUM(G120/F120)</f>
        <v>1</v>
      </c>
      <c r="P120" s="1798"/>
    </row>
    <row r="121" spans="1:16" ht="12.75">
      <c r="A121" s="11415"/>
      <c r="B121" s="11436"/>
      <c r="C121" s="11438"/>
      <c r="D121" s="1834" t="s">
        <v>406</v>
      </c>
      <c r="E121" s="1835">
        <v>159000</v>
      </c>
      <c r="F121" s="1835">
        <v>169866</v>
      </c>
      <c r="G121" s="1831">
        <f>H121+N121</f>
        <v>169866</v>
      </c>
      <c r="H121" s="1831">
        <f>I121+L121+M121</f>
        <v>169866</v>
      </c>
      <c r="I121" s="1831">
        <f>J121+K121</f>
        <v>169866</v>
      </c>
      <c r="J121" s="1831">
        <v>169866</v>
      </c>
      <c r="K121" s="1836"/>
      <c r="L121" s="1836"/>
      <c r="M121" s="1836"/>
      <c r="N121" s="1837"/>
      <c r="O121" s="1820">
        <f>SUM(G121/F121)</f>
        <v>1</v>
      </c>
    </row>
    <row r="122" spans="1:16" ht="12.75">
      <c r="A122" s="11415"/>
      <c r="B122" s="11436"/>
      <c r="C122" s="11438"/>
      <c r="D122" s="1834" t="s">
        <v>602</v>
      </c>
      <c r="E122" s="1835">
        <v>12000</v>
      </c>
      <c r="F122" s="1835">
        <v>12000</v>
      </c>
      <c r="G122" s="1831">
        <f t="shared" ref="G122:G124" si="50">H122+N122</f>
        <v>12000</v>
      </c>
      <c r="H122" s="1831">
        <f t="shared" ref="H122:H124" si="51">I122+L122+M122</f>
        <v>12000</v>
      </c>
      <c r="I122" s="1831">
        <f t="shared" ref="I122:I124" si="52">J122+K122</f>
        <v>12000</v>
      </c>
      <c r="J122" s="1831">
        <v>12000</v>
      </c>
      <c r="K122" s="1836"/>
      <c r="L122" s="1836"/>
      <c r="M122" s="1836"/>
      <c r="N122" s="1837"/>
      <c r="O122" s="1820">
        <f t="shared" ref="O122:O126" si="53">SUM(G122/F122)</f>
        <v>1</v>
      </c>
    </row>
    <row r="123" spans="1:16" ht="12.75">
      <c r="A123" s="11415"/>
      <c r="B123" s="11436"/>
      <c r="C123" s="11438"/>
      <c r="D123" s="1834" t="s">
        <v>407</v>
      </c>
      <c r="E123" s="1835">
        <v>28000</v>
      </c>
      <c r="F123" s="1835">
        <v>29868</v>
      </c>
      <c r="G123" s="1831">
        <f t="shared" si="50"/>
        <v>29868</v>
      </c>
      <c r="H123" s="1831">
        <f t="shared" si="51"/>
        <v>29868</v>
      </c>
      <c r="I123" s="1831">
        <f t="shared" si="52"/>
        <v>29868</v>
      </c>
      <c r="J123" s="1831">
        <v>29868</v>
      </c>
      <c r="K123" s="1836"/>
      <c r="L123" s="1836"/>
      <c r="M123" s="1836"/>
      <c r="N123" s="1837"/>
      <c r="O123" s="1820">
        <f t="shared" si="53"/>
        <v>1</v>
      </c>
    </row>
    <row r="124" spans="1:16" ht="12.75">
      <c r="A124" s="11415"/>
      <c r="B124" s="11436"/>
      <c r="C124" s="11438"/>
      <c r="D124" s="1852" t="s">
        <v>408</v>
      </c>
      <c r="E124" s="1853">
        <v>3000</v>
      </c>
      <c r="F124" s="1853">
        <v>3266</v>
      </c>
      <c r="G124" s="1831">
        <f t="shared" si="50"/>
        <v>3266</v>
      </c>
      <c r="H124" s="1831">
        <f t="shared" si="51"/>
        <v>3266</v>
      </c>
      <c r="I124" s="1831">
        <f t="shared" si="52"/>
        <v>3266</v>
      </c>
      <c r="J124" s="1844">
        <v>3266</v>
      </c>
      <c r="K124" s="1854"/>
      <c r="L124" s="1854"/>
      <c r="M124" s="1854"/>
      <c r="N124" s="1855"/>
      <c r="O124" s="1820">
        <f t="shared" si="53"/>
        <v>1</v>
      </c>
    </row>
    <row r="125" spans="1:16" ht="27" customHeight="1">
      <c r="A125" s="11415"/>
      <c r="B125" s="11435" t="s">
        <v>570</v>
      </c>
      <c r="C125" s="11437" t="s">
        <v>250</v>
      </c>
      <c r="D125" s="1812" t="s">
        <v>590</v>
      </c>
      <c r="E125" s="1825">
        <f>E126</f>
        <v>66000</v>
      </c>
      <c r="F125" s="1825">
        <f>F126</f>
        <v>66000</v>
      </c>
      <c r="G125" s="1826">
        <f>H125+N125</f>
        <v>65100</v>
      </c>
      <c r="H125" s="1826">
        <f>I125+L125+M125</f>
        <v>65100</v>
      </c>
      <c r="I125" s="1826">
        <f>J125+K125</f>
        <v>65100</v>
      </c>
      <c r="J125" s="1826"/>
      <c r="K125" s="1826">
        <f>K126</f>
        <v>65100</v>
      </c>
      <c r="L125" s="1826">
        <f>L126</f>
        <v>0</v>
      </c>
      <c r="M125" s="1826">
        <f>M126</f>
        <v>0</v>
      </c>
      <c r="N125" s="1827">
        <f>N126</f>
        <v>0</v>
      </c>
      <c r="O125" s="1859">
        <f t="shared" si="53"/>
        <v>0.98636363636363633</v>
      </c>
      <c r="P125" s="1798"/>
    </row>
    <row r="126" spans="1:16" ht="15" customHeight="1" thickBot="1">
      <c r="A126" s="11416"/>
      <c r="B126" s="11439"/>
      <c r="C126" s="11440"/>
      <c r="D126" s="1860" t="s">
        <v>376</v>
      </c>
      <c r="E126" s="1861">
        <v>66000</v>
      </c>
      <c r="F126" s="1861">
        <v>66000</v>
      </c>
      <c r="G126" s="1862">
        <f>H126+N126</f>
        <v>65100</v>
      </c>
      <c r="H126" s="1862">
        <f>I126</f>
        <v>65100</v>
      </c>
      <c r="I126" s="1862">
        <f>J126+K126</f>
        <v>65100</v>
      </c>
      <c r="J126" s="1862"/>
      <c r="K126" s="1862">
        <v>65100</v>
      </c>
      <c r="L126" s="1863"/>
      <c r="M126" s="1863"/>
      <c r="N126" s="1864"/>
      <c r="O126" s="1865">
        <f t="shared" si="53"/>
        <v>0.98636363636363633</v>
      </c>
    </row>
    <row r="127" spans="1:16" ht="35.1" customHeight="1" thickBot="1">
      <c r="A127" s="11430" t="s">
        <v>453</v>
      </c>
      <c r="B127" s="11431"/>
      <c r="C127" s="11431"/>
      <c r="D127" s="1866"/>
      <c r="E127" s="1867">
        <f>SUM(E7,E15,E27,E33,E39,E77,E80,E90,E94,E119,E73,E63,)</f>
        <v>95971000</v>
      </c>
      <c r="F127" s="1867">
        <f t="shared" ref="F127:N127" si="54">SUM(F7,F15,F27,F33,F39,F77,F80,F90,F94,F119,F73,F63,)</f>
        <v>121433721</v>
      </c>
      <c r="G127" s="1868">
        <f t="shared" si="54"/>
        <v>117445100.75</v>
      </c>
      <c r="H127" s="1868">
        <f t="shared" si="54"/>
        <v>117445100.75</v>
      </c>
      <c r="I127" s="1868">
        <f t="shared" si="54"/>
        <v>39816689.869999997</v>
      </c>
      <c r="J127" s="1868">
        <f t="shared" si="54"/>
        <v>6894843.1699999999</v>
      </c>
      <c r="K127" s="1868">
        <f t="shared" si="54"/>
        <v>32921846.699999999</v>
      </c>
      <c r="L127" s="1868">
        <f t="shared" si="54"/>
        <v>77560976.920000002</v>
      </c>
      <c r="M127" s="1868">
        <f t="shared" si="54"/>
        <v>67433.959999999992</v>
      </c>
      <c r="N127" s="1868">
        <f t="shared" si="54"/>
        <v>0</v>
      </c>
      <c r="O127" s="1869">
        <f>G127/F127</f>
        <v>0.96715393206142464</v>
      </c>
    </row>
    <row r="128" spans="1:16" ht="12.75" hidden="1">
      <c r="A128" s="1870"/>
      <c r="B128" s="1871"/>
      <c r="E128" s="1872"/>
      <c r="F128" s="1872"/>
      <c r="G128" s="1872"/>
      <c r="H128" s="1872"/>
      <c r="I128" s="1873"/>
      <c r="J128" s="1874"/>
      <c r="K128" s="1874"/>
      <c r="L128" s="1874"/>
      <c r="M128" s="1873"/>
      <c r="N128" s="1873"/>
      <c r="O128" s="1872"/>
    </row>
    <row r="129" spans="1:14" ht="12.75" hidden="1">
      <c r="A129" s="1870"/>
      <c r="B129" s="1871"/>
      <c r="E129" s="1798">
        <f>'adm.rząd.doch. '!E54</f>
        <v>95971000</v>
      </c>
      <c r="F129" s="1798">
        <f>'adm.rząd.doch. '!F54</f>
        <v>121433721</v>
      </c>
      <c r="G129" s="1875">
        <f>H129+N129</f>
        <v>117445100.74999999</v>
      </c>
      <c r="H129" s="1875">
        <f>I127+L127+M127</f>
        <v>117445100.74999999</v>
      </c>
      <c r="I129" s="1875">
        <f>J127+K127</f>
        <v>39816689.869999997</v>
      </c>
      <c r="J129" s="1798"/>
      <c r="K129" s="1876"/>
      <c r="L129" s="1876"/>
      <c r="M129" s="1876"/>
      <c r="N129" s="1876"/>
    </row>
    <row r="130" spans="1:14" ht="12.75" hidden="1">
      <c r="A130" s="1870"/>
      <c r="B130" s="1871"/>
      <c r="E130" s="1798">
        <f>E127-E129</f>
        <v>0</v>
      </c>
      <c r="F130" s="1798">
        <f t="shared" ref="F130:G130" si="55">F127-F129</f>
        <v>0</v>
      </c>
      <c r="G130" s="1798">
        <f t="shared" si="55"/>
        <v>0</v>
      </c>
      <c r="H130" s="1798">
        <f>H127-H129</f>
        <v>0</v>
      </c>
      <c r="I130" s="1798">
        <f>I127-I129</f>
        <v>0</v>
      </c>
      <c r="J130" s="1798"/>
      <c r="K130" s="1872"/>
      <c r="L130" s="1876"/>
      <c r="M130" s="1876"/>
      <c r="N130" s="1876"/>
    </row>
    <row r="131" spans="1:14" ht="12.75">
      <c r="A131" s="1870"/>
      <c r="B131" s="1871"/>
      <c r="E131" s="1795"/>
      <c r="F131" s="1795"/>
      <c r="G131" s="1798"/>
      <c r="H131" s="1798"/>
      <c r="I131" s="1798"/>
      <c r="J131" s="1798"/>
      <c r="K131" s="1876"/>
      <c r="L131" s="1876"/>
      <c r="M131" s="1876"/>
      <c r="N131" s="1876"/>
    </row>
    <row r="132" spans="1:14" ht="12.75">
      <c r="A132" s="1870"/>
      <c r="B132" s="1871"/>
      <c r="G132" s="1876"/>
      <c r="H132" s="1876"/>
      <c r="I132" s="1876"/>
      <c r="J132" s="1876"/>
      <c r="K132" s="1872"/>
      <c r="L132" s="1876"/>
      <c r="M132" s="1876"/>
      <c r="N132" s="1876"/>
    </row>
    <row r="133" spans="1:14" ht="12.75">
      <c r="A133" s="11432"/>
      <c r="B133" s="11433"/>
      <c r="C133" s="11433"/>
      <c r="D133" s="11433"/>
      <c r="E133" s="11433"/>
      <c r="F133" s="11433"/>
      <c r="G133" s="11433"/>
      <c r="H133" s="11433"/>
      <c r="I133" s="11433"/>
      <c r="J133" s="11433"/>
      <c r="K133" s="11433"/>
      <c r="L133" s="11433"/>
      <c r="M133" s="11433"/>
      <c r="N133" s="11433"/>
    </row>
    <row r="134" spans="1:14" ht="12.75">
      <c r="A134" s="1870"/>
      <c r="B134" s="1871"/>
      <c r="H134" s="1876"/>
      <c r="I134" s="1876"/>
      <c r="J134" s="1876"/>
      <c r="K134" s="1876"/>
      <c r="L134" s="1876"/>
      <c r="M134" s="1876"/>
      <c r="N134" s="1876"/>
    </row>
    <row r="135" spans="1:14" ht="12.75">
      <c r="A135" s="1870"/>
      <c r="B135" s="1871"/>
      <c r="G135" s="1876"/>
      <c r="H135" s="1876"/>
      <c r="I135" s="1876"/>
      <c r="J135" s="1876"/>
      <c r="K135" s="1876"/>
      <c r="L135" s="1876"/>
      <c r="M135" s="1876"/>
      <c r="N135" s="1876"/>
    </row>
    <row r="136" spans="1:14" ht="12.75">
      <c r="A136" s="1870"/>
      <c r="B136" s="1871"/>
      <c r="H136" s="1876"/>
      <c r="I136" s="1876"/>
      <c r="J136" s="1876"/>
      <c r="K136" s="1876"/>
      <c r="L136" s="1876"/>
      <c r="M136" s="1876"/>
      <c r="N136" s="1876"/>
    </row>
    <row r="137" spans="1:14" ht="12.75">
      <c r="A137" s="1870"/>
      <c r="B137" s="1871"/>
      <c r="H137" s="1876"/>
      <c r="I137" s="1876"/>
      <c r="J137" s="1876"/>
      <c r="K137" s="1876"/>
      <c r="L137" s="1876"/>
      <c r="M137" s="1876"/>
      <c r="N137" s="1876"/>
    </row>
    <row r="138" spans="1:14" ht="12.75">
      <c r="A138" s="1870"/>
      <c r="B138" s="1871"/>
      <c r="H138" s="1876"/>
      <c r="I138" s="1876"/>
      <c r="J138" s="1876"/>
      <c r="K138" s="1876"/>
      <c r="L138" s="1876"/>
      <c r="M138" s="1876"/>
      <c r="N138" s="1876"/>
    </row>
    <row r="139" spans="1:14" ht="12.75">
      <c r="A139" s="1870"/>
      <c r="B139" s="1871"/>
      <c r="H139" s="1876"/>
      <c r="I139" s="1876"/>
      <c r="J139" s="1876"/>
      <c r="K139" s="1876"/>
      <c r="L139" s="1876"/>
      <c r="M139" s="1876"/>
      <c r="N139" s="1876"/>
    </row>
    <row r="140" spans="1:14" ht="12.75">
      <c r="A140" s="1870"/>
      <c r="B140" s="1871"/>
      <c r="H140" s="1876"/>
      <c r="I140" s="1876"/>
      <c r="J140" s="1876"/>
      <c r="K140" s="1876"/>
      <c r="L140" s="1876"/>
      <c r="M140" s="1876"/>
      <c r="N140" s="1876"/>
    </row>
    <row r="141" spans="1:14" ht="12.75">
      <c r="A141" s="1877"/>
      <c r="B141" s="1871"/>
      <c r="H141" s="1876"/>
      <c r="I141" s="1876"/>
      <c r="J141" s="1876"/>
      <c r="K141" s="1876"/>
      <c r="L141" s="1876"/>
      <c r="M141" s="1876"/>
      <c r="N141" s="1876"/>
    </row>
    <row r="142" spans="1:14" ht="12.75">
      <c r="A142" s="1877"/>
      <c r="B142" s="1871"/>
      <c r="H142" s="1876"/>
      <c r="I142" s="1876"/>
      <c r="J142" s="1876"/>
      <c r="K142" s="1876"/>
      <c r="L142" s="1876"/>
      <c r="M142" s="1876"/>
      <c r="N142" s="1876"/>
    </row>
    <row r="143" spans="1:14" ht="12.75">
      <c r="A143" s="1877"/>
      <c r="B143" s="1871"/>
      <c r="H143" s="1876"/>
      <c r="I143" s="1876"/>
      <c r="J143" s="1876"/>
      <c r="K143" s="1876"/>
      <c r="L143" s="1876"/>
      <c r="M143" s="1876"/>
      <c r="N143" s="1876"/>
    </row>
    <row r="144" spans="1:14" ht="12.75">
      <c r="A144" s="1877"/>
      <c r="B144" s="1871"/>
      <c r="H144" s="1876"/>
      <c r="I144" s="1876"/>
      <c r="J144" s="1876"/>
      <c r="K144" s="1876"/>
      <c r="L144" s="1876"/>
      <c r="M144" s="1876"/>
      <c r="N144" s="1876"/>
    </row>
    <row r="145" spans="1:14" ht="12.75">
      <c r="A145" s="1877"/>
      <c r="B145" s="1871"/>
      <c r="H145" s="1876"/>
      <c r="I145" s="1876"/>
      <c r="J145" s="1876"/>
      <c r="K145" s="1876"/>
      <c r="L145" s="1876"/>
      <c r="M145" s="1876"/>
      <c r="N145" s="1876"/>
    </row>
    <row r="146" spans="1:14" ht="12.75">
      <c r="A146" s="1877"/>
      <c r="B146" s="1871"/>
      <c r="H146" s="1876"/>
      <c r="I146" s="1876"/>
      <c r="J146" s="1876"/>
      <c r="K146" s="1876"/>
      <c r="L146" s="1876"/>
      <c r="M146" s="1876"/>
      <c r="N146" s="1876"/>
    </row>
    <row r="147" spans="1:14" ht="12.75">
      <c r="A147" s="1877"/>
      <c r="B147" s="1871"/>
      <c r="H147" s="1876"/>
      <c r="I147" s="1876"/>
      <c r="J147" s="1876"/>
      <c r="K147" s="1876"/>
      <c r="L147" s="1876"/>
      <c r="M147" s="1876"/>
      <c r="N147" s="1876"/>
    </row>
    <row r="148" spans="1:14" ht="12.75">
      <c r="A148" s="1877"/>
      <c r="B148" s="1871"/>
      <c r="H148" s="1876"/>
      <c r="I148" s="1876"/>
      <c r="J148" s="1876"/>
      <c r="K148" s="1876"/>
      <c r="L148" s="1876"/>
      <c r="M148" s="1876"/>
      <c r="N148" s="1876"/>
    </row>
    <row r="149" spans="1:14" ht="12.75">
      <c r="A149" s="1877"/>
      <c r="B149" s="1871"/>
      <c r="H149" s="1876"/>
      <c r="I149" s="1876"/>
      <c r="J149" s="1876"/>
      <c r="K149" s="1876"/>
      <c r="L149" s="1876"/>
      <c r="M149" s="1876"/>
      <c r="N149" s="1876"/>
    </row>
    <row r="150" spans="1:14" ht="12.75">
      <c r="A150" s="1877"/>
      <c r="B150" s="1871"/>
      <c r="H150" s="1876"/>
      <c r="I150" s="1876"/>
      <c r="J150" s="1876"/>
      <c r="K150" s="1876"/>
      <c r="L150" s="1876"/>
      <c r="M150" s="1876"/>
      <c r="N150" s="1876"/>
    </row>
    <row r="151" spans="1:14" ht="12.75">
      <c r="A151" s="1877"/>
      <c r="B151" s="1871"/>
      <c r="H151" s="1876"/>
      <c r="I151" s="1876"/>
      <c r="J151" s="1876"/>
      <c r="K151" s="1876"/>
      <c r="L151" s="1876"/>
      <c r="M151" s="1876"/>
      <c r="N151" s="1876"/>
    </row>
    <row r="152" spans="1:14" ht="12.75">
      <c r="A152" s="1877"/>
      <c r="B152" s="1871"/>
      <c r="H152" s="1876"/>
      <c r="I152" s="1876"/>
      <c r="J152" s="1876"/>
      <c r="K152" s="1876"/>
      <c r="L152" s="1876"/>
      <c r="M152" s="1876"/>
      <c r="N152" s="1876"/>
    </row>
    <row r="153" spans="1:14" ht="12.75">
      <c r="A153" s="1877"/>
      <c r="B153" s="1871"/>
      <c r="H153" s="1876"/>
      <c r="I153" s="1876"/>
      <c r="J153" s="1876"/>
      <c r="K153" s="1876"/>
      <c r="L153" s="1876"/>
      <c r="M153" s="1876"/>
      <c r="N153" s="1876"/>
    </row>
    <row r="154" spans="1:14" ht="12.75">
      <c r="A154" s="1877"/>
      <c r="B154" s="1871"/>
      <c r="H154" s="1876"/>
      <c r="I154" s="1876"/>
      <c r="J154" s="1876"/>
      <c r="K154" s="1876"/>
      <c r="L154" s="1876"/>
      <c r="M154" s="1876"/>
      <c r="N154" s="1876"/>
    </row>
    <row r="155" spans="1:14" ht="12.75">
      <c r="A155" s="1877"/>
      <c r="B155" s="1871"/>
      <c r="H155" s="1876"/>
      <c r="I155" s="1876"/>
      <c r="J155" s="1876"/>
      <c r="K155" s="1876"/>
      <c r="L155" s="1876"/>
      <c r="M155" s="1876"/>
      <c r="N155" s="1876"/>
    </row>
    <row r="156" spans="1:14" ht="12.75">
      <c r="A156" s="1877"/>
      <c r="B156" s="1871"/>
      <c r="H156" s="1876"/>
      <c r="I156" s="1876"/>
      <c r="J156" s="1876"/>
      <c r="K156" s="1876"/>
      <c r="L156" s="1876"/>
      <c r="M156" s="1876"/>
      <c r="N156" s="1876"/>
    </row>
    <row r="157" spans="1:14" ht="12.75">
      <c r="A157" s="1877"/>
    </row>
    <row r="158" spans="1:14" ht="12.75">
      <c r="A158" s="1877"/>
    </row>
    <row r="159" spans="1:14" ht="12.75">
      <c r="A159" s="1877"/>
    </row>
    <row r="160" spans="1:14" ht="12.75">
      <c r="A160" s="1877"/>
    </row>
    <row r="161" spans="1:15" ht="12.75">
      <c r="A161" s="1877"/>
    </row>
    <row r="162" spans="1:15" s="1879" customFormat="1" ht="12.75">
      <c r="A162" s="1877"/>
      <c r="B162" s="1878"/>
      <c r="C162" s="1794"/>
      <c r="D162" s="1794"/>
      <c r="E162" s="1794"/>
      <c r="F162" s="1794"/>
      <c r="G162" s="1794"/>
      <c r="H162" s="1794"/>
      <c r="I162" s="1794"/>
      <c r="J162" s="1794"/>
      <c r="K162" s="1794"/>
      <c r="L162" s="1794"/>
      <c r="M162" s="1794"/>
      <c r="N162" s="1794"/>
      <c r="O162" s="1794"/>
    </row>
    <row r="163" spans="1:15" s="1879" customFormat="1" ht="12.75">
      <c r="A163" s="1877"/>
      <c r="B163" s="1878"/>
      <c r="C163" s="1794"/>
      <c r="D163" s="1794"/>
      <c r="E163" s="1794"/>
      <c r="F163" s="1794"/>
      <c r="G163" s="1794"/>
      <c r="H163" s="1794"/>
      <c r="I163" s="1794"/>
      <c r="J163" s="1794"/>
      <c r="K163" s="1794"/>
      <c r="L163" s="1794"/>
      <c r="M163" s="1794"/>
      <c r="N163" s="1794"/>
      <c r="O163" s="1794"/>
    </row>
    <row r="164" spans="1:15" s="1879" customFormat="1" ht="12.75">
      <c r="A164" s="1877"/>
      <c r="B164" s="1878"/>
      <c r="C164" s="1794"/>
      <c r="D164" s="1794"/>
      <c r="E164" s="1794"/>
      <c r="F164" s="1794"/>
      <c r="G164" s="1794"/>
      <c r="H164" s="1794"/>
      <c r="I164" s="1794"/>
      <c r="J164" s="1794"/>
      <c r="K164" s="1794"/>
      <c r="L164" s="1794"/>
      <c r="M164" s="1794"/>
      <c r="N164" s="1794"/>
      <c r="O164" s="1794"/>
    </row>
    <row r="165" spans="1:15" s="1879" customFormat="1" ht="12.75">
      <c r="A165" s="1877"/>
      <c r="B165" s="1878"/>
      <c r="C165" s="1794"/>
      <c r="D165" s="1794"/>
      <c r="E165" s="1794"/>
      <c r="F165" s="1794"/>
      <c r="G165" s="1794"/>
      <c r="H165" s="1794"/>
      <c r="I165" s="1794"/>
      <c r="J165" s="1794"/>
      <c r="K165" s="1794"/>
      <c r="L165" s="1794"/>
      <c r="M165" s="1794"/>
      <c r="N165" s="1794"/>
      <c r="O165" s="1794"/>
    </row>
    <row r="166" spans="1:15" s="1879" customFormat="1" ht="12.75">
      <c r="A166" s="1877"/>
      <c r="B166" s="1878"/>
      <c r="C166" s="1794"/>
      <c r="D166" s="1794"/>
      <c r="E166" s="1794"/>
      <c r="F166" s="1794"/>
      <c r="G166" s="1794"/>
      <c r="H166" s="1794"/>
      <c r="I166" s="1794"/>
      <c r="J166" s="1794"/>
      <c r="K166" s="1794"/>
      <c r="L166" s="1794"/>
      <c r="M166" s="1794"/>
      <c r="N166" s="1794"/>
      <c r="O166" s="1794"/>
    </row>
    <row r="167" spans="1:15" s="1879" customFormat="1" ht="12.75">
      <c r="A167" s="1877"/>
      <c r="B167" s="1878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</row>
    <row r="168" spans="1:15" s="1879" customFormat="1" ht="12.75">
      <c r="A168" s="1877"/>
      <c r="B168" s="1878"/>
      <c r="C168" s="1794"/>
      <c r="D168" s="1794"/>
      <c r="E168" s="1794"/>
      <c r="F168" s="1794"/>
      <c r="G168" s="1794"/>
      <c r="H168" s="1794"/>
      <c r="I168" s="1794"/>
      <c r="J168" s="1794"/>
      <c r="K168" s="1794"/>
      <c r="L168" s="1794"/>
      <c r="M168" s="1794"/>
      <c r="N168" s="1794"/>
      <c r="O168" s="1794"/>
    </row>
    <row r="169" spans="1:15" s="1879" customFormat="1" ht="12.75">
      <c r="A169" s="1877"/>
      <c r="B169" s="1878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</row>
    <row r="170" spans="1:15" s="1879" customFormat="1" ht="12.75">
      <c r="A170" s="1877"/>
      <c r="B170" s="1878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</row>
    <row r="171" spans="1:15" s="1879" customFormat="1" ht="12.75">
      <c r="A171" s="1877"/>
      <c r="B171" s="1878"/>
      <c r="C171" s="1794"/>
      <c r="D171" s="1794"/>
      <c r="E171" s="1794"/>
      <c r="F171" s="1794"/>
      <c r="G171" s="1794"/>
      <c r="H171" s="1794"/>
      <c r="I171" s="1794"/>
      <c r="J171" s="1794"/>
      <c r="K171" s="1794"/>
      <c r="L171" s="1794"/>
      <c r="M171" s="1794"/>
      <c r="N171" s="1794"/>
      <c r="O171" s="1794"/>
    </row>
    <row r="172" spans="1:15" s="1879" customFormat="1" ht="12.75">
      <c r="A172" s="1877"/>
      <c r="B172" s="1878"/>
      <c r="C172" s="1794"/>
      <c r="D172" s="1794"/>
      <c r="E172" s="1794"/>
      <c r="F172" s="1794"/>
      <c r="G172" s="1794"/>
      <c r="H172" s="1794"/>
      <c r="I172" s="1794"/>
      <c r="J172" s="1794"/>
      <c r="K172" s="1794"/>
      <c r="L172" s="1794"/>
      <c r="M172" s="1794"/>
      <c r="N172" s="1794"/>
      <c r="O172" s="1794"/>
    </row>
    <row r="173" spans="1:15" s="1879" customFormat="1" ht="12.75">
      <c r="A173" s="1877"/>
      <c r="B173" s="1878"/>
      <c r="C173" s="1794"/>
      <c r="D173" s="1794"/>
      <c r="E173" s="1794"/>
      <c r="F173" s="1794"/>
      <c r="G173" s="1794"/>
      <c r="H173" s="1794"/>
      <c r="I173" s="1794"/>
      <c r="J173" s="1794"/>
      <c r="K173" s="1794"/>
      <c r="L173" s="1794"/>
      <c r="M173" s="1794"/>
      <c r="N173" s="1794"/>
      <c r="O173" s="1794"/>
    </row>
    <row r="174" spans="1:15" s="1879" customFormat="1" ht="12.75">
      <c r="A174" s="1877"/>
      <c r="B174" s="1878"/>
      <c r="C174" s="1794"/>
      <c r="D174" s="1794"/>
      <c r="E174" s="1794"/>
      <c r="F174" s="1794"/>
      <c r="G174" s="1794"/>
      <c r="H174" s="1794"/>
      <c r="I174" s="1794"/>
      <c r="J174" s="1794"/>
      <c r="K174" s="1794"/>
      <c r="L174" s="1794"/>
      <c r="M174" s="1794"/>
      <c r="N174" s="1794"/>
      <c r="O174" s="1794"/>
    </row>
    <row r="175" spans="1:15" s="1879" customFormat="1" ht="12.75">
      <c r="A175" s="1877"/>
      <c r="B175" s="1878"/>
      <c r="C175" s="1794"/>
      <c r="D175" s="1794"/>
      <c r="E175" s="1794"/>
      <c r="F175" s="1794"/>
      <c r="G175" s="1794"/>
      <c r="H175" s="1794"/>
      <c r="I175" s="1794"/>
      <c r="J175" s="1794"/>
      <c r="K175" s="1794"/>
      <c r="L175" s="1794"/>
      <c r="M175" s="1794"/>
      <c r="N175" s="1794"/>
      <c r="O175" s="1794"/>
    </row>
    <row r="176" spans="1:15" s="1879" customFormat="1" ht="12.75">
      <c r="A176" s="1877"/>
      <c r="B176" s="1878"/>
      <c r="C176" s="1794"/>
      <c r="D176" s="1794"/>
      <c r="E176" s="1794"/>
      <c r="F176" s="1794"/>
      <c r="G176" s="1794"/>
      <c r="H176" s="1794"/>
      <c r="I176" s="1794"/>
      <c r="J176" s="1794"/>
      <c r="K176" s="1794"/>
      <c r="L176" s="1794"/>
      <c r="M176" s="1794"/>
      <c r="N176" s="1794"/>
      <c r="O176" s="1794"/>
    </row>
    <row r="177" spans="1:15" s="1879" customFormat="1" ht="12.75">
      <c r="A177" s="1877"/>
      <c r="B177" s="1878"/>
      <c r="C177" s="1794"/>
      <c r="D177" s="1794"/>
      <c r="E177" s="1794"/>
      <c r="F177" s="1794"/>
      <c r="G177" s="1794"/>
      <c r="H177" s="1794"/>
      <c r="I177" s="1794"/>
      <c r="J177" s="1794"/>
      <c r="K177" s="1794"/>
      <c r="L177" s="1794"/>
      <c r="M177" s="1794"/>
      <c r="N177" s="1794"/>
      <c r="O177" s="1794"/>
    </row>
    <row r="178" spans="1:15" s="1879" customFormat="1" ht="12.75">
      <c r="A178" s="1877"/>
      <c r="B178" s="1878"/>
      <c r="C178" s="1794"/>
      <c r="D178" s="1794"/>
      <c r="E178" s="1794"/>
      <c r="F178" s="1794"/>
      <c r="G178" s="1794"/>
      <c r="H178" s="1794"/>
      <c r="I178" s="1794"/>
      <c r="J178" s="1794"/>
      <c r="K178" s="1794"/>
      <c r="L178" s="1794"/>
      <c r="M178" s="1794"/>
      <c r="N178" s="1794"/>
      <c r="O178" s="1794"/>
    </row>
    <row r="179" spans="1:15" s="1879" customFormat="1" ht="12.75">
      <c r="A179" s="1877"/>
      <c r="B179" s="1878"/>
      <c r="C179" s="1794"/>
      <c r="D179" s="1794"/>
      <c r="E179" s="1794"/>
      <c r="F179" s="1794"/>
      <c r="G179" s="1794"/>
      <c r="H179" s="1794"/>
      <c r="I179" s="1794"/>
      <c r="J179" s="1794"/>
      <c r="K179" s="1794"/>
      <c r="L179" s="1794"/>
      <c r="M179" s="1794"/>
      <c r="N179" s="1794"/>
      <c r="O179" s="1794"/>
    </row>
    <row r="180" spans="1:15" s="1879" customFormat="1" ht="12.75">
      <c r="A180" s="1877"/>
      <c r="B180" s="1878"/>
      <c r="C180" s="1794"/>
      <c r="D180" s="1794"/>
      <c r="E180" s="1794"/>
      <c r="F180" s="1794"/>
      <c r="G180" s="1794"/>
      <c r="H180" s="1794"/>
      <c r="I180" s="1794"/>
      <c r="J180" s="1794"/>
      <c r="K180" s="1794"/>
      <c r="L180" s="1794"/>
      <c r="M180" s="1794"/>
      <c r="N180" s="1794"/>
      <c r="O180" s="1794"/>
    </row>
    <row r="181" spans="1:15" s="1879" customFormat="1" ht="12.75">
      <c r="A181" s="1877"/>
      <c r="B181" s="1878"/>
      <c r="C181" s="1794"/>
      <c r="D181" s="1794"/>
      <c r="E181" s="1794"/>
      <c r="F181" s="1794"/>
      <c r="G181" s="1794"/>
      <c r="H181" s="1794"/>
      <c r="I181" s="1794"/>
      <c r="J181" s="1794"/>
      <c r="K181" s="1794"/>
      <c r="L181" s="1794"/>
      <c r="M181" s="1794"/>
      <c r="N181" s="1794"/>
      <c r="O181" s="1794"/>
    </row>
    <row r="182" spans="1:15" s="1879" customFormat="1" ht="12.75">
      <c r="A182" s="1877"/>
      <c r="B182" s="1878"/>
      <c r="C182" s="1794"/>
      <c r="D182" s="1794"/>
      <c r="E182" s="1794"/>
      <c r="F182" s="1794"/>
      <c r="G182" s="1794"/>
      <c r="H182" s="1794"/>
      <c r="I182" s="1794"/>
      <c r="J182" s="1794"/>
      <c r="K182" s="1794"/>
      <c r="L182" s="1794"/>
      <c r="M182" s="1794"/>
      <c r="N182" s="1794"/>
      <c r="O182" s="1794"/>
    </row>
    <row r="183" spans="1:15" s="1879" customFormat="1" ht="12.75">
      <c r="A183" s="1877"/>
      <c r="B183" s="1878"/>
      <c r="C183" s="1794"/>
      <c r="D183" s="1794"/>
      <c r="E183" s="1794"/>
      <c r="F183" s="1794"/>
      <c r="G183" s="1794"/>
      <c r="H183" s="1794"/>
      <c r="I183" s="1794"/>
      <c r="J183" s="1794"/>
      <c r="K183" s="1794"/>
      <c r="L183" s="1794"/>
      <c r="M183" s="1794"/>
      <c r="N183" s="1794"/>
      <c r="O183" s="1794"/>
    </row>
    <row r="184" spans="1:15" s="1879" customFormat="1" ht="12.75">
      <c r="A184" s="1877"/>
      <c r="B184" s="1878"/>
      <c r="C184" s="1794"/>
      <c r="D184" s="1794"/>
      <c r="E184" s="1794"/>
      <c r="F184" s="1794"/>
      <c r="G184" s="1794"/>
      <c r="H184" s="1794"/>
      <c r="I184" s="1794"/>
      <c r="J184" s="1794"/>
      <c r="K184" s="1794"/>
      <c r="L184" s="1794"/>
      <c r="M184" s="1794"/>
      <c r="N184" s="1794"/>
      <c r="O184" s="1794"/>
    </row>
    <row r="185" spans="1:15" s="1879" customFormat="1" ht="12.75">
      <c r="A185" s="1877"/>
      <c r="B185" s="1878"/>
      <c r="C185" s="1794"/>
      <c r="D185" s="1794"/>
      <c r="E185" s="1794"/>
      <c r="F185" s="1794"/>
      <c r="G185" s="1794"/>
      <c r="H185" s="1794"/>
      <c r="I185" s="1794"/>
      <c r="J185" s="1794"/>
      <c r="K185" s="1794"/>
      <c r="L185" s="1794"/>
      <c r="M185" s="1794"/>
      <c r="N185" s="1794"/>
      <c r="O185" s="1794"/>
    </row>
    <row r="186" spans="1:15" s="1879" customFormat="1" ht="12.75">
      <c r="A186" s="1877"/>
      <c r="B186" s="1878"/>
      <c r="C186" s="1794"/>
      <c r="D186" s="1794"/>
      <c r="E186" s="1794"/>
      <c r="F186" s="1794"/>
      <c r="G186" s="1794"/>
      <c r="H186" s="1794"/>
      <c r="I186" s="1794"/>
      <c r="J186" s="1794"/>
      <c r="K186" s="1794"/>
      <c r="L186" s="1794"/>
      <c r="M186" s="1794"/>
      <c r="N186" s="1794"/>
      <c r="O186" s="1794"/>
    </row>
    <row r="187" spans="1:15" s="1879" customFormat="1" ht="12.75">
      <c r="A187" s="1877"/>
      <c r="B187" s="1878"/>
      <c r="C187" s="1794"/>
      <c r="D187" s="1794"/>
      <c r="E187" s="1794"/>
      <c r="F187" s="1794"/>
      <c r="G187" s="1794"/>
      <c r="H187" s="1794"/>
      <c r="I187" s="1794"/>
      <c r="J187" s="1794"/>
      <c r="K187" s="1794"/>
      <c r="L187" s="1794"/>
      <c r="M187" s="1794"/>
      <c r="N187" s="1794"/>
      <c r="O187" s="1794"/>
    </row>
    <row r="188" spans="1:15" s="1879" customFormat="1" ht="12.75">
      <c r="A188" s="1877"/>
      <c r="B188" s="1878"/>
      <c r="C188" s="1794"/>
      <c r="D188" s="1794"/>
      <c r="E188" s="1794"/>
      <c r="F188" s="1794"/>
      <c r="G188" s="1794"/>
      <c r="H188" s="1794"/>
      <c r="I188" s="1794"/>
      <c r="J188" s="1794"/>
      <c r="K188" s="1794"/>
      <c r="L188" s="1794"/>
      <c r="M188" s="1794"/>
      <c r="N188" s="1794"/>
      <c r="O188" s="1794"/>
    </row>
    <row r="189" spans="1:15" s="1879" customFormat="1" ht="12.75">
      <c r="A189" s="1877"/>
      <c r="B189" s="1878"/>
      <c r="C189" s="1794"/>
      <c r="D189" s="1794"/>
      <c r="E189" s="1794"/>
      <c r="F189" s="1794"/>
      <c r="G189" s="1794"/>
      <c r="H189" s="1794"/>
      <c r="I189" s="1794"/>
      <c r="J189" s="1794"/>
      <c r="K189" s="1794"/>
      <c r="L189" s="1794"/>
      <c r="M189" s="1794"/>
      <c r="N189" s="1794"/>
      <c r="O189" s="1794"/>
    </row>
    <row r="190" spans="1:15" s="1879" customFormat="1" ht="12.75">
      <c r="A190" s="1877"/>
      <c r="B190" s="1878"/>
      <c r="C190" s="1794"/>
      <c r="D190" s="1794"/>
      <c r="E190" s="1794"/>
      <c r="F190" s="1794"/>
      <c r="G190" s="1794"/>
      <c r="H190" s="1794"/>
      <c r="I190" s="1794"/>
      <c r="J190" s="1794"/>
      <c r="K190" s="1794"/>
      <c r="L190" s="1794"/>
      <c r="M190" s="1794"/>
      <c r="N190" s="1794"/>
      <c r="O190" s="1794"/>
    </row>
    <row r="191" spans="1:15" s="1879" customFormat="1" ht="12.75">
      <c r="A191" s="1877"/>
      <c r="B191" s="1878"/>
      <c r="C191" s="1794"/>
      <c r="D191" s="1794"/>
      <c r="E191" s="1794"/>
      <c r="F191" s="1794"/>
      <c r="G191" s="1794"/>
      <c r="H191" s="1794"/>
      <c r="I191" s="1794"/>
      <c r="J191" s="1794"/>
      <c r="K191" s="1794"/>
      <c r="L191" s="1794"/>
      <c r="M191" s="1794"/>
      <c r="N191" s="1794"/>
      <c r="O191" s="1794"/>
    </row>
    <row r="192" spans="1:15" s="1879" customFormat="1" ht="12.75">
      <c r="A192" s="1877"/>
      <c r="B192" s="1878"/>
      <c r="C192" s="1794"/>
      <c r="D192" s="1794"/>
      <c r="E192" s="1794"/>
      <c r="F192" s="1794"/>
      <c r="G192" s="1794"/>
      <c r="H192" s="1794"/>
      <c r="I192" s="1794"/>
      <c r="J192" s="1794"/>
      <c r="K192" s="1794"/>
      <c r="L192" s="1794"/>
      <c r="M192" s="1794"/>
      <c r="N192" s="1794"/>
      <c r="O192" s="1794"/>
    </row>
    <row r="193" spans="1:15" s="1879" customFormat="1" ht="12.75">
      <c r="A193" s="1877"/>
      <c r="B193" s="1878"/>
      <c r="C193" s="1794"/>
      <c r="D193" s="1794"/>
      <c r="E193" s="1794"/>
      <c r="F193" s="1794"/>
      <c r="G193" s="1794"/>
      <c r="H193" s="1794"/>
      <c r="I193" s="1794"/>
      <c r="J193" s="1794"/>
      <c r="K193" s="1794"/>
      <c r="L193" s="1794"/>
      <c r="M193" s="1794"/>
      <c r="N193" s="1794"/>
      <c r="O193" s="1794"/>
    </row>
    <row r="194" spans="1:15" s="1879" customFormat="1" ht="12.75">
      <c r="A194" s="1877"/>
      <c r="B194" s="1878"/>
      <c r="C194" s="1794"/>
      <c r="D194" s="1794"/>
      <c r="E194" s="1794"/>
      <c r="F194" s="1794"/>
      <c r="G194" s="1794"/>
      <c r="H194" s="1794"/>
      <c r="I194" s="1794"/>
      <c r="J194" s="1794"/>
      <c r="K194" s="1794"/>
      <c r="L194" s="1794"/>
      <c r="M194" s="1794"/>
      <c r="N194" s="1794"/>
      <c r="O194" s="1794"/>
    </row>
    <row r="195" spans="1:15" s="1879" customFormat="1" ht="12.75">
      <c r="A195" s="1877"/>
      <c r="B195" s="1878"/>
      <c r="C195" s="1794"/>
      <c r="D195" s="1794"/>
      <c r="E195" s="1794"/>
      <c r="F195" s="1794"/>
      <c r="G195" s="1794"/>
      <c r="H195" s="1794"/>
      <c r="I195" s="1794"/>
      <c r="J195" s="1794"/>
      <c r="K195" s="1794"/>
      <c r="L195" s="1794"/>
      <c r="M195" s="1794"/>
      <c r="N195" s="1794"/>
      <c r="O195" s="1794"/>
    </row>
    <row r="196" spans="1:15" s="1879" customFormat="1" ht="12.75">
      <c r="A196" s="1877"/>
      <c r="B196" s="1878"/>
      <c r="C196" s="1794"/>
      <c r="D196" s="1794"/>
      <c r="E196" s="1794"/>
      <c r="F196" s="1794"/>
      <c r="G196" s="1794"/>
      <c r="H196" s="1794"/>
      <c r="I196" s="1794"/>
      <c r="J196" s="1794"/>
      <c r="K196" s="1794"/>
      <c r="L196" s="1794"/>
      <c r="M196" s="1794"/>
      <c r="N196" s="1794"/>
      <c r="O196" s="1794"/>
    </row>
    <row r="197" spans="1:15" s="1879" customFormat="1" ht="12.75">
      <c r="A197" s="1877"/>
      <c r="B197" s="1878"/>
      <c r="C197" s="1794"/>
      <c r="D197" s="1794"/>
      <c r="E197" s="1794"/>
      <c r="F197" s="1794"/>
      <c r="G197" s="1794"/>
      <c r="H197" s="1794"/>
      <c r="I197" s="1794"/>
      <c r="J197" s="1794"/>
      <c r="K197" s="1794"/>
      <c r="L197" s="1794"/>
      <c r="M197" s="1794"/>
      <c r="N197" s="1794"/>
      <c r="O197" s="1794"/>
    </row>
    <row r="198" spans="1:15" s="1879" customFormat="1" ht="12.75">
      <c r="A198" s="1877"/>
      <c r="B198" s="1878"/>
      <c r="C198" s="1794"/>
      <c r="D198" s="1794"/>
      <c r="E198" s="1794"/>
      <c r="F198" s="1794"/>
      <c r="G198" s="1794"/>
      <c r="H198" s="1794"/>
      <c r="I198" s="1794"/>
      <c r="J198" s="1794"/>
      <c r="K198" s="1794"/>
      <c r="L198" s="1794"/>
      <c r="M198" s="1794"/>
      <c r="N198" s="1794"/>
      <c r="O198" s="1794"/>
    </row>
    <row r="199" spans="1:15" s="1879" customFormat="1" ht="12.75">
      <c r="A199" s="1877"/>
      <c r="B199" s="1878"/>
      <c r="C199" s="1794"/>
      <c r="D199" s="1794"/>
      <c r="E199" s="1794"/>
      <c r="F199" s="1794"/>
      <c r="G199" s="1794"/>
      <c r="H199" s="1794"/>
      <c r="I199" s="1794"/>
      <c r="J199" s="1794"/>
      <c r="K199" s="1794"/>
      <c r="L199" s="1794"/>
      <c r="M199" s="1794"/>
      <c r="N199" s="1794"/>
      <c r="O199" s="1794"/>
    </row>
    <row r="265" spans="7:7">
      <c r="G265" s="1794">
        <f>115000000+12000000</f>
        <v>127000000</v>
      </c>
    </row>
  </sheetData>
  <mergeCells count="78">
    <mergeCell ref="A1:O1"/>
    <mergeCell ref="N2:O2"/>
    <mergeCell ref="A3:A5"/>
    <mergeCell ref="B3:B5"/>
    <mergeCell ref="C3:C5"/>
    <mergeCell ref="D3:D5"/>
    <mergeCell ref="E3:E5"/>
    <mergeCell ref="F3:F5"/>
    <mergeCell ref="G3:G5"/>
    <mergeCell ref="H3:H5"/>
    <mergeCell ref="I3:M3"/>
    <mergeCell ref="N3:N5"/>
    <mergeCell ref="O3:O5"/>
    <mergeCell ref="I4:I5"/>
    <mergeCell ref="J4:K4"/>
    <mergeCell ref="L4:L5"/>
    <mergeCell ref="M4:M5"/>
    <mergeCell ref="A7:A14"/>
    <mergeCell ref="B7:C7"/>
    <mergeCell ref="B8:B14"/>
    <mergeCell ref="C8:C14"/>
    <mergeCell ref="A15:A26"/>
    <mergeCell ref="B15:C15"/>
    <mergeCell ref="B16:B20"/>
    <mergeCell ref="C16:C20"/>
    <mergeCell ref="B21:B26"/>
    <mergeCell ref="C21:C26"/>
    <mergeCell ref="A27:A32"/>
    <mergeCell ref="B27:C27"/>
    <mergeCell ref="B28:B32"/>
    <mergeCell ref="C28:C32"/>
    <mergeCell ref="A33:A38"/>
    <mergeCell ref="B33:C33"/>
    <mergeCell ref="B34:B38"/>
    <mergeCell ref="C34:C38"/>
    <mergeCell ref="A39:A44"/>
    <mergeCell ref="B39:C39"/>
    <mergeCell ref="B40:B44"/>
    <mergeCell ref="C40:C44"/>
    <mergeCell ref="A45:A62"/>
    <mergeCell ref="B45:B50"/>
    <mergeCell ref="C45:C50"/>
    <mergeCell ref="B51:B62"/>
    <mergeCell ref="C51:C62"/>
    <mergeCell ref="A63:A72"/>
    <mergeCell ref="B63:C63"/>
    <mergeCell ref="B64:B72"/>
    <mergeCell ref="C64:C72"/>
    <mergeCell ref="A73:A76"/>
    <mergeCell ref="B73:C73"/>
    <mergeCell ref="B74:B76"/>
    <mergeCell ref="C74:C76"/>
    <mergeCell ref="A77:A79"/>
    <mergeCell ref="B77:C77"/>
    <mergeCell ref="B78:B79"/>
    <mergeCell ref="C78:C79"/>
    <mergeCell ref="A80:A89"/>
    <mergeCell ref="B80:C80"/>
    <mergeCell ref="B81:B86"/>
    <mergeCell ref="C81:C86"/>
    <mergeCell ref="B87:B89"/>
    <mergeCell ref="C87:C89"/>
    <mergeCell ref="A90:A93"/>
    <mergeCell ref="B90:C90"/>
    <mergeCell ref="B91:B93"/>
    <mergeCell ref="C91:C93"/>
    <mergeCell ref="A94:A118"/>
    <mergeCell ref="B94:C94"/>
    <mergeCell ref="B95:B118"/>
    <mergeCell ref="C95:C118"/>
    <mergeCell ref="A127:C127"/>
    <mergeCell ref="A133:N133"/>
    <mergeCell ref="A119:A126"/>
    <mergeCell ref="B119:C119"/>
    <mergeCell ref="B120:B124"/>
    <mergeCell ref="C120:C124"/>
    <mergeCell ref="B125:B126"/>
    <mergeCell ref="C125:C126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70" orientation="landscape" r:id="rId1"/>
  <headerFooter>
    <oddFooter>Strona &amp;P z &amp;N</oddFooter>
  </headerFooter>
  <rowBreaks count="2" manualBreakCount="2">
    <brk id="79" max="14" man="1"/>
    <brk id="118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1D793-1EC8-402D-AA54-13DFF4A5BD23}">
  <sheetPr>
    <pageSetUpPr fitToPage="1"/>
  </sheetPr>
  <dimension ref="A1:N79"/>
  <sheetViews>
    <sheetView view="pageBreakPreview" zoomScale="80" zoomScaleNormal="100" zoomScaleSheetLayoutView="80" workbookViewId="0">
      <pane ySplit="6" topLeftCell="A7" activePane="bottomLeft" state="frozen"/>
      <selection activeCell="H60" sqref="H60"/>
      <selection pane="bottomLeft" activeCell="I21" sqref="I21"/>
    </sheetView>
  </sheetViews>
  <sheetFormatPr defaultRowHeight="14.25"/>
  <cols>
    <col min="1" max="1" width="6.140625" style="678" bestFit="1" customWidth="1"/>
    <col min="2" max="2" width="10.140625" style="678" bestFit="1" customWidth="1"/>
    <col min="3" max="3" width="41.7109375" style="679" customWidth="1"/>
    <col min="4" max="4" width="10.28515625" style="679" bestFit="1" customWidth="1"/>
    <col min="5" max="5" width="17" style="45" customWidth="1"/>
    <col min="6" max="6" width="17.7109375" style="45" customWidth="1"/>
    <col min="7" max="7" width="10.28515625" style="45" bestFit="1" customWidth="1"/>
    <col min="8" max="8" width="16.85546875" style="45" customWidth="1"/>
    <col min="9" max="9" width="16.140625" style="45" customWidth="1"/>
    <col min="10" max="10" width="17.42578125" style="45" customWidth="1"/>
    <col min="11" max="11" width="17" style="45" customWidth="1"/>
    <col min="12" max="12" width="40.5703125" style="45" customWidth="1"/>
    <col min="13" max="13" width="23.5703125" style="43" customWidth="1"/>
    <col min="14" max="14" width="30.140625" style="43" customWidth="1"/>
    <col min="15" max="260" width="9.140625" style="43"/>
    <col min="261" max="261" width="7.140625" style="43" customWidth="1"/>
    <col min="262" max="262" width="11" style="43" customWidth="1"/>
    <col min="263" max="263" width="16.140625" style="43" customWidth="1"/>
    <col min="264" max="265" width="13.85546875" style="43" customWidth="1"/>
    <col min="266" max="266" width="18.42578125" style="43" customWidth="1"/>
    <col min="267" max="267" width="16.42578125" style="43" customWidth="1"/>
    <col min="268" max="268" width="44.7109375" style="43" customWidth="1"/>
    <col min="269" max="516" width="9.140625" style="43"/>
    <col min="517" max="517" width="7.140625" style="43" customWidth="1"/>
    <col min="518" max="518" width="11" style="43" customWidth="1"/>
    <col min="519" max="519" width="16.140625" style="43" customWidth="1"/>
    <col min="520" max="521" width="13.85546875" style="43" customWidth="1"/>
    <col min="522" max="522" width="18.42578125" style="43" customWidth="1"/>
    <col min="523" max="523" width="16.42578125" style="43" customWidth="1"/>
    <col min="524" max="524" width="44.7109375" style="43" customWidth="1"/>
    <col min="525" max="772" width="9.140625" style="43"/>
    <col min="773" max="773" width="7.140625" style="43" customWidth="1"/>
    <col min="774" max="774" width="11" style="43" customWidth="1"/>
    <col min="775" max="775" width="16.140625" style="43" customWidth="1"/>
    <col min="776" max="777" width="13.85546875" style="43" customWidth="1"/>
    <col min="778" max="778" width="18.42578125" style="43" customWidth="1"/>
    <col min="779" max="779" width="16.42578125" style="43" customWidth="1"/>
    <col min="780" max="780" width="44.7109375" style="43" customWidth="1"/>
    <col min="781" max="1028" width="9.140625" style="43"/>
    <col min="1029" max="1029" width="7.140625" style="43" customWidth="1"/>
    <col min="1030" max="1030" width="11" style="43" customWidth="1"/>
    <col min="1031" max="1031" width="16.140625" style="43" customWidth="1"/>
    <col min="1032" max="1033" width="13.85546875" style="43" customWidth="1"/>
    <col min="1034" max="1034" width="18.42578125" style="43" customWidth="1"/>
    <col min="1035" max="1035" width="16.42578125" style="43" customWidth="1"/>
    <col min="1036" max="1036" width="44.7109375" style="43" customWidth="1"/>
    <col min="1037" max="1284" width="9.140625" style="43"/>
    <col min="1285" max="1285" width="7.140625" style="43" customWidth="1"/>
    <col min="1286" max="1286" width="11" style="43" customWidth="1"/>
    <col min="1287" max="1287" width="16.140625" style="43" customWidth="1"/>
    <col min="1288" max="1289" width="13.85546875" style="43" customWidth="1"/>
    <col min="1290" max="1290" width="18.42578125" style="43" customWidth="1"/>
    <col min="1291" max="1291" width="16.42578125" style="43" customWidth="1"/>
    <col min="1292" max="1292" width="44.7109375" style="43" customWidth="1"/>
    <col min="1293" max="1540" width="9.140625" style="43"/>
    <col min="1541" max="1541" width="7.140625" style="43" customWidth="1"/>
    <col min="1542" max="1542" width="11" style="43" customWidth="1"/>
    <col min="1543" max="1543" width="16.140625" style="43" customWidth="1"/>
    <col min="1544" max="1545" width="13.85546875" style="43" customWidth="1"/>
    <col min="1546" max="1546" width="18.42578125" style="43" customWidth="1"/>
    <col min="1547" max="1547" width="16.42578125" style="43" customWidth="1"/>
    <col min="1548" max="1548" width="44.7109375" style="43" customWidth="1"/>
    <col min="1549" max="1796" width="9.140625" style="43"/>
    <col min="1797" max="1797" width="7.140625" style="43" customWidth="1"/>
    <col min="1798" max="1798" width="11" style="43" customWidth="1"/>
    <col min="1799" max="1799" width="16.140625" style="43" customWidth="1"/>
    <col min="1800" max="1801" width="13.85546875" style="43" customWidth="1"/>
    <col min="1802" max="1802" width="18.42578125" style="43" customWidth="1"/>
    <col min="1803" max="1803" width="16.42578125" style="43" customWidth="1"/>
    <col min="1804" max="1804" width="44.7109375" style="43" customWidth="1"/>
    <col min="1805" max="2052" width="9.140625" style="43"/>
    <col min="2053" max="2053" width="7.140625" style="43" customWidth="1"/>
    <col min="2054" max="2054" width="11" style="43" customWidth="1"/>
    <col min="2055" max="2055" width="16.140625" style="43" customWidth="1"/>
    <col min="2056" max="2057" width="13.85546875" style="43" customWidth="1"/>
    <col min="2058" max="2058" width="18.42578125" style="43" customWidth="1"/>
    <col min="2059" max="2059" width="16.42578125" style="43" customWidth="1"/>
    <col min="2060" max="2060" width="44.7109375" style="43" customWidth="1"/>
    <col min="2061" max="2308" width="9.140625" style="43"/>
    <col min="2309" max="2309" width="7.140625" style="43" customWidth="1"/>
    <col min="2310" max="2310" width="11" style="43" customWidth="1"/>
    <col min="2311" max="2311" width="16.140625" style="43" customWidth="1"/>
    <col min="2312" max="2313" width="13.85546875" style="43" customWidth="1"/>
    <col min="2314" max="2314" width="18.42578125" style="43" customWidth="1"/>
    <col min="2315" max="2315" width="16.42578125" style="43" customWidth="1"/>
    <col min="2316" max="2316" width="44.7109375" style="43" customWidth="1"/>
    <col min="2317" max="2564" width="9.140625" style="43"/>
    <col min="2565" max="2565" width="7.140625" style="43" customWidth="1"/>
    <col min="2566" max="2566" width="11" style="43" customWidth="1"/>
    <col min="2567" max="2567" width="16.140625" style="43" customWidth="1"/>
    <col min="2568" max="2569" width="13.85546875" style="43" customWidth="1"/>
    <col min="2570" max="2570" width="18.42578125" style="43" customWidth="1"/>
    <col min="2571" max="2571" width="16.42578125" style="43" customWidth="1"/>
    <col min="2572" max="2572" width="44.7109375" style="43" customWidth="1"/>
    <col min="2573" max="2820" width="9.140625" style="43"/>
    <col min="2821" max="2821" width="7.140625" style="43" customWidth="1"/>
    <col min="2822" max="2822" width="11" style="43" customWidth="1"/>
    <col min="2823" max="2823" width="16.140625" style="43" customWidth="1"/>
    <col min="2824" max="2825" width="13.85546875" style="43" customWidth="1"/>
    <col min="2826" max="2826" width="18.42578125" style="43" customWidth="1"/>
    <col min="2827" max="2827" width="16.42578125" style="43" customWidth="1"/>
    <col min="2828" max="2828" width="44.7109375" style="43" customWidth="1"/>
    <col min="2829" max="3076" width="9.140625" style="43"/>
    <col min="3077" max="3077" width="7.140625" style="43" customWidth="1"/>
    <col min="3078" max="3078" width="11" style="43" customWidth="1"/>
    <col min="3079" max="3079" width="16.140625" style="43" customWidth="1"/>
    <col min="3080" max="3081" width="13.85546875" style="43" customWidth="1"/>
    <col min="3082" max="3082" width="18.42578125" style="43" customWidth="1"/>
    <col min="3083" max="3083" width="16.42578125" style="43" customWidth="1"/>
    <col min="3084" max="3084" width="44.7109375" style="43" customWidth="1"/>
    <col min="3085" max="3332" width="9.140625" style="43"/>
    <col min="3333" max="3333" width="7.140625" style="43" customWidth="1"/>
    <col min="3334" max="3334" width="11" style="43" customWidth="1"/>
    <col min="3335" max="3335" width="16.140625" style="43" customWidth="1"/>
    <col min="3336" max="3337" width="13.85546875" style="43" customWidth="1"/>
    <col min="3338" max="3338" width="18.42578125" style="43" customWidth="1"/>
    <col min="3339" max="3339" width="16.42578125" style="43" customWidth="1"/>
    <col min="3340" max="3340" width="44.7109375" style="43" customWidth="1"/>
    <col min="3341" max="3588" width="9.140625" style="43"/>
    <col min="3589" max="3589" width="7.140625" style="43" customWidth="1"/>
    <col min="3590" max="3590" width="11" style="43" customWidth="1"/>
    <col min="3591" max="3591" width="16.140625" style="43" customWidth="1"/>
    <col min="3592" max="3593" width="13.85546875" style="43" customWidth="1"/>
    <col min="3594" max="3594" width="18.42578125" style="43" customWidth="1"/>
    <col min="3595" max="3595" width="16.42578125" style="43" customWidth="1"/>
    <col min="3596" max="3596" width="44.7109375" style="43" customWidth="1"/>
    <col min="3597" max="3844" width="9.140625" style="43"/>
    <col min="3845" max="3845" width="7.140625" style="43" customWidth="1"/>
    <col min="3846" max="3846" width="11" style="43" customWidth="1"/>
    <col min="3847" max="3847" width="16.140625" style="43" customWidth="1"/>
    <col min="3848" max="3849" width="13.85546875" style="43" customWidth="1"/>
    <col min="3850" max="3850" width="18.42578125" style="43" customWidth="1"/>
    <col min="3851" max="3851" width="16.42578125" style="43" customWidth="1"/>
    <col min="3852" max="3852" width="44.7109375" style="43" customWidth="1"/>
    <col min="3853" max="4100" width="9.140625" style="43"/>
    <col min="4101" max="4101" width="7.140625" style="43" customWidth="1"/>
    <col min="4102" max="4102" width="11" style="43" customWidth="1"/>
    <col min="4103" max="4103" width="16.140625" style="43" customWidth="1"/>
    <col min="4104" max="4105" width="13.85546875" style="43" customWidth="1"/>
    <col min="4106" max="4106" width="18.42578125" style="43" customWidth="1"/>
    <col min="4107" max="4107" width="16.42578125" style="43" customWidth="1"/>
    <col min="4108" max="4108" width="44.7109375" style="43" customWidth="1"/>
    <col min="4109" max="4356" width="9.140625" style="43"/>
    <col min="4357" max="4357" width="7.140625" style="43" customWidth="1"/>
    <col min="4358" max="4358" width="11" style="43" customWidth="1"/>
    <col min="4359" max="4359" width="16.140625" style="43" customWidth="1"/>
    <col min="4360" max="4361" width="13.85546875" style="43" customWidth="1"/>
    <col min="4362" max="4362" width="18.42578125" style="43" customWidth="1"/>
    <col min="4363" max="4363" width="16.42578125" style="43" customWidth="1"/>
    <col min="4364" max="4364" width="44.7109375" style="43" customWidth="1"/>
    <col min="4365" max="4612" width="9.140625" style="43"/>
    <col min="4613" max="4613" width="7.140625" style="43" customWidth="1"/>
    <col min="4614" max="4614" width="11" style="43" customWidth="1"/>
    <col min="4615" max="4615" width="16.140625" style="43" customWidth="1"/>
    <col min="4616" max="4617" width="13.85546875" style="43" customWidth="1"/>
    <col min="4618" max="4618" width="18.42578125" style="43" customWidth="1"/>
    <col min="4619" max="4619" width="16.42578125" style="43" customWidth="1"/>
    <col min="4620" max="4620" width="44.7109375" style="43" customWidth="1"/>
    <col min="4621" max="4868" width="9.140625" style="43"/>
    <col min="4869" max="4869" width="7.140625" style="43" customWidth="1"/>
    <col min="4870" max="4870" width="11" style="43" customWidth="1"/>
    <col min="4871" max="4871" width="16.140625" style="43" customWidth="1"/>
    <col min="4872" max="4873" width="13.85546875" style="43" customWidth="1"/>
    <col min="4874" max="4874" width="18.42578125" style="43" customWidth="1"/>
    <col min="4875" max="4875" width="16.42578125" style="43" customWidth="1"/>
    <col min="4876" max="4876" width="44.7109375" style="43" customWidth="1"/>
    <col min="4877" max="5124" width="9.140625" style="43"/>
    <col min="5125" max="5125" width="7.140625" style="43" customWidth="1"/>
    <col min="5126" max="5126" width="11" style="43" customWidth="1"/>
    <col min="5127" max="5127" width="16.140625" style="43" customWidth="1"/>
    <col min="5128" max="5129" width="13.85546875" style="43" customWidth="1"/>
    <col min="5130" max="5130" width="18.42578125" style="43" customWidth="1"/>
    <col min="5131" max="5131" width="16.42578125" style="43" customWidth="1"/>
    <col min="5132" max="5132" width="44.7109375" style="43" customWidth="1"/>
    <col min="5133" max="5380" width="9.140625" style="43"/>
    <col min="5381" max="5381" width="7.140625" style="43" customWidth="1"/>
    <col min="5382" max="5382" width="11" style="43" customWidth="1"/>
    <col min="5383" max="5383" width="16.140625" style="43" customWidth="1"/>
    <col min="5384" max="5385" width="13.85546875" style="43" customWidth="1"/>
    <col min="5386" max="5386" width="18.42578125" style="43" customWidth="1"/>
    <col min="5387" max="5387" width="16.42578125" style="43" customWidth="1"/>
    <col min="5388" max="5388" width="44.7109375" style="43" customWidth="1"/>
    <col min="5389" max="5636" width="9.140625" style="43"/>
    <col min="5637" max="5637" width="7.140625" style="43" customWidth="1"/>
    <col min="5638" max="5638" width="11" style="43" customWidth="1"/>
    <col min="5639" max="5639" width="16.140625" style="43" customWidth="1"/>
    <col min="5640" max="5641" width="13.85546875" style="43" customWidth="1"/>
    <col min="5642" max="5642" width="18.42578125" style="43" customWidth="1"/>
    <col min="5643" max="5643" width="16.42578125" style="43" customWidth="1"/>
    <col min="5644" max="5644" width="44.7109375" style="43" customWidth="1"/>
    <col min="5645" max="5892" width="9.140625" style="43"/>
    <col min="5893" max="5893" width="7.140625" style="43" customWidth="1"/>
    <col min="5894" max="5894" width="11" style="43" customWidth="1"/>
    <col min="5895" max="5895" width="16.140625" style="43" customWidth="1"/>
    <col min="5896" max="5897" width="13.85546875" style="43" customWidth="1"/>
    <col min="5898" max="5898" width="18.42578125" style="43" customWidth="1"/>
    <col min="5899" max="5899" width="16.42578125" style="43" customWidth="1"/>
    <col min="5900" max="5900" width="44.7109375" style="43" customWidth="1"/>
    <col min="5901" max="6148" width="9.140625" style="43"/>
    <col min="6149" max="6149" width="7.140625" style="43" customWidth="1"/>
    <col min="6150" max="6150" width="11" style="43" customWidth="1"/>
    <col min="6151" max="6151" width="16.140625" style="43" customWidth="1"/>
    <col min="6152" max="6153" width="13.85546875" style="43" customWidth="1"/>
    <col min="6154" max="6154" width="18.42578125" style="43" customWidth="1"/>
    <col min="6155" max="6155" width="16.42578125" style="43" customWidth="1"/>
    <col min="6156" max="6156" width="44.7109375" style="43" customWidth="1"/>
    <col min="6157" max="6404" width="9.140625" style="43"/>
    <col min="6405" max="6405" width="7.140625" style="43" customWidth="1"/>
    <col min="6406" max="6406" width="11" style="43" customWidth="1"/>
    <col min="6407" max="6407" width="16.140625" style="43" customWidth="1"/>
    <col min="6408" max="6409" width="13.85546875" style="43" customWidth="1"/>
    <col min="6410" max="6410" width="18.42578125" style="43" customWidth="1"/>
    <col min="6411" max="6411" width="16.42578125" style="43" customWidth="1"/>
    <col min="6412" max="6412" width="44.7109375" style="43" customWidth="1"/>
    <col min="6413" max="6660" width="9.140625" style="43"/>
    <col min="6661" max="6661" width="7.140625" style="43" customWidth="1"/>
    <col min="6662" max="6662" width="11" style="43" customWidth="1"/>
    <col min="6663" max="6663" width="16.140625" style="43" customWidth="1"/>
    <col min="6664" max="6665" width="13.85546875" style="43" customWidth="1"/>
    <col min="6666" max="6666" width="18.42578125" style="43" customWidth="1"/>
    <col min="6667" max="6667" width="16.42578125" style="43" customWidth="1"/>
    <col min="6668" max="6668" width="44.7109375" style="43" customWidth="1"/>
    <col min="6669" max="6916" width="9.140625" style="43"/>
    <col min="6917" max="6917" width="7.140625" style="43" customWidth="1"/>
    <col min="6918" max="6918" width="11" style="43" customWidth="1"/>
    <col min="6919" max="6919" width="16.140625" style="43" customWidth="1"/>
    <col min="6920" max="6921" width="13.85546875" style="43" customWidth="1"/>
    <col min="6922" max="6922" width="18.42578125" style="43" customWidth="1"/>
    <col min="6923" max="6923" width="16.42578125" style="43" customWidth="1"/>
    <col min="6924" max="6924" width="44.7109375" style="43" customWidth="1"/>
    <col min="6925" max="7172" width="9.140625" style="43"/>
    <col min="7173" max="7173" width="7.140625" style="43" customWidth="1"/>
    <col min="7174" max="7174" width="11" style="43" customWidth="1"/>
    <col min="7175" max="7175" width="16.140625" style="43" customWidth="1"/>
    <col min="7176" max="7177" width="13.85546875" style="43" customWidth="1"/>
    <col min="7178" max="7178" width="18.42578125" style="43" customWidth="1"/>
    <col min="7179" max="7179" width="16.42578125" style="43" customWidth="1"/>
    <col min="7180" max="7180" width="44.7109375" style="43" customWidth="1"/>
    <col min="7181" max="7428" width="9.140625" style="43"/>
    <col min="7429" max="7429" width="7.140625" style="43" customWidth="1"/>
    <col min="7430" max="7430" width="11" style="43" customWidth="1"/>
    <col min="7431" max="7431" width="16.140625" style="43" customWidth="1"/>
    <col min="7432" max="7433" width="13.85546875" style="43" customWidth="1"/>
    <col min="7434" max="7434" width="18.42578125" style="43" customWidth="1"/>
    <col min="7435" max="7435" width="16.42578125" style="43" customWidth="1"/>
    <col min="7436" max="7436" width="44.7109375" style="43" customWidth="1"/>
    <col min="7437" max="7684" width="9.140625" style="43"/>
    <col min="7685" max="7685" width="7.140625" style="43" customWidth="1"/>
    <col min="7686" max="7686" width="11" style="43" customWidth="1"/>
    <col min="7687" max="7687" width="16.140625" style="43" customWidth="1"/>
    <col min="7688" max="7689" width="13.85546875" style="43" customWidth="1"/>
    <col min="7690" max="7690" width="18.42578125" style="43" customWidth="1"/>
    <col min="7691" max="7691" width="16.42578125" style="43" customWidth="1"/>
    <col min="7692" max="7692" width="44.7109375" style="43" customWidth="1"/>
    <col min="7693" max="7940" width="9.140625" style="43"/>
    <col min="7941" max="7941" width="7.140625" style="43" customWidth="1"/>
    <col min="7942" max="7942" width="11" style="43" customWidth="1"/>
    <col min="7943" max="7943" width="16.140625" style="43" customWidth="1"/>
    <col min="7944" max="7945" width="13.85546875" style="43" customWidth="1"/>
    <col min="7946" max="7946" width="18.42578125" style="43" customWidth="1"/>
    <col min="7947" max="7947" width="16.42578125" style="43" customWidth="1"/>
    <col min="7948" max="7948" width="44.7109375" style="43" customWidth="1"/>
    <col min="7949" max="8196" width="9.140625" style="43"/>
    <col min="8197" max="8197" width="7.140625" style="43" customWidth="1"/>
    <col min="8198" max="8198" width="11" style="43" customWidth="1"/>
    <col min="8199" max="8199" width="16.140625" style="43" customWidth="1"/>
    <col min="8200" max="8201" width="13.85546875" style="43" customWidth="1"/>
    <col min="8202" max="8202" width="18.42578125" style="43" customWidth="1"/>
    <col min="8203" max="8203" width="16.42578125" style="43" customWidth="1"/>
    <col min="8204" max="8204" width="44.7109375" style="43" customWidth="1"/>
    <col min="8205" max="8452" width="9.140625" style="43"/>
    <col min="8453" max="8453" width="7.140625" style="43" customWidth="1"/>
    <col min="8454" max="8454" width="11" style="43" customWidth="1"/>
    <col min="8455" max="8455" width="16.140625" style="43" customWidth="1"/>
    <col min="8456" max="8457" width="13.85546875" style="43" customWidth="1"/>
    <col min="8458" max="8458" width="18.42578125" style="43" customWidth="1"/>
    <col min="8459" max="8459" width="16.42578125" style="43" customWidth="1"/>
    <col min="8460" max="8460" width="44.7109375" style="43" customWidth="1"/>
    <col min="8461" max="8708" width="9.140625" style="43"/>
    <col min="8709" max="8709" width="7.140625" style="43" customWidth="1"/>
    <col min="8710" max="8710" width="11" style="43" customWidth="1"/>
    <col min="8711" max="8711" width="16.140625" style="43" customWidth="1"/>
    <col min="8712" max="8713" width="13.85546875" style="43" customWidth="1"/>
    <col min="8714" max="8714" width="18.42578125" style="43" customWidth="1"/>
    <col min="8715" max="8715" width="16.42578125" style="43" customWidth="1"/>
    <col min="8716" max="8716" width="44.7109375" style="43" customWidth="1"/>
    <col min="8717" max="8964" width="9.140625" style="43"/>
    <col min="8965" max="8965" width="7.140625" style="43" customWidth="1"/>
    <col min="8966" max="8966" width="11" style="43" customWidth="1"/>
    <col min="8967" max="8967" width="16.140625" style="43" customWidth="1"/>
    <col min="8968" max="8969" width="13.85546875" style="43" customWidth="1"/>
    <col min="8970" max="8970" width="18.42578125" style="43" customWidth="1"/>
    <col min="8971" max="8971" width="16.42578125" style="43" customWidth="1"/>
    <col min="8972" max="8972" width="44.7109375" style="43" customWidth="1"/>
    <col min="8973" max="9220" width="9.140625" style="43"/>
    <col min="9221" max="9221" width="7.140625" style="43" customWidth="1"/>
    <col min="9222" max="9222" width="11" style="43" customWidth="1"/>
    <col min="9223" max="9223" width="16.140625" style="43" customWidth="1"/>
    <col min="9224" max="9225" width="13.85546875" style="43" customWidth="1"/>
    <col min="9226" max="9226" width="18.42578125" style="43" customWidth="1"/>
    <col min="9227" max="9227" width="16.42578125" style="43" customWidth="1"/>
    <col min="9228" max="9228" width="44.7109375" style="43" customWidth="1"/>
    <col min="9229" max="9476" width="9.140625" style="43"/>
    <col min="9477" max="9477" width="7.140625" style="43" customWidth="1"/>
    <col min="9478" max="9478" width="11" style="43" customWidth="1"/>
    <col min="9479" max="9479" width="16.140625" style="43" customWidth="1"/>
    <col min="9480" max="9481" width="13.85546875" style="43" customWidth="1"/>
    <col min="9482" max="9482" width="18.42578125" style="43" customWidth="1"/>
    <col min="9483" max="9483" width="16.42578125" style="43" customWidth="1"/>
    <col min="9484" max="9484" width="44.7109375" style="43" customWidth="1"/>
    <col min="9485" max="9732" width="9.140625" style="43"/>
    <col min="9733" max="9733" width="7.140625" style="43" customWidth="1"/>
    <col min="9734" max="9734" width="11" style="43" customWidth="1"/>
    <col min="9735" max="9735" width="16.140625" style="43" customWidth="1"/>
    <col min="9736" max="9737" width="13.85546875" style="43" customWidth="1"/>
    <col min="9738" max="9738" width="18.42578125" style="43" customWidth="1"/>
    <col min="9739" max="9739" width="16.42578125" style="43" customWidth="1"/>
    <col min="9740" max="9740" width="44.7109375" style="43" customWidth="1"/>
    <col min="9741" max="9988" width="9.140625" style="43"/>
    <col min="9989" max="9989" width="7.140625" style="43" customWidth="1"/>
    <col min="9990" max="9990" width="11" style="43" customWidth="1"/>
    <col min="9991" max="9991" width="16.140625" style="43" customWidth="1"/>
    <col min="9992" max="9993" width="13.85546875" style="43" customWidth="1"/>
    <col min="9994" max="9994" width="18.42578125" style="43" customWidth="1"/>
    <col min="9995" max="9995" width="16.42578125" style="43" customWidth="1"/>
    <col min="9996" max="9996" width="44.7109375" style="43" customWidth="1"/>
    <col min="9997" max="10244" width="9.140625" style="43"/>
    <col min="10245" max="10245" width="7.140625" style="43" customWidth="1"/>
    <col min="10246" max="10246" width="11" style="43" customWidth="1"/>
    <col min="10247" max="10247" width="16.140625" style="43" customWidth="1"/>
    <col min="10248" max="10249" width="13.85546875" style="43" customWidth="1"/>
    <col min="10250" max="10250" width="18.42578125" style="43" customWidth="1"/>
    <col min="10251" max="10251" width="16.42578125" style="43" customWidth="1"/>
    <col min="10252" max="10252" width="44.7109375" style="43" customWidth="1"/>
    <col min="10253" max="10500" width="9.140625" style="43"/>
    <col min="10501" max="10501" width="7.140625" style="43" customWidth="1"/>
    <col min="10502" max="10502" width="11" style="43" customWidth="1"/>
    <col min="10503" max="10503" width="16.140625" style="43" customWidth="1"/>
    <col min="10504" max="10505" width="13.85546875" style="43" customWidth="1"/>
    <col min="10506" max="10506" width="18.42578125" style="43" customWidth="1"/>
    <col min="10507" max="10507" width="16.42578125" style="43" customWidth="1"/>
    <col min="10508" max="10508" width="44.7109375" style="43" customWidth="1"/>
    <col min="10509" max="10756" width="9.140625" style="43"/>
    <col min="10757" max="10757" width="7.140625" style="43" customWidth="1"/>
    <col min="10758" max="10758" width="11" style="43" customWidth="1"/>
    <col min="10759" max="10759" width="16.140625" style="43" customWidth="1"/>
    <col min="10760" max="10761" width="13.85546875" style="43" customWidth="1"/>
    <col min="10762" max="10762" width="18.42578125" style="43" customWidth="1"/>
    <col min="10763" max="10763" width="16.42578125" style="43" customWidth="1"/>
    <col min="10764" max="10764" width="44.7109375" style="43" customWidth="1"/>
    <col min="10765" max="11012" width="9.140625" style="43"/>
    <col min="11013" max="11013" width="7.140625" style="43" customWidth="1"/>
    <col min="11014" max="11014" width="11" style="43" customWidth="1"/>
    <col min="11015" max="11015" width="16.140625" style="43" customWidth="1"/>
    <col min="11016" max="11017" width="13.85546875" style="43" customWidth="1"/>
    <col min="11018" max="11018" width="18.42578125" style="43" customWidth="1"/>
    <col min="11019" max="11019" width="16.42578125" style="43" customWidth="1"/>
    <col min="11020" max="11020" width="44.7109375" style="43" customWidth="1"/>
    <col min="11021" max="11268" width="9.140625" style="43"/>
    <col min="11269" max="11269" width="7.140625" style="43" customWidth="1"/>
    <col min="11270" max="11270" width="11" style="43" customWidth="1"/>
    <col min="11271" max="11271" width="16.140625" style="43" customWidth="1"/>
    <col min="11272" max="11273" width="13.85546875" style="43" customWidth="1"/>
    <col min="11274" max="11274" width="18.42578125" style="43" customWidth="1"/>
    <col min="11275" max="11275" width="16.42578125" style="43" customWidth="1"/>
    <col min="11276" max="11276" width="44.7109375" style="43" customWidth="1"/>
    <col min="11277" max="11524" width="9.140625" style="43"/>
    <col min="11525" max="11525" width="7.140625" style="43" customWidth="1"/>
    <col min="11526" max="11526" width="11" style="43" customWidth="1"/>
    <col min="11527" max="11527" width="16.140625" style="43" customWidth="1"/>
    <col min="11528" max="11529" width="13.85546875" style="43" customWidth="1"/>
    <col min="11530" max="11530" width="18.42578125" style="43" customWidth="1"/>
    <col min="11531" max="11531" width="16.42578125" style="43" customWidth="1"/>
    <col min="11532" max="11532" width="44.7109375" style="43" customWidth="1"/>
    <col min="11533" max="11780" width="9.140625" style="43"/>
    <col min="11781" max="11781" width="7.140625" style="43" customWidth="1"/>
    <col min="11782" max="11782" width="11" style="43" customWidth="1"/>
    <col min="11783" max="11783" width="16.140625" style="43" customWidth="1"/>
    <col min="11784" max="11785" width="13.85546875" style="43" customWidth="1"/>
    <col min="11786" max="11786" width="18.42578125" style="43" customWidth="1"/>
    <col min="11787" max="11787" width="16.42578125" style="43" customWidth="1"/>
    <col min="11788" max="11788" width="44.7109375" style="43" customWidth="1"/>
    <col min="11789" max="12036" width="9.140625" style="43"/>
    <col min="12037" max="12037" width="7.140625" style="43" customWidth="1"/>
    <col min="12038" max="12038" width="11" style="43" customWidth="1"/>
    <col min="12039" max="12039" width="16.140625" style="43" customWidth="1"/>
    <col min="12040" max="12041" width="13.85546875" style="43" customWidth="1"/>
    <col min="12042" max="12042" width="18.42578125" style="43" customWidth="1"/>
    <col min="12043" max="12043" width="16.42578125" style="43" customWidth="1"/>
    <col min="12044" max="12044" width="44.7109375" style="43" customWidth="1"/>
    <col min="12045" max="12292" width="9.140625" style="43"/>
    <col min="12293" max="12293" width="7.140625" style="43" customWidth="1"/>
    <col min="12294" max="12294" width="11" style="43" customWidth="1"/>
    <col min="12295" max="12295" width="16.140625" style="43" customWidth="1"/>
    <col min="12296" max="12297" width="13.85546875" style="43" customWidth="1"/>
    <col min="12298" max="12298" width="18.42578125" style="43" customWidth="1"/>
    <col min="12299" max="12299" width="16.42578125" style="43" customWidth="1"/>
    <col min="12300" max="12300" width="44.7109375" style="43" customWidth="1"/>
    <col min="12301" max="12548" width="9.140625" style="43"/>
    <col min="12549" max="12549" width="7.140625" style="43" customWidth="1"/>
    <col min="12550" max="12550" width="11" style="43" customWidth="1"/>
    <col min="12551" max="12551" width="16.140625" style="43" customWidth="1"/>
    <col min="12552" max="12553" width="13.85546875" style="43" customWidth="1"/>
    <col min="12554" max="12554" width="18.42578125" style="43" customWidth="1"/>
    <col min="12555" max="12555" width="16.42578125" style="43" customWidth="1"/>
    <col min="12556" max="12556" width="44.7109375" style="43" customWidth="1"/>
    <col min="12557" max="12804" width="9.140625" style="43"/>
    <col min="12805" max="12805" width="7.140625" style="43" customWidth="1"/>
    <col min="12806" max="12806" width="11" style="43" customWidth="1"/>
    <col min="12807" max="12807" width="16.140625" style="43" customWidth="1"/>
    <col min="12808" max="12809" width="13.85546875" style="43" customWidth="1"/>
    <col min="12810" max="12810" width="18.42578125" style="43" customWidth="1"/>
    <col min="12811" max="12811" width="16.42578125" style="43" customWidth="1"/>
    <col min="12812" max="12812" width="44.7109375" style="43" customWidth="1"/>
    <col min="12813" max="13060" width="9.140625" style="43"/>
    <col min="13061" max="13061" width="7.140625" style="43" customWidth="1"/>
    <col min="13062" max="13062" width="11" style="43" customWidth="1"/>
    <col min="13063" max="13063" width="16.140625" style="43" customWidth="1"/>
    <col min="13064" max="13065" width="13.85546875" style="43" customWidth="1"/>
    <col min="13066" max="13066" width="18.42578125" style="43" customWidth="1"/>
    <col min="13067" max="13067" width="16.42578125" style="43" customWidth="1"/>
    <col min="13068" max="13068" width="44.7109375" style="43" customWidth="1"/>
    <col min="13069" max="13316" width="9.140625" style="43"/>
    <col min="13317" max="13317" width="7.140625" style="43" customWidth="1"/>
    <col min="13318" max="13318" width="11" style="43" customWidth="1"/>
    <col min="13319" max="13319" width="16.140625" style="43" customWidth="1"/>
    <col min="13320" max="13321" width="13.85546875" style="43" customWidth="1"/>
    <col min="13322" max="13322" width="18.42578125" style="43" customWidth="1"/>
    <col min="13323" max="13323" width="16.42578125" style="43" customWidth="1"/>
    <col min="13324" max="13324" width="44.7109375" style="43" customWidth="1"/>
    <col min="13325" max="13572" width="9.140625" style="43"/>
    <col min="13573" max="13573" width="7.140625" style="43" customWidth="1"/>
    <col min="13574" max="13574" width="11" style="43" customWidth="1"/>
    <col min="13575" max="13575" width="16.140625" style="43" customWidth="1"/>
    <col min="13576" max="13577" width="13.85546875" style="43" customWidth="1"/>
    <col min="13578" max="13578" width="18.42578125" style="43" customWidth="1"/>
    <col min="13579" max="13579" width="16.42578125" style="43" customWidth="1"/>
    <col min="13580" max="13580" width="44.7109375" style="43" customWidth="1"/>
    <col min="13581" max="13828" width="9.140625" style="43"/>
    <col min="13829" max="13829" width="7.140625" style="43" customWidth="1"/>
    <col min="13830" max="13830" width="11" style="43" customWidth="1"/>
    <col min="13831" max="13831" width="16.140625" style="43" customWidth="1"/>
    <col min="13832" max="13833" width="13.85546875" style="43" customWidth="1"/>
    <col min="13834" max="13834" width="18.42578125" style="43" customWidth="1"/>
    <col min="13835" max="13835" width="16.42578125" style="43" customWidth="1"/>
    <col min="13836" max="13836" width="44.7109375" style="43" customWidth="1"/>
    <col min="13837" max="14084" width="9.140625" style="43"/>
    <col min="14085" max="14085" width="7.140625" style="43" customWidth="1"/>
    <col min="14086" max="14086" width="11" style="43" customWidth="1"/>
    <col min="14087" max="14087" width="16.140625" style="43" customWidth="1"/>
    <col min="14088" max="14089" width="13.85546875" style="43" customWidth="1"/>
    <col min="14090" max="14090" width="18.42578125" style="43" customWidth="1"/>
    <col min="14091" max="14091" width="16.42578125" style="43" customWidth="1"/>
    <col min="14092" max="14092" width="44.7109375" style="43" customWidth="1"/>
    <col min="14093" max="14340" width="9.140625" style="43"/>
    <col min="14341" max="14341" width="7.140625" style="43" customWidth="1"/>
    <col min="14342" max="14342" width="11" style="43" customWidth="1"/>
    <col min="14343" max="14343" width="16.140625" style="43" customWidth="1"/>
    <col min="14344" max="14345" width="13.85546875" style="43" customWidth="1"/>
    <col min="14346" max="14346" width="18.42578125" style="43" customWidth="1"/>
    <col min="14347" max="14347" width="16.42578125" style="43" customWidth="1"/>
    <col min="14348" max="14348" width="44.7109375" style="43" customWidth="1"/>
    <col min="14349" max="14596" width="9.140625" style="43"/>
    <col min="14597" max="14597" width="7.140625" style="43" customWidth="1"/>
    <col min="14598" max="14598" width="11" style="43" customWidth="1"/>
    <col min="14599" max="14599" width="16.140625" style="43" customWidth="1"/>
    <col min="14600" max="14601" width="13.85546875" style="43" customWidth="1"/>
    <col min="14602" max="14602" width="18.42578125" style="43" customWidth="1"/>
    <col min="14603" max="14603" width="16.42578125" style="43" customWidth="1"/>
    <col min="14604" max="14604" width="44.7109375" style="43" customWidth="1"/>
    <col min="14605" max="14852" width="9.140625" style="43"/>
    <col min="14853" max="14853" width="7.140625" style="43" customWidth="1"/>
    <col min="14854" max="14854" width="11" style="43" customWidth="1"/>
    <col min="14855" max="14855" width="16.140625" style="43" customWidth="1"/>
    <col min="14856" max="14857" width="13.85546875" style="43" customWidth="1"/>
    <col min="14858" max="14858" width="18.42578125" style="43" customWidth="1"/>
    <col min="14859" max="14859" width="16.42578125" style="43" customWidth="1"/>
    <col min="14860" max="14860" width="44.7109375" style="43" customWidth="1"/>
    <col min="14861" max="15108" width="9.140625" style="43"/>
    <col min="15109" max="15109" width="7.140625" style="43" customWidth="1"/>
    <col min="15110" max="15110" width="11" style="43" customWidth="1"/>
    <col min="15111" max="15111" width="16.140625" style="43" customWidth="1"/>
    <col min="15112" max="15113" width="13.85546875" style="43" customWidth="1"/>
    <col min="15114" max="15114" width="18.42578125" style="43" customWidth="1"/>
    <col min="15115" max="15115" width="16.42578125" style="43" customWidth="1"/>
    <col min="15116" max="15116" width="44.7109375" style="43" customWidth="1"/>
    <col min="15117" max="15364" width="9.140625" style="43"/>
    <col min="15365" max="15365" width="7.140625" style="43" customWidth="1"/>
    <col min="15366" max="15366" width="11" style="43" customWidth="1"/>
    <col min="15367" max="15367" width="16.140625" style="43" customWidth="1"/>
    <col min="15368" max="15369" width="13.85546875" style="43" customWidth="1"/>
    <col min="15370" max="15370" width="18.42578125" style="43" customWidth="1"/>
    <col min="15371" max="15371" width="16.42578125" style="43" customWidth="1"/>
    <col min="15372" max="15372" width="44.7109375" style="43" customWidth="1"/>
    <col min="15373" max="15620" width="9.140625" style="43"/>
    <col min="15621" max="15621" width="7.140625" style="43" customWidth="1"/>
    <col min="15622" max="15622" width="11" style="43" customWidth="1"/>
    <col min="15623" max="15623" width="16.140625" style="43" customWidth="1"/>
    <col min="15624" max="15625" width="13.85546875" style="43" customWidth="1"/>
    <col min="15626" max="15626" width="18.42578125" style="43" customWidth="1"/>
    <col min="15627" max="15627" width="16.42578125" style="43" customWidth="1"/>
    <col min="15628" max="15628" width="44.7109375" style="43" customWidth="1"/>
    <col min="15629" max="15876" width="9.140625" style="43"/>
    <col min="15877" max="15877" width="7.140625" style="43" customWidth="1"/>
    <col min="15878" max="15878" width="11" style="43" customWidth="1"/>
    <col min="15879" max="15879" width="16.140625" style="43" customWidth="1"/>
    <col min="15880" max="15881" width="13.85546875" style="43" customWidth="1"/>
    <col min="15882" max="15882" width="18.42578125" style="43" customWidth="1"/>
    <col min="15883" max="15883" width="16.42578125" style="43" customWidth="1"/>
    <col min="15884" max="15884" width="44.7109375" style="43" customWidth="1"/>
    <col min="15885" max="16132" width="9.140625" style="43"/>
    <col min="16133" max="16133" width="7.140625" style="43" customWidth="1"/>
    <col min="16134" max="16134" width="11" style="43" customWidth="1"/>
    <col min="16135" max="16135" width="16.140625" style="43" customWidth="1"/>
    <col min="16136" max="16137" width="13.85546875" style="43" customWidth="1"/>
    <col min="16138" max="16138" width="18.42578125" style="43" customWidth="1"/>
    <col min="16139" max="16139" width="16.42578125" style="43" customWidth="1"/>
    <col min="16140" max="16140" width="44.7109375" style="43" customWidth="1"/>
    <col min="16141" max="16384" width="9.140625" style="43"/>
  </cols>
  <sheetData>
    <row r="1" spans="1:12" ht="7.5" customHeight="1"/>
    <row r="2" spans="1:12" ht="27.75" customHeight="1">
      <c r="A2" s="11478" t="s">
        <v>369</v>
      </c>
      <c r="B2" s="11478"/>
      <c r="C2" s="11478"/>
      <c r="D2" s="11478"/>
      <c r="E2" s="11478"/>
      <c r="F2" s="11478"/>
      <c r="G2" s="11478"/>
      <c r="H2" s="11478"/>
      <c r="I2" s="11478"/>
      <c r="J2" s="11478"/>
      <c r="K2" s="11478"/>
      <c r="L2" s="11478"/>
    </row>
    <row r="3" spans="1:12" ht="18" customHeight="1" thickBot="1">
      <c r="A3" s="11479"/>
      <c r="B3" s="11479"/>
      <c r="C3" s="680"/>
      <c r="D3" s="680"/>
      <c r="E3" s="680"/>
      <c r="F3" s="680"/>
      <c r="G3" s="680"/>
      <c r="H3" s="680"/>
      <c r="I3" s="680"/>
      <c r="J3" s="680"/>
      <c r="K3" s="680"/>
      <c r="L3" s="681" t="s">
        <v>0</v>
      </c>
    </row>
    <row r="4" spans="1:12" ht="15.75" customHeight="1" thickBot="1">
      <c r="A4" s="11480" t="s">
        <v>1</v>
      </c>
      <c r="B4" s="11481" t="s">
        <v>260</v>
      </c>
      <c r="C4" s="11484" t="s">
        <v>263</v>
      </c>
      <c r="D4" s="11487" t="s">
        <v>4</v>
      </c>
      <c r="E4" s="11488" t="s">
        <v>370</v>
      </c>
      <c r="F4" s="11489"/>
      <c r="G4" s="11492" t="s">
        <v>4</v>
      </c>
      <c r="H4" s="11487" t="s">
        <v>268</v>
      </c>
      <c r="I4" s="11487"/>
      <c r="J4" s="11487"/>
      <c r="K4" s="11493"/>
      <c r="L4" s="11494" t="s">
        <v>371</v>
      </c>
    </row>
    <row r="5" spans="1:12" ht="18" customHeight="1" thickBot="1">
      <c r="A5" s="11480"/>
      <c r="B5" s="11482"/>
      <c r="C5" s="11485"/>
      <c r="D5" s="11487"/>
      <c r="E5" s="11490"/>
      <c r="F5" s="11491"/>
      <c r="G5" s="11492"/>
      <c r="H5" s="11495" t="s">
        <v>266</v>
      </c>
      <c r="I5" s="11484" t="s">
        <v>265</v>
      </c>
      <c r="J5" s="11487" t="s">
        <v>267</v>
      </c>
      <c r="K5" s="11493"/>
      <c r="L5" s="11494"/>
    </row>
    <row r="6" spans="1:12" ht="30" customHeight="1" thickBot="1">
      <c r="A6" s="11480"/>
      <c r="B6" s="11483"/>
      <c r="C6" s="11486"/>
      <c r="D6" s="11487"/>
      <c r="E6" s="683" t="s">
        <v>266</v>
      </c>
      <c r="F6" s="685" t="s">
        <v>265</v>
      </c>
      <c r="G6" s="11492"/>
      <c r="H6" s="11496"/>
      <c r="I6" s="11486"/>
      <c r="J6" s="684" t="s">
        <v>262</v>
      </c>
      <c r="K6" s="682" t="s">
        <v>261</v>
      </c>
      <c r="L6" s="11494"/>
    </row>
    <row r="7" spans="1:12" s="690" customFormat="1" ht="30" customHeight="1" thickBot="1">
      <c r="A7" s="686" t="s">
        <v>17</v>
      </c>
      <c r="B7" s="10233"/>
      <c r="C7" s="10234" t="s">
        <v>372</v>
      </c>
      <c r="D7" s="10235"/>
      <c r="E7" s="687">
        <f>SUM(E8)</f>
        <v>13000000</v>
      </c>
      <c r="F7" s="1698">
        <f>SUM(F8)</f>
        <v>21513482.780000001</v>
      </c>
      <c r="G7" s="687"/>
      <c r="H7" s="688">
        <f>SUM(H8)</f>
        <v>23168673</v>
      </c>
      <c r="I7" s="689">
        <f>SUM(I8)</f>
        <v>17765993.490000002</v>
      </c>
      <c r="J7" s="1698">
        <f>SUM(J8)</f>
        <v>3838659.75</v>
      </c>
      <c r="K7" s="689">
        <f>SUM(K8)</f>
        <v>13927333.74</v>
      </c>
      <c r="L7" s="11497" t="s">
        <v>373</v>
      </c>
    </row>
    <row r="8" spans="1:12" s="46" customFormat="1" ht="27.75" customHeight="1">
      <c r="A8" s="11500"/>
      <c r="B8" s="691" t="s">
        <v>35</v>
      </c>
      <c r="C8" s="10236" t="s">
        <v>36</v>
      </c>
      <c r="D8" s="1700"/>
      <c r="E8" s="692">
        <f>SUM(E9:E15)</f>
        <v>13000000</v>
      </c>
      <c r="F8" s="693">
        <f>SUM(F9:F15)</f>
        <v>21513482.780000001</v>
      </c>
      <c r="G8" s="691"/>
      <c r="H8" s="10238">
        <f>SUM(H9:H15)</f>
        <v>23168673</v>
      </c>
      <c r="I8" s="10239">
        <f>SUM(I9:I15)</f>
        <v>17765993.490000002</v>
      </c>
      <c r="J8" s="693">
        <f>SUM(J9:J15)</f>
        <v>3838659.75</v>
      </c>
      <c r="K8" s="10239">
        <f>SUM(K9:K15)</f>
        <v>13927333.74</v>
      </c>
      <c r="L8" s="11498"/>
    </row>
    <row r="9" spans="1:12" s="46" customFormat="1" ht="16.5" customHeight="1">
      <c r="A9" s="11500"/>
      <c r="B9" s="11501"/>
      <c r="C9" s="11503"/>
      <c r="D9" s="1746" t="s">
        <v>38</v>
      </c>
      <c r="E9" s="10237">
        <v>13000000</v>
      </c>
      <c r="F9" s="694">
        <v>21275764.91</v>
      </c>
      <c r="G9" s="695" t="s">
        <v>374</v>
      </c>
      <c r="H9" s="1744">
        <v>5140851</v>
      </c>
      <c r="I9" s="1733">
        <f t="shared" ref="I9:I15" si="0">J9+K9</f>
        <v>3714135.13</v>
      </c>
      <c r="J9" s="10240">
        <v>3714135.13</v>
      </c>
      <c r="K9" s="10241"/>
      <c r="L9" s="11498"/>
    </row>
    <row r="10" spans="1:12" s="46" customFormat="1" ht="16.5" customHeight="1">
      <c r="A10" s="11500"/>
      <c r="B10" s="11502"/>
      <c r="C10" s="11498"/>
      <c r="D10" s="1743" t="s">
        <v>40</v>
      </c>
      <c r="E10" s="10237">
        <v>0</v>
      </c>
      <c r="F10" s="694">
        <v>237717.87</v>
      </c>
      <c r="G10" s="695" t="s">
        <v>198</v>
      </c>
      <c r="H10" s="1744">
        <v>50000</v>
      </c>
      <c r="I10" s="1733">
        <f t="shared" si="0"/>
        <v>27137.599999999999</v>
      </c>
      <c r="J10" s="10240">
        <v>27137.599999999999</v>
      </c>
      <c r="K10" s="10241"/>
      <c r="L10" s="11498"/>
    </row>
    <row r="11" spans="1:12" s="46" customFormat="1" ht="16.5" customHeight="1">
      <c r="A11" s="11500"/>
      <c r="B11" s="11502"/>
      <c r="C11" s="11498"/>
      <c r="D11" s="1743"/>
      <c r="E11" s="10237"/>
      <c r="F11" s="694"/>
      <c r="G11" s="695" t="s">
        <v>375</v>
      </c>
      <c r="H11" s="1744">
        <v>130000</v>
      </c>
      <c r="I11" s="1733">
        <f t="shared" si="0"/>
        <v>97387.02</v>
      </c>
      <c r="J11" s="10240">
        <v>97387.02</v>
      </c>
      <c r="K11" s="10241"/>
      <c r="L11" s="11498"/>
    </row>
    <row r="12" spans="1:12" s="46" customFormat="1" ht="16.5" customHeight="1">
      <c r="A12" s="11500"/>
      <c r="B12" s="11502"/>
      <c r="C12" s="11498"/>
      <c r="D12" s="1743"/>
      <c r="E12" s="10237"/>
      <c r="F12" s="694"/>
      <c r="G12" s="695" t="s">
        <v>376</v>
      </c>
      <c r="H12" s="1744">
        <v>30000</v>
      </c>
      <c r="I12" s="1733">
        <f t="shared" si="0"/>
        <v>0</v>
      </c>
      <c r="J12" s="10240">
        <v>0</v>
      </c>
      <c r="K12" s="10241"/>
      <c r="L12" s="11498"/>
    </row>
    <row r="13" spans="1:12" s="46" customFormat="1" ht="16.5" customHeight="1">
      <c r="A13" s="11500"/>
      <c r="B13" s="11502"/>
      <c r="C13" s="11498"/>
      <c r="D13" s="1743"/>
      <c r="E13" s="10237"/>
      <c r="F13" s="694"/>
      <c r="G13" s="695" t="s">
        <v>377</v>
      </c>
      <c r="H13" s="1744">
        <v>440000</v>
      </c>
      <c r="I13" s="1733">
        <f t="shared" si="0"/>
        <v>356031.94</v>
      </c>
      <c r="J13" s="10240"/>
      <c r="K13" s="10241">
        <v>356031.94</v>
      </c>
      <c r="L13" s="11498"/>
    </row>
    <row r="14" spans="1:12" s="46" customFormat="1" ht="16.5" customHeight="1">
      <c r="A14" s="11500"/>
      <c r="B14" s="11502"/>
      <c r="C14" s="11498"/>
      <c r="D14" s="1743"/>
      <c r="E14" s="10237"/>
      <c r="F14" s="694"/>
      <c r="G14" s="695" t="s">
        <v>378</v>
      </c>
      <c r="H14" s="1744">
        <v>17347822</v>
      </c>
      <c r="I14" s="1733">
        <f t="shared" si="0"/>
        <v>13554187.800000001</v>
      </c>
      <c r="J14" s="10240"/>
      <c r="K14" s="10241">
        <v>13554187.800000001</v>
      </c>
      <c r="L14" s="11498"/>
    </row>
    <row r="15" spans="1:12" s="46" customFormat="1" ht="16.5" customHeight="1" thickBot="1">
      <c r="A15" s="11500"/>
      <c r="B15" s="11502"/>
      <c r="C15" s="11498"/>
      <c r="D15" s="1743"/>
      <c r="E15" s="10237"/>
      <c r="F15" s="694"/>
      <c r="G15" s="695" t="s">
        <v>379</v>
      </c>
      <c r="H15" s="1744">
        <v>30000</v>
      </c>
      <c r="I15" s="1733">
        <f t="shared" si="0"/>
        <v>17114</v>
      </c>
      <c r="J15" s="10240"/>
      <c r="K15" s="10241">
        <v>17114</v>
      </c>
      <c r="L15" s="11499"/>
    </row>
    <row r="16" spans="1:12" s="44" customFormat="1" ht="22.5" customHeight="1" thickBot="1">
      <c r="A16" s="686" t="s">
        <v>259</v>
      </c>
      <c r="B16" s="696"/>
      <c r="C16" s="697" t="s">
        <v>64</v>
      </c>
      <c r="D16" s="698"/>
      <c r="E16" s="687">
        <f>SUM(E17,E21)</f>
        <v>6875000</v>
      </c>
      <c r="F16" s="687">
        <f>SUM(F17,F21)</f>
        <v>6875000</v>
      </c>
      <c r="G16" s="687"/>
      <c r="H16" s="688">
        <f>SUM(H17,H21)</f>
        <v>16703847</v>
      </c>
      <c r="I16" s="689">
        <f>SUM(I17,I21)</f>
        <v>12883903.969999999</v>
      </c>
      <c r="J16" s="689">
        <f t="shared" ref="J16:K16" si="1">SUM(J17,J21)</f>
        <v>11545722.969999999</v>
      </c>
      <c r="K16" s="689">
        <f t="shared" si="1"/>
        <v>1338181</v>
      </c>
      <c r="L16" s="11498" t="s">
        <v>380</v>
      </c>
    </row>
    <row r="17" spans="1:14" s="46" customFormat="1" ht="31.5" customHeight="1">
      <c r="A17" s="699"/>
      <c r="B17" s="691" t="s">
        <v>258</v>
      </c>
      <c r="C17" s="700" t="s">
        <v>381</v>
      </c>
      <c r="D17" s="723"/>
      <c r="E17" s="724">
        <f>SUM(E18:E19)</f>
        <v>6875000</v>
      </c>
      <c r="F17" s="693">
        <f>SUM(F18:F19)</f>
        <v>6875000</v>
      </c>
      <c r="G17" s="692"/>
      <c r="H17" s="724">
        <f>SUM(H18:H20)</f>
        <v>15677666</v>
      </c>
      <c r="I17" s="693">
        <f>SUM(I18:I20)</f>
        <v>11857722.969999999</v>
      </c>
      <c r="J17" s="701">
        <f>SUM(J18:J20)</f>
        <v>11545722.969999999</v>
      </c>
      <c r="K17" s="693">
        <f>SUM(K18:K20)</f>
        <v>312000</v>
      </c>
      <c r="L17" s="11498"/>
    </row>
    <row r="18" spans="1:14" s="46" customFormat="1" ht="16.5" customHeight="1">
      <c r="A18" s="699"/>
      <c r="B18" s="11526"/>
      <c r="C18" s="11523"/>
      <c r="D18" s="131" t="s">
        <v>67</v>
      </c>
      <c r="E18" s="132">
        <v>5375000</v>
      </c>
      <c r="F18" s="133">
        <v>5375000</v>
      </c>
      <c r="G18" s="759">
        <v>2830</v>
      </c>
      <c r="H18" s="901">
        <v>3830000</v>
      </c>
      <c r="I18" s="710">
        <f>J18+K18</f>
        <v>3830000</v>
      </c>
      <c r="J18" s="902">
        <v>3830000</v>
      </c>
      <c r="K18" s="903"/>
      <c r="L18" s="11498"/>
      <c r="M18" s="900"/>
    </row>
    <row r="19" spans="1:14" s="46" customFormat="1" ht="16.5" customHeight="1">
      <c r="A19" s="699"/>
      <c r="B19" s="11527"/>
      <c r="C19" s="11524"/>
      <c r="D19" s="695" t="s">
        <v>382</v>
      </c>
      <c r="E19" s="704">
        <v>1500000</v>
      </c>
      <c r="F19" s="705">
        <v>1500000</v>
      </c>
      <c r="G19" s="131" t="s">
        <v>244</v>
      </c>
      <c r="H19" s="904">
        <v>11463906</v>
      </c>
      <c r="I19" s="905">
        <f>J19+K19</f>
        <v>7715722.9699999997</v>
      </c>
      <c r="J19" s="702">
        <v>7715722.9699999997</v>
      </c>
      <c r="K19" s="906"/>
      <c r="L19" s="11498"/>
      <c r="M19" s="900"/>
    </row>
    <row r="20" spans="1:14" s="46" customFormat="1" ht="16.5" customHeight="1">
      <c r="A20" s="703"/>
      <c r="B20" s="11528"/>
      <c r="C20" s="11525"/>
      <c r="D20" s="907"/>
      <c r="E20" s="907"/>
      <c r="F20" s="50"/>
      <c r="G20" s="695" t="s">
        <v>377</v>
      </c>
      <c r="H20" s="908">
        <v>383760</v>
      </c>
      <c r="I20" s="909">
        <f>J20+K20</f>
        <v>312000</v>
      </c>
      <c r="J20" s="706"/>
      <c r="K20" s="707">
        <v>312000</v>
      </c>
      <c r="L20" s="11498"/>
    </row>
    <row r="21" spans="1:14" s="51" customFormat="1" ht="79.5" customHeight="1">
      <c r="A21" s="11508"/>
      <c r="B21" s="1622" t="s">
        <v>257</v>
      </c>
      <c r="C21" s="1623" t="s">
        <v>83</v>
      </c>
      <c r="D21" s="1622"/>
      <c r="E21" s="1624">
        <f>SUM(E23:E23)</f>
        <v>0</v>
      </c>
      <c r="F21" s="1625">
        <f>SUM(F23:F23)</f>
        <v>0</v>
      </c>
      <c r="G21" s="1624"/>
      <c r="H21" s="1624">
        <f>SUM(H22:H23)</f>
        <v>1026181</v>
      </c>
      <c r="I21" s="1625">
        <f>SUM(I22:I23)</f>
        <v>1026181</v>
      </c>
      <c r="J21" s="1626">
        <f>SUM(J23)</f>
        <v>0</v>
      </c>
      <c r="K21" s="1627">
        <f>SUM(K22:K23)</f>
        <v>1026181</v>
      </c>
      <c r="L21" s="11509" t="s">
        <v>383</v>
      </c>
    </row>
    <row r="22" spans="1:14" s="51" customFormat="1" ht="16.5" customHeight="1">
      <c r="A22" s="11508"/>
      <c r="B22" s="1628"/>
      <c r="C22" s="1629"/>
      <c r="D22" s="1630"/>
      <c r="E22" s="1631">
        <v>0</v>
      </c>
      <c r="F22" s="1632"/>
      <c r="G22" s="1633" t="s">
        <v>245</v>
      </c>
      <c r="H22" s="1634">
        <v>135046</v>
      </c>
      <c r="I22" s="10509">
        <f>SUM(J22:K22)</f>
        <v>135046</v>
      </c>
      <c r="J22" s="1636"/>
      <c r="K22" s="1637">
        <v>135046</v>
      </c>
      <c r="L22" s="11510"/>
    </row>
    <row r="23" spans="1:14" s="51" customFormat="1" ht="16.5" customHeight="1" thickBot="1">
      <c r="A23" s="11508"/>
      <c r="B23" s="1628"/>
      <c r="C23" s="1629"/>
      <c r="D23" s="1630"/>
      <c r="E23" s="1631">
        <v>0</v>
      </c>
      <c r="F23" s="1632"/>
      <c r="G23" s="1633" t="s">
        <v>384</v>
      </c>
      <c r="H23" s="1634">
        <v>891135</v>
      </c>
      <c r="I23" s="1635">
        <f>SUM(J23:K23)</f>
        <v>891135</v>
      </c>
      <c r="J23" s="1636"/>
      <c r="K23" s="1637">
        <v>891135</v>
      </c>
      <c r="L23" s="11510"/>
    </row>
    <row r="24" spans="1:14" ht="75.75" customHeight="1" thickBot="1">
      <c r="A24" s="10327" t="s">
        <v>385</v>
      </c>
      <c r="B24" s="10328"/>
      <c r="C24" s="10329" t="s">
        <v>264</v>
      </c>
      <c r="D24" s="10330"/>
      <c r="E24" s="10331">
        <f>SUM(E25)</f>
        <v>1105000</v>
      </c>
      <c r="F24" s="10332">
        <f>SUM(F25)</f>
        <v>5619000</v>
      </c>
      <c r="G24" s="10331"/>
      <c r="H24" s="10333">
        <f>SUM(H25)</f>
        <v>0</v>
      </c>
      <c r="I24" s="10334">
        <f>SUM(I25)</f>
        <v>0</v>
      </c>
      <c r="J24" s="10332">
        <f>SUM(J25)</f>
        <v>0</v>
      </c>
      <c r="K24" s="10334">
        <f>SUM(K25)</f>
        <v>0</v>
      </c>
      <c r="L24" s="11511" t="s">
        <v>386</v>
      </c>
    </row>
    <row r="25" spans="1:14" s="50" customFormat="1" ht="45" customHeight="1">
      <c r="A25" s="11508"/>
      <c r="B25" s="10335" t="s">
        <v>387</v>
      </c>
      <c r="C25" s="10336" t="s">
        <v>124</v>
      </c>
      <c r="D25" s="10337"/>
      <c r="E25" s="10338">
        <f>SUM(E26:E26)</f>
        <v>1105000</v>
      </c>
      <c r="F25" s="10339">
        <f>SUM(F26:F26)</f>
        <v>5619000</v>
      </c>
      <c r="G25" s="10338"/>
      <c r="H25" s="10340">
        <f>SUM(H26:H26)</f>
        <v>0</v>
      </c>
      <c r="I25" s="10341">
        <f>SUM(I26:I26)</f>
        <v>0</v>
      </c>
      <c r="J25" s="10339">
        <f>SUM(J26:J26)</f>
        <v>0</v>
      </c>
      <c r="K25" s="10341">
        <f>SUM(K26:K26)</f>
        <v>0</v>
      </c>
      <c r="L25" s="11510"/>
    </row>
    <row r="26" spans="1:14" s="50" customFormat="1" ht="18" customHeight="1">
      <c r="A26" s="11508"/>
      <c r="B26" s="1628"/>
      <c r="C26" s="1629"/>
      <c r="D26" s="10342" t="s">
        <v>128</v>
      </c>
      <c r="E26" s="10232">
        <v>1105000</v>
      </c>
      <c r="F26" s="10343">
        <v>5619000</v>
      </c>
      <c r="G26" s="1621"/>
      <c r="H26" s="10344"/>
      <c r="I26" s="10345"/>
      <c r="J26" s="10346"/>
      <c r="K26" s="10347"/>
      <c r="L26" s="11510"/>
    </row>
    <row r="27" spans="1:14" s="50" customFormat="1" ht="18" customHeight="1" thickBot="1">
      <c r="A27" s="10231"/>
      <c r="B27" s="1621"/>
      <c r="C27" s="1648"/>
      <c r="D27" s="10348" t="s">
        <v>38</v>
      </c>
      <c r="E27" s="10349">
        <v>0</v>
      </c>
      <c r="F27" s="10350">
        <v>40</v>
      </c>
      <c r="G27" s="10348"/>
      <c r="H27" s="10351"/>
      <c r="I27" s="10352"/>
      <c r="J27" s="10353"/>
      <c r="K27" s="10354"/>
      <c r="L27" s="11512"/>
    </row>
    <row r="28" spans="1:14" ht="19.5" customHeight="1" thickBot="1">
      <c r="A28" s="686" t="s">
        <v>388</v>
      </c>
      <c r="B28" s="696"/>
      <c r="C28" s="697" t="s">
        <v>137</v>
      </c>
      <c r="D28" s="698"/>
      <c r="E28" s="687">
        <f>SUM(E29)</f>
        <v>940433</v>
      </c>
      <c r="F28" s="1698">
        <f>SUM(F29)</f>
        <v>1227894.46</v>
      </c>
      <c r="G28" s="687"/>
      <c r="H28" s="688">
        <f>SUM(H29)</f>
        <v>0</v>
      </c>
      <c r="I28" s="689">
        <f>SUM(I29)</f>
        <v>0</v>
      </c>
      <c r="J28" s="1698">
        <f>SUM(J29)</f>
        <v>0</v>
      </c>
      <c r="K28" s="689">
        <f>SUM(K29)</f>
        <v>0</v>
      </c>
      <c r="L28" s="11497" t="s">
        <v>383</v>
      </c>
    </row>
    <row r="29" spans="1:14" s="50" customFormat="1" ht="19.5" customHeight="1">
      <c r="A29" s="11507"/>
      <c r="B29" s="691" t="s">
        <v>389</v>
      </c>
      <c r="C29" s="700" t="s">
        <v>143</v>
      </c>
      <c r="D29" s="1700"/>
      <c r="E29" s="692">
        <f>SUM(E30:E30)</f>
        <v>940433</v>
      </c>
      <c r="F29" s="693">
        <f>SUM(F30:F30)</f>
        <v>1227894.46</v>
      </c>
      <c r="G29" s="692"/>
      <c r="H29" s="10238">
        <f>SUM(H30:H30)</f>
        <v>0</v>
      </c>
      <c r="I29" s="10239">
        <f>SUM(I30:I30)</f>
        <v>0</v>
      </c>
      <c r="J29" s="693">
        <f>SUM(J30:J30)</f>
        <v>0</v>
      </c>
      <c r="K29" s="10239">
        <f>SUM(K30:K30)</f>
        <v>0</v>
      </c>
      <c r="L29" s="11498"/>
    </row>
    <row r="30" spans="1:14" s="50" customFormat="1" ht="18" customHeight="1" thickBot="1">
      <c r="A30" s="11507"/>
      <c r="B30" s="1731"/>
      <c r="C30" s="10471"/>
      <c r="D30" s="1713" t="s">
        <v>41</v>
      </c>
      <c r="E30" s="132">
        <v>940433</v>
      </c>
      <c r="F30" s="133">
        <v>1227894.46</v>
      </c>
      <c r="G30" s="131"/>
      <c r="H30" s="10472"/>
      <c r="I30" s="1733"/>
      <c r="J30" s="10240"/>
      <c r="K30" s="10241"/>
      <c r="L30" s="11498"/>
    </row>
    <row r="31" spans="1:14" s="44" customFormat="1" ht="18" customHeight="1" thickBot="1">
      <c r="A31" s="686" t="s">
        <v>390</v>
      </c>
      <c r="B31" s="696"/>
      <c r="C31" s="697" t="s">
        <v>173</v>
      </c>
      <c r="D31" s="698"/>
      <c r="E31" s="687">
        <f>E37+E39+E32</f>
        <v>0</v>
      </c>
      <c r="F31" s="1698">
        <f>F37+F39+F32</f>
        <v>461</v>
      </c>
      <c r="G31" s="687"/>
      <c r="H31" s="688">
        <f>H37+H39+H32+H35</f>
        <v>7129042</v>
      </c>
      <c r="I31" s="689">
        <f>I37+I39+I32+I35</f>
        <v>7056816.96</v>
      </c>
      <c r="J31" s="689">
        <f>J37+J39+J32</f>
        <v>879101.42999999993</v>
      </c>
      <c r="K31" s="1698">
        <f>SUM(K39,K37,K35,K32)</f>
        <v>6174040.3300000001</v>
      </c>
      <c r="L31" s="11498"/>
      <c r="M31" s="708"/>
      <c r="N31" s="708"/>
    </row>
    <row r="32" spans="1:14" s="46" customFormat="1" ht="18.75" customHeight="1">
      <c r="A32" s="1747"/>
      <c r="B32" s="691" t="s">
        <v>391</v>
      </c>
      <c r="C32" s="700" t="s">
        <v>174</v>
      </c>
      <c r="D32" s="1700"/>
      <c r="E32" s="1754">
        <f>SUM(E34:E34)</f>
        <v>0</v>
      </c>
      <c r="F32" s="1724">
        <f>SUM(F34:F34)</f>
        <v>0</v>
      </c>
      <c r="G32" s="1701"/>
      <c r="H32" s="1703">
        <f>SUM(H33:H34)</f>
        <v>995378</v>
      </c>
      <c r="I32" s="1704">
        <f>SUM(I33:I34)</f>
        <v>995377.16</v>
      </c>
      <c r="J32" s="1704">
        <f>SUM(J33:J34)</f>
        <v>0</v>
      </c>
      <c r="K32" s="1755">
        <f>SUM(K33:K34)</f>
        <v>995377.16</v>
      </c>
      <c r="L32" s="11498"/>
    </row>
    <row r="33" spans="1:14" s="46" customFormat="1" ht="22.5" customHeight="1">
      <c r="A33" s="1747"/>
      <c r="B33" s="11513"/>
      <c r="C33" s="11515"/>
      <c r="D33" s="10501"/>
      <c r="E33" s="10502"/>
      <c r="F33" s="10503"/>
      <c r="G33" s="10505">
        <v>6220</v>
      </c>
      <c r="H33" s="10506">
        <v>937366</v>
      </c>
      <c r="I33" s="10507">
        <v>937365.28</v>
      </c>
      <c r="J33" s="10504"/>
      <c r="K33" s="10508">
        <v>937365.28</v>
      </c>
      <c r="L33" s="11498"/>
    </row>
    <row r="34" spans="1:14" s="46" customFormat="1" ht="18" customHeight="1">
      <c r="A34" s="1706"/>
      <c r="B34" s="11514"/>
      <c r="C34" s="11516"/>
      <c r="D34" s="1756"/>
      <c r="E34" s="1757"/>
      <c r="F34" s="709"/>
      <c r="G34" s="695" t="s">
        <v>541</v>
      </c>
      <c r="H34" s="1758">
        <v>58012</v>
      </c>
      <c r="I34" s="710">
        <v>58011.88</v>
      </c>
      <c r="J34" s="1759"/>
      <c r="K34" s="1760">
        <v>58011.88</v>
      </c>
      <c r="L34" s="11498"/>
      <c r="N34" s="711"/>
    </row>
    <row r="35" spans="1:14" s="46" customFormat="1" ht="18" customHeight="1">
      <c r="A35" s="1747"/>
      <c r="B35" s="691" t="s">
        <v>392</v>
      </c>
      <c r="C35" s="700" t="s">
        <v>393</v>
      </c>
      <c r="D35" s="1700"/>
      <c r="E35" s="1701">
        <f>SUM(E36:E36)</f>
        <v>0</v>
      </c>
      <c r="F35" s="1724">
        <f>SUM(F36:F36)</f>
        <v>0</v>
      </c>
      <c r="G35" s="1701"/>
      <c r="H35" s="1703">
        <f>H36</f>
        <v>5178664</v>
      </c>
      <c r="I35" s="1725">
        <f t="shared" ref="I35:K35" si="2">I36</f>
        <v>5178663.17</v>
      </c>
      <c r="J35" s="1725">
        <f>SUM(J36)</f>
        <v>0</v>
      </c>
      <c r="K35" s="1724">
        <f t="shared" si="2"/>
        <v>5178663.17</v>
      </c>
      <c r="L35" s="11498"/>
      <c r="N35" s="711"/>
    </row>
    <row r="36" spans="1:14" s="46" customFormat="1" ht="18" customHeight="1" thickBot="1">
      <c r="A36" s="1748"/>
      <c r="B36" s="1722"/>
      <c r="C36" s="1749"/>
      <c r="D36" s="1719"/>
      <c r="E36" s="1720"/>
      <c r="F36" s="1721"/>
      <c r="G36" s="1750" t="s">
        <v>541</v>
      </c>
      <c r="H36" s="1751">
        <v>5178664</v>
      </c>
      <c r="I36" s="134">
        <v>5178663.17</v>
      </c>
      <c r="J36" s="1752"/>
      <c r="K36" s="1753">
        <v>5178663.17</v>
      </c>
      <c r="L36" s="11499"/>
      <c r="N36" s="711"/>
    </row>
    <row r="37" spans="1:14" s="46" customFormat="1" ht="24.75" customHeight="1">
      <c r="A37" s="712"/>
      <c r="B37" s="691" t="s">
        <v>394</v>
      </c>
      <c r="C37" s="700" t="s">
        <v>395</v>
      </c>
      <c r="D37" s="1700"/>
      <c r="E37" s="1701">
        <f>SUM(E38:E38)</f>
        <v>0</v>
      </c>
      <c r="F37" s="1724">
        <f>SUM(F38:F38)</f>
        <v>461</v>
      </c>
      <c r="G37" s="1701"/>
      <c r="H37" s="1703">
        <f>SUM(H38:H38)</f>
        <v>250000</v>
      </c>
      <c r="I37" s="1725">
        <f>SUM(I38:I38)</f>
        <v>208045.45</v>
      </c>
      <c r="J37" s="1725">
        <f>SUM(J38:J38)</f>
        <v>208045.45</v>
      </c>
      <c r="K37" s="1724">
        <f>SUM(K38:K38)</f>
        <v>0</v>
      </c>
      <c r="L37" s="11498" t="s">
        <v>386</v>
      </c>
    </row>
    <row r="38" spans="1:14" s="46" customFormat="1" ht="20.25" customHeight="1">
      <c r="A38" s="712"/>
      <c r="B38" s="1726"/>
      <c r="C38" s="1727"/>
      <c r="D38" s="1728" t="s">
        <v>41</v>
      </c>
      <c r="E38" s="1729">
        <v>0</v>
      </c>
      <c r="F38" s="1730">
        <v>461</v>
      </c>
      <c r="G38" s="1731" t="s">
        <v>82</v>
      </c>
      <c r="H38" s="1732">
        <v>250000</v>
      </c>
      <c r="I38" s="1733">
        <v>208045.45</v>
      </c>
      <c r="J38" s="1734">
        <v>208045.45</v>
      </c>
      <c r="K38" s="1735"/>
      <c r="L38" s="11498"/>
      <c r="N38" s="711"/>
    </row>
    <row r="39" spans="1:14" s="46" customFormat="1" ht="24.75" customHeight="1">
      <c r="A39" s="712"/>
      <c r="B39" s="1736" t="s">
        <v>396</v>
      </c>
      <c r="C39" s="1737" t="s">
        <v>397</v>
      </c>
      <c r="D39" s="1738"/>
      <c r="E39" s="1739">
        <f>SUM(E40:E43)</f>
        <v>0</v>
      </c>
      <c r="F39" s="1740">
        <f>SUM(F40:F43)</f>
        <v>0</v>
      </c>
      <c r="G39" s="1739"/>
      <c r="H39" s="1741">
        <f>SUM(H40:H43)</f>
        <v>705000</v>
      </c>
      <c r="I39" s="1742">
        <f>SUM(I40:I43)</f>
        <v>674731.17999999993</v>
      </c>
      <c r="J39" s="1742">
        <f>SUM(J40:J43)</f>
        <v>671055.98</v>
      </c>
      <c r="K39" s="1740">
        <f>SUM(K40:K43)</f>
        <v>0</v>
      </c>
      <c r="L39" s="11498"/>
      <c r="N39" s="711"/>
    </row>
    <row r="40" spans="1:14" s="44" customFormat="1" ht="18" customHeight="1">
      <c r="A40" s="712"/>
      <c r="B40" s="11501"/>
      <c r="C40" s="11504"/>
      <c r="D40" s="1743"/>
      <c r="E40" s="704"/>
      <c r="F40" s="705"/>
      <c r="G40" s="695" t="s">
        <v>82</v>
      </c>
      <c r="H40" s="1744">
        <v>640000</v>
      </c>
      <c r="I40" s="710">
        <v>632986.88</v>
      </c>
      <c r="J40" s="710">
        <v>632986.88</v>
      </c>
      <c r="K40" s="1745"/>
      <c r="L40" s="11498"/>
    </row>
    <row r="41" spans="1:14" s="44" customFormat="1" ht="18" customHeight="1">
      <c r="A41" s="712"/>
      <c r="B41" s="11502"/>
      <c r="C41" s="11505"/>
      <c r="D41" s="1746"/>
      <c r="E41" s="704"/>
      <c r="F41" s="705"/>
      <c r="G41" s="695" t="s">
        <v>398</v>
      </c>
      <c r="H41" s="1744">
        <v>42000</v>
      </c>
      <c r="I41" s="710">
        <v>31020.6</v>
      </c>
      <c r="J41" s="710">
        <v>31020.6</v>
      </c>
      <c r="K41" s="1745"/>
      <c r="L41" s="11498"/>
    </row>
    <row r="42" spans="1:14" s="44" customFormat="1" ht="18" customHeight="1">
      <c r="A42" s="712"/>
      <c r="B42" s="11502"/>
      <c r="C42" s="11505"/>
      <c r="D42" s="1746"/>
      <c r="E42" s="704"/>
      <c r="F42" s="705"/>
      <c r="G42" s="695" t="s">
        <v>375</v>
      </c>
      <c r="H42" s="1744">
        <v>10000</v>
      </c>
      <c r="I42" s="710">
        <v>3048.5</v>
      </c>
      <c r="J42" s="710">
        <v>3048.5</v>
      </c>
      <c r="K42" s="1745"/>
      <c r="L42" s="11498"/>
    </row>
    <row r="43" spans="1:14" s="44" customFormat="1" ht="18" customHeight="1" thickBot="1">
      <c r="A43" s="712"/>
      <c r="B43" s="11502"/>
      <c r="C43" s="11505"/>
      <c r="D43" s="1746"/>
      <c r="E43" s="704"/>
      <c r="F43" s="705"/>
      <c r="G43" s="695" t="s">
        <v>376</v>
      </c>
      <c r="H43" s="1744">
        <v>13000</v>
      </c>
      <c r="I43" s="710">
        <v>7675.2</v>
      </c>
      <c r="J43" s="710">
        <v>4000</v>
      </c>
      <c r="K43" s="1745"/>
      <c r="L43" s="11498"/>
      <c r="N43" s="713"/>
    </row>
    <row r="44" spans="1:14" s="44" customFormat="1" ht="27" customHeight="1" thickBot="1">
      <c r="A44" s="686" t="s">
        <v>399</v>
      </c>
      <c r="B44" s="696"/>
      <c r="C44" s="697" t="s">
        <v>177</v>
      </c>
      <c r="D44" s="1697"/>
      <c r="E44" s="687">
        <f>SUM(E45)</f>
        <v>0</v>
      </c>
      <c r="F44" s="1698">
        <f>SUM(F45)</f>
        <v>1127.19</v>
      </c>
      <c r="G44" s="687"/>
      <c r="H44" s="688">
        <f>SUM(H45)</f>
        <v>150000</v>
      </c>
      <c r="I44" s="689">
        <f>SUM(I45)</f>
        <v>149539.26999999999</v>
      </c>
      <c r="J44" s="1698">
        <f>SUM(J45)</f>
        <v>149539.26999999999</v>
      </c>
      <c r="K44" s="1699">
        <f>SUM(K45)</f>
        <v>0</v>
      </c>
      <c r="L44" s="11498"/>
      <c r="N44" s="713"/>
    </row>
    <row r="45" spans="1:14" s="44" customFormat="1" ht="29.25" customHeight="1">
      <c r="A45" s="11506"/>
      <c r="B45" s="691" t="s">
        <v>400</v>
      </c>
      <c r="C45" s="700" t="s">
        <v>351</v>
      </c>
      <c r="D45" s="1700"/>
      <c r="E45" s="1701">
        <f>SUM(E48:E48)</f>
        <v>0</v>
      </c>
      <c r="F45" s="1702">
        <f>SUM(F46:F48)</f>
        <v>1127.19</v>
      </c>
      <c r="G45" s="1701"/>
      <c r="H45" s="1703">
        <f>SUM(H48:H48)</f>
        <v>150000</v>
      </c>
      <c r="I45" s="1704">
        <f>SUM(I48:I48)</f>
        <v>149539.26999999999</v>
      </c>
      <c r="J45" s="1702">
        <f>SUM(J48:J48)</f>
        <v>149539.26999999999</v>
      </c>
      <c r="K45" s="1705">
        <f>SUM(K48:K48)</f>
        <v>0</v>
      </c>
      <c r="L45" s="11498"/>
    </row>
    <row r="46" spans="1:14" s="44" customFormat="1" ht="18.75" customHeight="1">
      <c r="A46" s="11507"/>
      <c r="B46" s="1706"/>
      <c r="C46" s="1707"/>
      <c r="D46" s="695" t="s">
        <v>63</v>
      </c>
      <c r="E46" s="132">
        <v>0</v>
      </c>
      <c r="F46" s="133">
        <v>74</v>
      </c>
      <c r="G46" s="1708"/>
      <c r="H46" s="1709"/>
      <c r="I46" s="1710"/>
      <c r="J46" s="1711"/>
      <c r="K46" s="1712"/>
      <c r="L46" s="11498"/>
    </row>
    <row r="47" spans="1:14" s="44" customFormat="1" ht="18.75" customHeight="1">
      <c r="A47" s="11507"/>
      <c r="B47" s="1706"/>
      <c r="C47" s="1707"/>
      <c r="D47" s="1713" t="s">
        <v>41</v>
      </c>
      <c r="E47" s="704">
        <v>0</v>
      </c>
      <c r="F47" s="705">
        <v>0.53</v>
      </c>
      <c r="G47" s="1714"/>
      <c r="H47" s="1715"/>
      <c r="I47" s="1716"/>
      <c r="J47" s="1717"/>
      <c r="K47" s="1716"/>
      <c r="L47" s="11498"/>
    </row>
    <row r="48" spans="1:14" s="44" customFormat="1" ht="18.75" customHeight="1" thickBot="1">
      <c r="A48" s="11507"/>
      <c r="B48" s="714"/>
      <c r="C48" s="1718"/>
      <c r="D48" s="1719" t="s">
        <v>42</v>
      </c>
      <c r="E48" s="1720">
        <v>0</v>
      </c>
      <c r="F48" s="1721">
        <v>1052.6600000000001</v>
      </c>
      <c r="G48" s="1722" t="s">
        <v>82</v>
      </c>
      <c r="H48" s="1723">
        <v>150000</v>
      </c>
      <c r="I48" s="710">
        <v>149539.26999999999</v>
      </c>
      <c r="J48" s="1721">
        <v>149539.26999999999</v>
      </c>
      <c r="K48" s="831"/>
      <c r="L48" s="11499"/>
    </row>
    <row r="49" spans="1:12" s="716" customFormat="1" ht="30" customHeight="1" thickBot="1">
      <c r="A49" s="686" t="s">
        <v>401</v>
      </c>
      <c r="B49" s="10244"/>
      <c r="C49" s="697" t="s">
        <v>199</v>
      </c>
      <c r="D49" s="1697"/>
      <c r="E49" s="687">
        <f>SUM(E50,E55,E60,E65)</f>
        <v>624700</v>
      </c>
      <c r="F49" s="1698">
        <f>SUM(F50,F55,F60,F65)</f>
        <v>911795.90999999992</v>
      </c>
      <c r="G49" s="687"/>
      <c r="H49" s="688">
        <f>SUM(H50,H55,H60,H65)</f>
        <v>1036615</v>
      </c>
      <c r="I49" s="689">
        <f>SUM(I50,I55,I60,I65)</f>
        <v>990315</v>
      </c>
      <c r="J49" s="1698">
        <f>SUM(J50,J55,J60,J65)</f>
        <v>990315</v>
      </c>
      <c r="K49" s="689">
        <f>SUM(K50,K55,K60,K65)</f>
        <v>0</v>
      </c>
      <c r="L49" s="715" t="s">
        <v>402</v>
      </c>
    </row>
    <row r="50" spans="1:12" s="46" customFormat="1" ht="47.25" customHeight="1">
      <c r="A50" s="10245"/>
      <c r="B50" s="691" t="s">
        <v>403</v>
      </c>
      <c r="C50" s="700" t="s">
        <v>404</v>
      </c>
      <c r="D50" s="1700"/>
      <c r="E50" s="692">
        <f>SUM(E51:E53)</f>
        <v>400000</v>
      </c>
      <c r="F50" s="693">
        <f>SUM(F51:F53)</f>
        <v>458967.73</v>
      </c>
      <c r="G50" s="692"/>
      <c r="H50" s="10238">
        <f>SUM(H51:H54)</f>
        <v>478569</v>
      </c>
      <c r="I50" s="10239">
        <f>SUM(I51:I54)</f>
        <v>453569</v>
      </c>
      <c r="J50" s="693">
        <f>SUM(J51:J54)</f>
        <v>453569</v>
      </c>
      <c r="K50" s="10239">
        <f>SUM(K51:K54)</f>
        <v>0</v>
      </c>
      <c r="L50" s="11498" t="s">
        <v>405</v>
      </c>
    </row>
    <row r="51" spans="1:12" s="44" customFormat="1" ht="17.25" customHeight="1">
      <c r="A51" s="718"/>
      <c r="B51" s="10242"/>
      <c r="C51" s="11504"/>
      <c r="D51" s="1746" t="s">
        <v>85</v>
      </c>
      <c r="E51" s="704">
        <v>0</v>
      </c>
      <c r="F51" s="709">
        <v>53.24</v>
      </c>
      <c r="G51" s="131" t="s">
        <v>406</v>
      </c>
      <c r="H51" s="10255">
        <v>379118</v>
      </c>
      <c r="I51" s="710">
        <f t="shared" ref="I51:I54" si="3">J51+K51</f>
        <v>379118</v>
      </c>
      <c r="J51" s="10256">
        <v>379118</v>
      </c>
      <c r="K51" s="135"/>
      <c r="L51" s="11498"/>
    </row>
    <row r="52" spans="1:12" s="44" customFormat="1" ht="17.25" customHeight="1">
      <c r="A52" s="718"/>
      <c r="B52" s="10243"/>
      <c r="C52" s="11505"/>
      <c r="D52" s="1746" t="s">
        <v>86</v>
      </c>
      <c r="E52" s="704">
        <v>0</v>
      </c>
      <c r="F52" s="709">
        <v>1191.52</v>
      </c>
      <c r="G52" s="695" t="s">
        <v>407</v>
      </c>
      <c r="H52" s="1744">
        <v>65170</v>
      </c>
      <c r="I52" s="710">
        <f t="shared" si="3"/>
        <v>65170</v>
      </c>
      <c r="J52" s="1745">
        <v>65170</v>
      </c>
      <c r="K52" s="10257"/>
      <c r="L52" s="11498"/>
    </row>
    <row r="53" spans="1:12" s="44" customFormat="1" ht="17.25" customHeight="1">
      <c r="A53" s="718"/>
      <c r="B53" s="10243"/>
      <c r="C53" s="11505"/>
      <c r="D53" s="1746" t="s">
        <v>38</v>
      </c>
      <c r="E53" s="704">
        <v>400000</v>
      </c>
      <c r="F53" s="705">
        <f>2137.56+455585.41</f>
        <v>457722.97</v>
      </c>
      <c r="G53" s="695" t="s">
        <v>408</v>
      </c>
      <c r="H53" s="1744">
        <v>9281</v>
      </c>
      <c r="I53" s="710">
        <f t="shared" si="3"/>
        <v>9281</v>
      </c>
      <c r="J53" s="1745">
        <v>9281</v>
      </c>
      <c r="K53" s="10257"/>
      <c r="L53" s="11498"/>
    </row>
    <row r="54" spans="1:12" s="44" customFormat="1" ht="17.25" customHeight="1">
      <c r="A54" s="718"/>
      <c r="B54" s="10243"/>
      <c r="C54" s="10228"/>
      <c r="D54" s="1746"/>
      <c r="E54" s="704"/>
      <c r="F54" s="705"/>
      <c r="G54" s="695" t="s">
        <v>409</v>
      </c>
      <c r="H54" s="1744">
        <v>25000</v>
      </c>
      <c r="I54" s="710">
        <f t="shared" si="3"/>
        <v>0</v>
      </c>
      <c r="J54" s="1745">
        <v>0</v>
      </c>
      <c r="K54" s="10257"/>
      <c r="L54" s="11498"/>
    </row>
    <row r="55" spans="1:12" s="719" customFormat="1" ht="48" customHeight="1">
      <c r="A55" s="718"/>
      <c r="B55" s="1736" t="s">
        <v>410</v>
      </c>
      <c r="C55" s="10246" t="s">
        <v>411</v>
      </c>
      <c r="D55" s="1738"/>
      <c r="E55" s="10247">
        <f>SUM(E56:E59)</f>
        <v>73400</v>
      </c>
      <c r="F55" s="10248">
        <f>SUM(F56:F59)</f>
        <v>172211.83</v>
      </c>
      <c r="G55" s="10247"/>
      <c r="H55" s="10258">
        <f>SUM(H56:H59)</f>
        <v>190170</v>
      </c>
      <c r="I55" s="10259">
        <f>SUM(I56:I59)</f>
        <v>185170</v>
      </c>
      <c r="J55" s="10248">
        <f>SUM(J56:J59)</f>
        <v>185170</v>
      </c>
      <c r="K55" s="10259">
        <f>SUM(K56:K59)</f>
        <v>0</v>
      </c>
      <c r="L55" s="11503" t="s">
        <v>412</v>
      </c>
    </row>
    <row r="56" spans="1:12" s="690" customFormat="1" ht="38.25" customHeight="1">
      <c r="A56" s="718"/>
      <c r="B56" s="11501"/>
      <c r="C56" s="11504"/>
      <c r="D56" s="1743" t="s">
        <v>207</v>
      </c>
      <c r="E56" s="704">
        <v>40000</v>
      </c>
      <c r="F56" s="705">
        <v>78840.240000000005</v>
      </c>
      <c r="G56" s="10260" t="s">
        <v>406</v>
      </c>
      <c r="H56" s="1744">
        <v>154766</v>
      </c>
      <c r="I56" s="10261">
        <f>J56+K56</f>
        <v>154766</v>
      </c>
      <c r="J56" s="10262">
        <v>154766</v>
      </c>
      <c r="K56" s="10261"/>
      <c r="L56" s="11498"/>
    </row>
    <row r="57" spans="1:12" s="690" customFormat="1" ht="35.25" customHeight="1">
      <c r="A57" s="718"/>
      <c r="B57" s="11502"/>
      <c r="C57" s="11505"/>
      <c r="D57" s="1743" t="s">
        <v>209</v>
      </c>
      <c r="E57" s="704">
        <v>32200</v>
      </c>
      <c r="F57" s="705">
        <v>90715.83</v>
      </c>
      <c r="G57" s="10260" t="s">
        <v>407</v>
      </c>
      <c r="H57" s="1744">
        <v>26610</v>
      </c>
      <c r="I57" s="10261">
        <f>J57+K57</f>
        <v>26610</v>
      </c>
      <c r="J57" s="10262">
        <v>26610</v>
      </c>
      <c r="K57" s="10261"/>
      <c r="L57" s="11498"/>
    </row>
    <row r="58" spans="1:12" s="690" customFormat="1" ht="38.25" customHeight="1">
      <c r="A58" s="718"/>
      <c r="B58" s="11502"/>
      <c r="C58" s="11505"/>
      <c r="D58" s="1743" t="s">
        <v>211</v>
      </c>
      <c r="E58" s="704">
        <v>1000</v>
      </c>
      <c r="F58" s="705">
        <v>2296.33</v>
      </c>
      <c r="G58" s="10260" t="s">
        <v>408</v>
      </c>
      <c r="H58" s="1744">
        <v>3794</v>
      </c>
      <c r="I58" s="10261">
        <f>J58+K58</f>
        <v>3794</v>
      </c>
      <c r="J58" s="10262">
        <v>3794</v>
      </c>
      <c r="K58" s="10261"/>
      <c r="L58" s="11498"/>
    </row>
    <row r="59" spans="1:12" s="690" customFormat="1" ht="39.75" customHeight="1" thickBot="1">
      <c r="A59" s="718"/>
      <c r="B59" s="11502"/>
      <c r="C59" s="11505"/>
      <c r="D59" s="1743" t="s">
        <v>25</v>
      </c>
      <c r="E59" s="704">
        <v>200</v>
      </c>
      <c r="F59" s="705">
        <v>359.43</v>
      </c>
      <c r="G59" s="10260" t="s">
        <v>409</v>
      </c>
      <c r="H59" s="1744">
        <v>5000</v>
      </c>
      <c r="I59" s="10261">
        <f>J59+K59</f>
        <v>0</v>
      </c>
      <c r="J59" s="10262">
        <v>0</v>
      </c>
      <c r="K59" s="10261"/>
      <c r="L59" s="11498"/>
    </row>
    <row r="60" spans="1:12" s="719" customFormat="1" ht="46.5" customHeight="1">
      <c r="A60" s="717"/>
      <c r="B60" s="723" t="s">
        <v>413</v>
      </c>
      <c r="C60" s="10249" t="s">
        <v>414</v>
      </c>
      <c r="D60" s="10250"/>
      <c r="E60" s="724">
        <f>SUM(E61:E63)</f>
        <v>1300</v>
      </c>
      <c r="F60" s="10251">
        <f>SUM(F61:F63)</f>
        <v>2466.3200000000002</v>
      </c>
      <c r="G60" s="724"/>
      <c r="H60" s="10263">
        <f>SUM(H61:H64)</f>
        <v>2302</v>
      </c>
      <c r="I60" s="10264">
        <f>SUM(I61:I64)</f>
        <v>1002</v>
      </c>
      <c r="J60" s="1702">
        <f>SUM(J61:J64)</f>
        <v>1002</v>
      </c>
      <c r="K60" s="1704">
        <f>SUM(K61:K63)</f>
        <v>0</v>
      </c>
      <c r="L60" s="11497" t="s">
        <v>415</v>
      </c>
    </row>
    <row r="61" spans="1:12" s="719" customFormat="1" ht="17.25" customHeight="1">
      <c r="A61" s="718"/>
      <c r="B61" s="11517"/>
      <c r="C61" s="11519"/>
      <c r="D61" s="1743" t="s">
        <v>209</v>
      </c>
      <c r="E61" s="10252">
        <v>100</v>
      </c>
      <c r="F61" s="10253">
        <v>460.49</v>
      </c>
      <c r="G61" s="10265">
        <v>4010</v>
      </c>
      <c r="H61" s="10266">
        <v>838</v>
      </c>
      <c r="I61" s="10267">
        <f>J61+K61</f>
        <v>838</v>
      </c>
      <c r="J61" s="10262">
        <v>838</v>
      </c>
      <c r="K61" s="10261"/>
      <c r="L61" s="11498"/>
    </row>
    <row r="62" spans="1:12" s="719" customFormat="1" ht="17.25" customHeight="1">
      <c r="A62" s="718"/>
      <c r="B62" s="11518"/>
      <c r="C62" s="11520"/>
      <c r="D62" s="1743" t="s">
        <v>38</v>
      </c>
      <c r="E62" s="10252">
        <v>1000</v>
      </c>
      <c r="F62" s="10253">
        <v>1600.81</v>
      </c>
      <c r="G62" s="10265">
        <v>4110</v>
      </c>
      <c r="H62" s="10266">
        <v>144</v>
      </c>
      <c r="I62" s="10267">
        <f>J62+K62</f>
        <v>144</v>
      </c>
      <c r="J62" s="10262">
        <v>144</v>
      </c>
      <c r="K62" s="10261"/>
      <c r="L62" s="11498"/>
    </row>
    <row r="63" spans="1:12" s="719" customFormat="1" ht="17.25" customHeight="1">
      <c r="A63" s="718"/>
      <c r="B63" s="11518"/>
      <c r="C63" s="11520"/>
      <c r="D63" s="1743" t="s">
        <v>25</v>
      </c>
      <c r="E63" s="10252">
        <v>200</v>
      </c>
      <c r="F63" s="10253">
        <v>405.02</v>
      </c>
      <c r="G63" s="10265">
        <v>4120</v>
      </c>
      <c r="H63" s="10266">
        <v>20</v>
      </c>
      <c r="I63" s="10267">
        <f>J63+K63</f>
        <v>20</v>
      </c>
      <c r="J63" s="10262">
        <v>20</v>
      </c>
      <c r="K63" s="10261"/>
      <c r="L63" s="11498"/>
    </row>
    <row r="64" spans="1:12" s="719" customFormat="1" ht="17.25" customHeight="1">
      <c r="A64" s="718"/>
      <c r="B64" s="1706"/>
      <c r="C64" s="10254"/>
      <c r="D64" s="1743"/>
      <c r="E64" s="10252"/>
      <c r="F64" s="10253"/>
      <c r="G64" s="10265">
        <v>4700</v>
      </c>
      <c r="H64" s="10266">
        <v>1300</v>
      </c>
      <c r="I64" s="10267">
        <f>J64+K64</f>
        <v>0</v>
      </c>
      <c r="J64" s="10262">
        <v>0</v>
      </c>
      <c r="K64" s="10261"/>
      <c r="L64" s="11529"/>
    </row>
    <row r="65" spans="1:12" s="719" customFormat="1" ht="33.75" customHeight="1">
      <c r="A65" s="699"/>
      <c r="B65" s="1736" t="s">
        <v>416</v>
      </c>
      <c r="C65" s="10246" t="s">
        <v>216</v>
      </c>
      <c r="D65" s="1700"/>
      <c r="E65" s="10247">
        <f>SUM(E66:E70)</f>
        <v>150000</v>
      </c>
      <c r="F65" s="10248">
        <f>SUM(F66:F70)</f>
        <v>278150.03000000003</v>
      </c>
      <c r="G65" s="10247"/>
      <c r="H65" s="10258">
        <f>SUM(H66:H70)</f>
        <v>365574</v>
      </c>
      <c r="I65" s="10268">
        <f>SUM(I66:I70)</f>
        <v>350574</v>
      </c>
      <c r="J65" s="1724">
        <f>SUM(J66:J70)</f>
        <v>350574</v>
      </c>
      <c r="K65" s="1725">
        <f>SUM(K66:K70)</f>
        <v>0</v>
      </c>
      <c r="L65" s="11503" t="s">
        <v>417</v>
      </c>
    </row>
    <row r="66" spans="1:12" s="719" customFormat="1" ht="17.25" customHeight="1">
      <c r="A66" s="699"/>
      <c r="B66" s="11517"/>
      <c r="C66" s="11519"/>
      <c r="D66" s="1743" t="s">
        <v>38</v>
      </c>
      <c r="E66" s="10252">
        <v>150000</v>
      </c>
      <c r="F66" s="10253">
        <v>278150.03000000003</v>
      </c>
      <c r="G66" s="10265">
        <v>4010</v>
      </c>
      <c r="H66" s="10266">
        <v>293019</v>
      </c>
      <c r="I66" s="10267">
        <f>J66+K66</f>
        <v>293019</v>
      </c>
      <c r="J66" s="10262">
        <v>293019</v>
      </c>
      <c r="K66" s="10261"/>
      <c r="L66" s="11498"/>
    </row>
    <row r="67" spans="1:12" s="719" customFormat="1" ht="17.25" customHeight="1">
      <c r="A67" s="699"/>
      <c r="B67" s="11518"/>
      <c r="C67" s="11520"/>
      <c r="D67" s="1743"/>
      <c r="E67" s="10252"/>
      <c r="F67" s="10253"/>
      <c r="G67" s="10265">
        <v>4110</v>
      </c>
      <c r="H67" s="10266">
        <v>50371</v>
      </c>
      <c r="I67" s="10267">
        <f>J67+K67</f>
        <v>50371</v>
      </c>
      <c r="J67" s="10262">
        <v>50371</v>
      </c>
      <c r="K67" s="10261"/>
      <c r="L67" s="11498"/>
    </row>
    <row r="68" spans="1:12" s="719" customFormat="1" ht="17.25" customHeight="1">
      <c r="A68" s="699"/>
      <c r="B68" s="11518"/>
      <c r="C68" s="11520"/>
      <c r="D68" s="1743"/>
      <c r="E68" s="10252"/>
      <c r="F68" s="10253"/>
      <c r="G68" s="10265">
        <v>4120</v>
      </c>
      <c r="H68" s="10266">
        <v>7184</v>
      </c>
      <c r="I68" s="10267">
        <f>J68+K68</f>
        <v>7184</v>
      </c>
      <c r="J68" s="10262">
        <v>7184</v>
      </c>
      <c r="K68" s="10261"/>
      <c r="L68" s="11498"/>
    </row>
    <row r="69" spans="1:12" s="719" customFormat="1" ht="17.25" customHeight="1">
      <c r="A69" s="699"/>
      <c r="B69" s="11518"/>
      <c r="C69" s="11520"/>
      <c r="D69" s="10269"/>
      <c r="E69" s="10270"/>
      <c r="F69" s="10271"/>
      <c r="G69" s="10272">
        <v>4210</v>
      </c>
      <c r="H69" s="10273">
        <v>10000</v>
      </c>
      <c r="I69" s="10274">
        <f>J69+K69</f>
        <v>0</v>
      </c>
      <c r="J69" s="10275">
        <v>0</v>
      </c>
      <c r="K69" s="10276"/>
      <c r="L69" s="11498"/>
    </row>
    <row r="70" spans="1:12" s="719" customFormat="1" ht="17.25" customHeight="1" thickBot="1">
      <c r="A70" s="699"/>
      <c r="B70" s="11518"/>
      <c r="C70" s="11520"/>
      <c r="D70" s="1743"/>
      <c r="E70" s="10252"/>
      <c r="F70" s="10253"/>
      <c r="G70" s="10265">
        <v>4700</v>
      </c>
      <c r="H70" s="10266">
        <v>5000</v>
      </c>
      <c r="I70" s="10267">
        <f>J70+K70</f>
        <v>0</v>
      </c>
      <c r="J70" s="10262">
        <v>0</v>
      </c>
      <c r="K70" s="10261"/>
      <c r="L70" s="11498"/>
    </row>
    <row r="71" spans="1:12" ht="44.25" customHeight="1" thickBot="1">
      <c r="A71" s="11521" t="s">
        <v>418</v>
      </c>
      <c r="B71" s="11521"/>
      <c r="C71" s="11522"/>
      <c r="D71" s="10229"/>
      <c r="E71" s="229">
        <f>SUM(E49,E16,E44,E28,E31,E24,E7)</f>
        <v>22545133</v>
      </c>
      <c r="F71" s="219">
        <f>SUM(F49,F16,F44,F28,F31,F24,F7)</f>
        <v>36148761.340000004</v>
      </c>
      <c r="G71" s="10277"/>
      <c r="H71" s="229">
        <f>SUM(H49,H16,H44,H28,H31,H24,H7)</f>
        <v>48188177</v>
      </c>
      <c r="I71" s="219">
        <f>SUM(I49,I16,I44,I28,I31,I24,I7)</f>
        <v>38846568.689999998</v>
      </c>
      <c r="J71" s="219">
        <f>SUM(J49,J16,J44,J28,J31,J24,J7)</f>
        <v>17403338.419999998</v>
      </c>
      <c r="K71" s="219">
        <f>SUM(K49,K16,K44,K28,K31,K24,K7)</f>
        <v>21439555.07</v>
      </c>
      <c r="L71" s="217"/>
    </row>
    <row r="72" spans="1:12" s="44" customFormat="1">
      <c r="A72" s="678"/>
      <c r="B72" s="678"/>
      <c r="C72" s="679"/>
      <c r="D72" s="679"/>
      <c r="E72" s="45"/>
      <c r="F72" s="45"/>
      <c r="G72" s="45"/>
      <c r="H72" s="45"/>
      <c r="I72" s="45"/>
      <c r="J72" s="45"/>
      <c r="K72" s="45"/>
      <c r="L72" s="45"/>
    </row>
    <row r="73" spans="1:12">
      <c r="I73" s="725"/>
    </row>
    <row r="74" spans="1:12">
      <c r="F74" s="725"/>
      <c r="H74" s="726"/>
      <c r="I74" s="726"/>
      <c r="J74" s="726"/>
      <c r="K74" s="726"/>
    </row>
    <row r="75" spans="1:12">
      <c r="I75" s="726"/>
      <c r="K75" s="726"/>
    </row>
    <row r="76" spans="1:12">
      <c r="L76" s="679"/>
    </row>
    <row r="79" spans="1:12">
      <c r="J79" s="726"/>
    </row>
  </sheetData>
  <mergeCells count="44">
    <mergeCell ref="L65:L70"/>
    <mergeCell ref="B66:B70"/>
    <mergeCell ref="C66:C70"/>
    <mergeCell ref="A71:C71"/>
    <mergeCell ref="C18:C20"/>
    <mergeCell ref="B18:B20"/>
    <mergeCell ref="L50:L54"/>
    <mergeCell ref="C51:C53"/>
    <mergeCell ref="L55:L59"/>
    <mergeCell ref="B56:B59"/>
    <mergeCell ref="C56:C59"/>
    <mergeCell ref="L60:L64"/>
    <mergeCell ref="B61:B63"/>
    <mergeCell ref="C61:C63"/>
    <mergeCell ref="L28:L36"/>
    <mergeCell ref="A29:A30"/>
    <mergeCell ref="L7:L15"/>
    <mergeCell ref="A8:A15"/>
    <mergeCell ref="B9:B15"/>
    <mergeCell ref="C9:C15"/>
    <mergeCell ref="L37:L48"/>
    <mergeCell ref="B40:B43"/>
    <mergeCell ref="C40:C43"/>
    <mergeCell ref="A45:A48"/>
    <mergeCell ref="L16:L20"/>
    <mergeCell ref="A21:A23"/>
    <mergeCell ref="L21:L23"/>
    <mergeCell ref="A25:A26"/>
    <mergeCell ref="L24:L27"/>
    <mergeCell ref="B33:B34"/>
    <mergeCell ref="C33:C34"/>
    <mergeCell ref="A2:L2"/>
    <mergeCell ref="A3:B3"/>
    <mergeCell ref="A4:A6"/>
    <mergeCell ref="B4:B6"/>
    <mergeCell ref="C4:C6"/>
    <mergeCell ref="D4:D6"/>
    <mergeCell ref="E4:F5"/>
    <mergeCell ref="G4:G6"/>
    <mergeCell ref="H4:K4"/>
    <mergeCell ref="L4:L6"/>
    <mergeCell ref="H5:H6"/>
    <mergeCell ref="I5:I6"/>
    <mergeCell ref="J5:K5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Footer>Strona &amp;P z &amp;N</oddFooter>
  </headerFooter>
  <rowBreaks count="2" manualBreakCount="2">
    <brk id="36" max="11" man="1"/>
    <brk id="59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D90E2-4E14-4720-817D-F832ADED5636}">
  <sheetPr>
    <pageSetUpPr fitToPage="1"/>
  </sheetPr>
  <dimension ref="A1:O40"/>
  <sheetViews>
    <sheetView view="pageBreakPreview" zoomScale="70" zoomScaleNormal="100" zoomScaleSheetLayoutView="70" zoomScalePageLayoutView="50" workbookViewId="0">
      <pane xSplit="8" ySplit="6" topLeftCell="I7" activePane="bottomRight" state="frozen"/>
      <selection activeCell="D27" sqref="D27:D28"/>
      <selection pane="topRight" activeCell="D27" sqref="D27:D28"/>
      <selection pane="bottomLeft" activeCell="D27" sqref="D27:D28"/>
      <selection pane="bottomRight" activeCell="Q29" sqref="Q29"/>
    </sheetView>
  </sheetViews>
  <sheetFormatPr defaultRowHeight="14.25"/>
  <cols>
    <col min="1" max="1" width="7.42578125" style="105" customWidth="1"/>
    <col min="2" max="2" width="9.85546875" style="105" customWidth="1"/>
    <col min="3" max="3" width="32.5703125" style="48" customWidth="1"/>
    <col min="4" max="4" width="10.28515625" style="48" customWidth="1"/>
    <col min="5" max="5" width="14.42578125" style="47" customWidth="1"/>
    <col min="6" max="6" width="17.7109375" style="47" customWidth="1"/>
    <col min="7" max="7" width="10.5703125" style="47" customWidth="1"/>
    <col min="8" max="8" width="14.42578125" style="47" customWidth="1"/>
    <col min="9" max="9" width="17.42578125" style="47" customWidth="1"/>
    <col min="10" max="10" width="17.5703125" style="47" customWidth="1"/>
    <col min="11" max="11" width="18" style="47" customWidth="1"/>
    <col min="12" max="12" width="53.7109375" style="45" customWidth="1"/>
    <col min="13" max="13" width="10.7109375" style="43" bestFit="1" customWidth="1"/>
    <col min="14" max="14" width="13.42578125" style="43" bestFit="1" customWidth="1"/>
    <col min="15" max="15" width="10.85546875" style="43" customWidth="1"/>
    <col min="16" max="16384" width="9.140625" style="43"/>
  </cols>
  <sheetData>
    <row r="1" spans="1:15" ht="23.25" customHeight="1">
      <c r="A1" s="11575"/>
      <c r="B1" s="11575"/>
      <c r="C1" s="11575"/>
      <c r="D1" s="11575"/>
      <c r="E1" s="11575"/>
      <c r="F1" s="11575"/>
      <c r="G1" s="11575"/>
      <c r="H1" s="11575"/>
      <c r="I1" s="11575"/>
      <c r="J1" s="11575"/>
      <c r="K1" s="11575"/>
      <c r="L1" s="11575"/>
    </row>
    <row r="2" spans="1:15" ht="45" customHeight="1">
      <c r="A2" s="11576" t="s">
        <v>277</v>
      </c>
      <c r="B2" s="11576"/>
      <c r="C2" s="11576"/>
      <c r="D2" s="11576"/>
      <c r="E2" s="11576"/>
      <c r="F2" s="11576"/>
      <c r="G2" s="11576"/>
      <c r="H2" s="11576"/>
      <c r="I2" s="11576"/>
      <c r="J2" s="11576"/>
      <c r="K2" s="11576"/>
      <c r="L2" s="11576"/>
    </row>
    <row r="3" spans="1:15" ht="27" customHeight="1" thickBot="1">
      <c r="A3" s="11577"/>
      <c r="B3" s="11577"/>
      <c r="C3" s="220"/>
      <c r="D3" s="220"/>
      <c r="E3" s="220"/>
      <c r="F3" s="220"/>
      <c r="G3" s="220"/>
      <c r="H3" s="220"/>
      <c r="I3" s="220"/>
      <c r="J3" s="220"/>
      <c r="K3" s="220"/>
      <c r="L3" s="221" t="s">
        <v>0</v>
      </c>
    </row>
    <row r="4" spans="1:15" ht="15.75" customHeight="1" thickBot="1">
      <c r="A4" s="11578" t="s">
        <v>1</v>
      </c>
      <c r="B4" s="11579" t="s">
        <v>260</v>
      </c>
      <c r="C4" s="11582" t="s">
        <v>263</v>
      </c>
      <c r="D4" s="11585" t="s">
        <v>4</v>
      </c>
      <c r="E4" s="11586" t="s">
        <v>276</v>
      </c>
      <c r="F4" s="11587"/>
      <c r="G4" s="11585" t="s">
        <v>4</v>
      </c>
      <c r="H4" s="11586" t="s">
        <v>268</v>
      </c>
      <c r="I4" s="11585"/>
      <c r="J4" s="11585"/>
      <c r="K4" s="11589"/>
      <c r="L4" s="11578" t="s">
        <v>275</v>
      </c>
    </row>
    <row r="5" spans="1:15" ht="24.75" customHeight="1" thickBot="1">
      <c r="A5" s="11578"/>
      <c r="B5" s="11580"/>
      <c r="C5" s="11583"/>
      <c r="D5" s="11585"/>
      <c r="E5" s="11588"/>
      <c r="F5" s="11587"/>
      <c r="G5" s="11585"/>
      <c r="H5" s="11590" t="s">
        <v>266</v>
      </c>
      <c r="I5" s="11585" t="s">
        <v>265</v>
      </c>
      <c r="J5" s="11586" t="s">
        <v>267</v>
      </c>
      <c r="K5" s="11589"/>
      <c r="L5" s="11578"/>
    </row>
    <row r="6" spans="1:15" ht="51.75" customHeight="1" thickBot="1">
      <c r="A6" s="11578"/>
      <c r="B6" s="11581"/>
      <c r="C6" s="11584"/>
      <c r="D6" s="11585"/>
      <c r="E6" s="222" t="s">
        <v>266</v>
      </c>
      <c r="F6" s="223" t="s">
        <v>265</v>
      </c>
      <c r="G6" s="11585"/>
      <c r="H6" s="11590"/>
      <c r="I6" s="11585"/>
      <c r="J6" s="224" t="s">
        <v>262</v>
      </c>
      <c r="K6" s="225" t="s">
        <v>261</v>
      </c>
      <c r="L6" s="11578"/>
    </row>
    <row r="7" spans="1:15" ht="24" customHeight="1" thickBot="1">
      <c r="A7" s="114" t="s">
        <v>259</v>
      </c>
      <c r="B7" s="115"/>
      <c r="C7" s="116" t="s">
        <v>274</v>
      </c>
      <c r="D7" s="117"/>
      <c r="E7" s="118">
        <f>SUM(E8,E11)</f>
        <v>18136567</v>
      </c>
      <c r="F7" s="118">
        <f t="shared" ref="F7:K7" si="0">SUM(F8,F11)</f>
        <v>16814614.73</v>
      </c>
      <c r="G7" s="118"/>
      <c r="H7" s="118">
        <f t="shared" si="0"/>
        <v>18136567</v>
      </c>
      <c r="I7" s="118">
        <f t="shared" si="0"/>
        <v>16814614.73</v>
      </c>
      <c r="J7" s="119">
        <f t="shared" si="0"/>
        <v>8179308.9899999993</v>
      </c>
      <c r="K7" s="119">
        <f t="shared" si="0"/>
        <v>8635305.7400000002</v>
      </c>
      <c r="L7" s="106"/>
      <c r="M7" s="73"/>
    </row>
    <row r="8" spans="1:15" s="50" customFormat="1" ht="38.1" customHeight="1" thickBot="1">
      <c r="A8" s="11569"/>
      <c r="B8" s="120" t="s">
        <v>258</v>
      </c>
      <c r="C8" s="121" t="s">
        <v>65</v>
      </c>
      <c r="D8" s="122"/>
      <c r="E8" s="123">
        <f>SUM(E9:E10)</f>
        <v>6210227</v>
      </c>
      <c r="F8" s="124">
        <f>SUM(F9:F10)</f>
        <v>6210226.0999999996</v>
      </c>
      <c r="G8" s="123"/>
      <c r="H8" s="123">
        <f>SUM(H9:H10)</f>
        <v>6210227</v>
      </c>
      <c r="I8" s="124">
        <f>SUM(I9:I10)</f>
        <v>6210226.0999999996</v>
      </c>
      <c r="J8" s="125">
        <f>SUM(J9:J10)</f>
        <v>6210226.0999999996</v>
      </c>
      <c r="K8" s="124">
        <f>SUM(K9:K10)</f>
        <v>0</v>
      </c>
      <c r="L8" s="107"/>
      <c r="N8" s="53"/>
    </row>
    <row r="9" spans="1:15" s="50" customFormat="1" ht="80.25" customHeight="1">
      <c r="A9" s="11530"/>
      <c r="B9" s="11571"/>
      <c r="C9" s="11573"/>
      <c r="D9" s="126" t="s">
        <v>69</v>
      </c>
      <c r="E9" s="127">
        <v>84880</v>
      </c>
      <c r="F9" s="128">
        <v>84879.1</v>
      </c>
      <c r="G9" s="126" t="s">
        <v>255</v>
      </c>
      <c r="H9" s="127">
        <v>84880</v>
      </c>
      <c r="I9" s="129">
        <f>J9</f>
        <v>84879.1</v>
      </c>
      <c r="J9" s="128">
        <v>84879.1</v>
      </c>
      <c r="K9" s="130">
        <v>0</v>
      </c>
      <c r="L9" s="228" t="s">
        <v>273</v>
      </c>
      <c r="O9" s="53"/>
    </row>
    <row r="10" spans="1:15" s="50" customFormat="1" ht="93.75" customHeight="1" thickBot="1">
      <c r="A10" s="11530"/>
      <c r="B10" s="11572"/>
      <c r="C10" s="11574"/>
      <c r="D10" s="131" t="s">
        <v>71</v>
      </c>
      <c r="E10" s="132">
        <v>6125347</v>
      </c>
      <c r="F10" s="133">
        <v>6125347</v>
      </c>
      <c r="G10" s="131" t="s">
        <v>255</v>
      </c>
      <c r="H10" s="132">
        <v>6125347</v>
      </c>
      <c r="I10" s="134">
        <f>J10</f>
        <v>6125347</v>
      </c>
      <c r="J10" s="133">
        <v>6125347</v>
      </c>
      <c r="K10" s="135">
        <v>0</v>
      </c>
      <c r="L10" s="227" t="s">
        <v>272</v>
      </c>
      <c r="O10" s="53"/>
    </row>
    <row r="11" spans="1:15" s="51" customFormat="1" ht="24" customHeight="1" thickBot="1">
      <c r="A11" s="11530"/>
      <c r="B11" s="136" t="s">
        <v>257</v>
      </c>
      <c r="C11" s="137" t="s">
        <v>83</v>
      </c>
      <c r="D11" s="138"/>
      <c r="E11" s="139">
        <f>SUM(E12:E15)</f>
        <v>11926340</v>
      </c>
      <c r="F11" s="140">
        <f>SUM(F12:F15)</f>
        <v>10604388.630000001</v>
      </c>
      <c r="G11" s="139"/>
      <c r="H11" s="139">
        <f>SUM(H12:H15)</f>
        <v>11926340</v>
      </c>
      <c r="I11" s="141">
        <f>SUM(I12:I15)</f>
        <v>10604388.630000001</v>
      </c>
      <c r="J11" s="142">
        <f>SUM(J12:J15)</f>
        <v>1969082.89</v>
      </c>
      <c r="K11" s="140">
        <f>SUM(K12:K15)</f>
        <v>8635305.7400000002</v>
      </c>
      <c r="L11" s="143"/>
      <c r="O11" s="52"/>
    </row>
    <row r="12" spans="1:15" s="51" customFormat="1" ht="235.5" customHeight="1" thickBot="1">
      <c r="A12" s="11570"/>
      <c r="B12" s="144"/>
      <c r="C12" s="145"/>
      <c r="D12" s="146" t="s">
        <v>71</v>
      </c>
      <c r="E12" s="147">
        <v>2101830</v>
      </c>
      <c r="F12" s="148">
        <v>1969082.89</v>
      </c>
      <c r="G12" s="146" t="s">
        <v>244</v>
      </c>
      <c r="H12" s="149">
        <v>2101830</v>
      </c>
      <c r="I12" s="150">
        <f>J12+K12</f>
        <v>1969082.89</v>
      </c>
      <c r="J12" s="151">
        <v>1969082.89</v>
      </c>
      <c r="K12" s="152">
        <v>0</v>
      </c>
      <c r="L12" s="1638" t="s">
        <v>532</v>
      </c>
      <c r="N12" s="68"/>
      <c r="O12" s="52"/>
    </row>
    <row r="13" spans="1:15" s="50" customFormat="1" ht="84.75" customHeight="1">
      <c r="A13" s="110"/>
      <c r="B13" s="11554" t="s">
        <v>257</v>
      </c>
      <c r="C13" s="153"/>
      <c r="D13" s="11554" t="s">
        <v>243</v>
      </c>
      <c r="E13" s="11563">
        <v>9824510</v>
      </c>
      <c r="F13" s="11566">
        <v>8635305.7400000002</v>
      </c>
      <c r="G13" s="11554" t="s">
        <v>245</v>
      </c>
      <c r="H13" s="11540">
        <v>9824510</v>
      </c>
      <c r="I13" s="11537">
        <f>J13+K13</f>
        <v>8635305.7400000002</v>
      </c>
      <c r="J13" s="11537">
        <v>0</v>
      </c>
      <c r="K13" s="11537">
        <v>8635305.7400000002</v>
      </c>
      <c r="L13" s="11543" t="s">
        <v>533</v>
      </c>
      <c r="M13" s="46"/>
    </row>
    <row r="14" spans="1:15" s="51" customFormat="1" ht="316.5" customHeight="1">
      <c r="A14" s="56"/>
      <c r="B14" s="11555"/>
      <c r="C14" s="154"/>
      <c r="D14" s="11555"/>
      <c r="E14" s="11564"/>
      <c r="F14" s="11567"/>
      <c r="G14" s="11555"/>
      <c r="H14" s="11541"/>
      <c r="I14" s="11538"/>
      <c r="J14" s="11538"/>
      <c r="K14" s="11538"/>
      <c r="L14" s="11544"/>
    </row>
    <row r="15" spans="1:15" s="50" customFormat="1" ht="162" customHeight="1" thickBot="1">
      <c r="A15" s="55"/>
      <c r="B15" s="11556"/>
      <c r="C15" s="155"/>
      <c r="D15" s="11556"/>
      <c r="E15" s="11565"/>
      <c r="F15" s="11568"/>
      <c r="G15" s="11556"/>
      <c r="H15" s="11542"/>
      <c r="I15" s="11539"/>
      <c r="J15" s="11539"/>
      <c r="K15" s="11539"/>
      <c r="L15" s="11545"/>
      <c r="M15" s="46"/>
    </row>
    <row r="16" spans="1:15" s="166" customFormat="1" ht="21.75" customHeight="1" thickBot="1">
      <c r="A16" s="156" t="s">
        <v>336</v>
      </c>
      <c r="B16" s="157"/>
      <c r="C16" s="158" t="s">
        <v>113</v>
      </c>
      <c r="D16" s="159"/>
      <c r="E16" s="160">
        <f>E17</f>
        <v>50000</v>
      </c>
      <c r="F16" s="161">
        <f>F17</f>
        <v>50000</v>
      </c>
      <c r="G16" s="162"/>
      <c r="H16" s="163">
        <f>H17</f>
        <v>50000</v>
      </c>
      <c r="I16" s="164">
        <f>I17</f>
        <v>50000</v>
      </c>
      <c r="J16" s="164">
        <f t="shared" ref="J16:K16" si="1">J17</f>
        <v>50000</v>
      </c>
      <c r="K16" s="164">
        <f t="shared" si="1"/>
        <v>0</v>
      </c>
      <c r="L16" s="165"/>
    </row>
    <row r="17" spans="1:13" s="112" customFormat="1" ht="22.5" customHeight="1" thickBot="1">
      <c r="A17" s="167"/>
      <c r="B17" s="168" t="s">
        <v>337</v>
      </c>
      <c r="C17" s="169" t="s">
        <v>44</v>
      </c>
      <c r="D17" s="170"/>
      <c r="E17" s="171">
        <f>E18</f>
        <v>50000</v>
      </c>
      <c r="F17" s="171">
        <f>F18</f>
        <v>50000</v>
      </c>
      <c r="G17" s="171"/>
      <c r="H17" s="171">
        <f t="shared" ref="H17:K17" si="2">H18</f>
        <v>50000</v>
      </c>
      <c r="I17" s="172">
        <f>J17+K17</f>
        <v>50000</v>
      </c>
      <c r="J17" s="172">
        <f t="shared" si="2"/>
        <v>50000</v>
      </c>
      <c r="K17" s="172">
        <f t="shared" si="2"/>
        <v>0</v>
      </c>
      <c r="L17" s="113"/>
      <c r="M17" s="111"/>
    </row>
    <row r="18" spans="1:13" s="50" customFormat="1" ht="69.75" customHeight="1" thickBot="1">
      <c r="A18" s="55"/>
      <c r="B18" s="173"/>
      <c r="C18" s="155"/>
      <c r="D18" s="174" t="s">
        <v>71</v>
      </c>
      <c r="E18" s="175">
        <v>50000</v>
      </c>
      <c r="F18" s="176">
        <v>50000</v>
      </c>
      <c r="G18" s="177"/>
      <c r="H18" s="178">
        <v>50000</v>
      </c>
      <c r="I18" s="179">
        <f>SUM(J18:K18)</f>
        <v>50000</v>
      </c>
      <c r="J18" s="180">
        <v>50000</v>
      </c>
      <c r="K18" s="179"/>
      <c r="L18" s="226" t="s">
        <v>342</v>
      </c>
      <c r="M18" s="46"/>
    </row>
    <row r="19" spans="1:13" s="166" customFormat="1" ht="49.5" customHeight="1" thickBot="1">
      <c r="A19" s="156" t="s">
        <v>338</v>
      </c>
      <c r="B19" s="157"/>
      <c r="C19" s="158" t="s">
        <v>340</v>
      </c>
      <c r="D19" s="159"/>
      <c r="E19" s="160">
        <f>E20</f>
        <v>74000</v>
      </c>
      <c r="F19" s="161">
        <f>F20</f>
        <v>74000</v>
      </c>
      <c r="G19" s="162"/>
      <c r="H19" s="163">
        <f>H20</f>
        <v>74000</v>
      </c>
      <c r="I19" s="164">
        <f>I20</f>
        <v>74000</v>
      </c>
      <c r="J19" s="164">
        <f t="shared" ref="J19:K20" si="3">J20</f>
        <v>0</v>
      </c>
      <c r="K19" s="164">
        <f t="shared" si="3"/>
        <v>74000</v>
      </c>
      <c r="L19" s="165"/>
    </row>
    <row r="20" spans="1:13" s="112" customFormat="1" ht="48.75" customHeight="1" thickBot="1">
      <c r="A20" s="167"/>
      <c r="B20" s="168" t="s">
        <v>339</v>
      </c>
      <c r="C20" s="169" t="s">
        <v>184</v>
      </c>
      <c r="D20" s="170"/>
      <c r="E20" s="171">
        <f>E21</f>
        <v>74000</v>
      </c>
      <c r="F20" s="171">
        <f>F21</f>
        <v>74000</v>
      </c>
      <c r="G20" s="171"/>
      <c r="H20" s="171">
        <f t="shared" ref="H20" si="4">H21</f>
        <v>74000</v>
      </c>
      <c r="I20" s="172">
        <f>J20+K20</f>
        <v>74000</v>
      </c>
      <c r="J20" s="172">
        <f t="shared" si="3"/>
        <v>0</v>
      </c>
      <c r="K20" s="172">
        <f t="shared" si="3"/>
        <v>74000</v>
      </c>
      <c r="L20" s="113"/>
      <c r="M20" s="111"/>
    </row>
    <row r="21" spans="1:13" s="50" customFormat="1" ht="197.25" customHeight="1" thickBot="1">
      <c r="A21" s="55"/>
      <c r="B21" s="173"/>
      <c r="C21" s="155"/>
      <c r="D21" s="174" t="s">
        <v>243</v>
      </c>
      <c r="E21" s="175">
        <v>74000</v>
      </c>
      <c r="F21" s="176">
        <v>74000</v>
      </c>
      <c r="G21" s="177"/>
      <c r="H21" s="178">
        <v>74000</v>
      </c>
      <c r="I21" s="179">
        <f>SUM(J21:K21)</f>
        <v>74000</v>
      </c>
      <c r="J21" s="180">
        <v>0</v>
      </c>
      <c r="K21" s="179">
        <v>74000</v>
      </c>
      <c r="L21" s="226" t="s">
        <v>341</v>
      </c>
      <c r="M21" s="46"/>
    </row>
    <row r="22" spans="1:13" ht="24" customHeight="1" thickBot="1">
      <c r="A22" s="181" t="s">
        <v>253</v>
      </c>
      <c r="B22" s="182"/>
      <c r="C22" s="183" t="s">
        <v>193</v>
      </c>
      <c r="D22" s="184"/>
      <c r="E22" s="185">
        <f>SUM(E23)</f>
        <v>6278358</v>
      </c>
      <c r="F22" s="186">
        <f>SUM(F23)</f>
        <v>6149283.8700000001</v>
      </c>
      <c r="G22" s="185"/>
      <c r="H22" s="187">
        <f>SUM(H23)</f>
        <v>6278358</v>
      </c>
      <c r="I22" s="188">
        <f>SUM(I23)</f>
        <v>6149283.8700000001</v>
      </c>
      <c r="J22" s="189">
        <f>SUM(J23)</f>
        <v>6149283.8700000001</v>
      </c>
      <c r="K22" s="188">
        <f>SUM(K23,K23)</f>
        <v>0</v>
      </c>
      <c r="L22" s="190"/>
    </row>
    <row r="23" spans="1:13" ht="38.1" customHeight="1" thickBot="1">
      <c r="A23" s="11546"/>
      <c r="B23" s="191" t="s">
        <v>252</v>
      </c>
      <c r="C23" s="192" t="s">
        <v>251</v>
      </c>
      <c r="D23" s="136"/>
      <c r="E23" s="193">
        <f>SUM(E24)</f>
        <v>6278358</v>
      </c>
      <c r="F23" s="194">
        <f>SUM(F24)</f>
        <v>6149283.8700000001</v>
      </c>
      <c r="G23" s="193"/>
      <c r="H23" s="193">
        <f>H24</f>
        <v>6278358</v>
      </c>
      <c r="I23" s="194">
        <f>SUM(I24)</f>
        <v>6149283.8700000001</v>
      </c>
      <c r="J23" s="195">
        <f>SUM(J24)</f>
        <v>6149283.8700000001</v>
      </c>
      <c r="K23" s="194">
        <f>SUM(K24)</f>
        <v>0</v>
      </c>
      <c r="L23" s="108"/>
    </row>
    <row r="24" spans="1:13" ht="51.75" customHeight="1">
      <c r="A24" s="11531"/>
      <c r="B24" s="11548"/>
      <c r="C24" s="11551"/>
      <c r="D24" s="11554" t="s">
        <v>198</v>
      </c>
      <c r="E24" s="11534">
        <v>6278358</v>
      </c>
      <c r="F24" s="11557">
        <v>6149283.8700000001</v>
      </c>
      <c r="G24" s="11554" t="s">
        <v>82</v>
      </c>
      <c r="H24" s="11534">
        <v>6278358</v>
      </c>
      <c r="I24" s="11557">
        <f>SUM(J24:K26)</f>
        <v>6149283.8700000001</v>
      </c>
      <c r="J24" s="11557">
        <v>6149283.8700000001</v>
      </c>
      <c r="K24" s="11557">
        <v>0</v>
      </c>
      <c r="L24" s="11560" t="s">
        <v>489</v>
      </c>
      <c r="M24" s="44"/>
    </row>
    <row r="25" spans="1:13" ht="51.75" customHeight="1">
      <c r="A25" s="11531"/>
      <c r="B25" s="11549"/>
      <c r="C25" s="11552"/>
      <c r="D25" s="11555"/>
      <c r="E25" s="11535"/>
      <c r="F25" s="11558"/>
      <c r="G25" s="11555"/>
      <c r="H25" s="11535"/>
      <c r="I25" s="11558"/>
      <c r="J25" s="11558"/>
      <c r="K25" s="11558"/>
      <c r="L25" s="11561"/>
      <c r="M25" s="44"/>
    </row>
    <row r="26" spans="1:13" ht="409.5" customHeight="1" thickBot="1">
      <c r="A26" s="11547"/>
      <c r="B26" s="11550"/>
      <c r="C26" s="11553"/>
      <c r="D26" s="11556"/>
      <c r="E26" s="11536"/>
      <c r="F26" s="11559"/>
      <c r="G26" s="11556"/>
      <c r="H26" s="11536"/>
      <c r="I26" s="11559"/>
      <c r="J26" s="11559"/>
      <c r="K26" s="11559"/>
      <c r="L26" s="11562"/>
      <c r="M26" s="44"/>
    </row>
    <row r="27" spans="1:13" s="49" customFormat="1" ht="30.75" thickBot="1">
      <c r="A27" s="181" t="s">
        <v>249</v>
      </c>
      <c r="B27" s="182"/>
      <c r="C27" s="183" t="s">
        <v>218</v>
      </c>
      <c r="D27" s="184"/>
      <c r="E27" s="185">
        <f>SUM(E28,E32,E30)</f>
        <v>203000</v>
      </c>
      <c r="F27" s="188">
        <f>SUM(F28,F32,F30)</f>
        <v>203000</v>
      </c>
      <c r="G27" s="185"/>
      <c r="H27" s="185">
        <f>SUM(H28,H32,H30)</f>
        <v>203000</v>
      </c>
      <c r="I27" s="188">
        <f>SUM(I28,I32,I30)</f>
        <v>203000</v>
      </c>
      <c r="J27" s="196">
        <f>SUM(J28,J32,J30)</f>
        <v>203000</v>
      </c>
      <c r="K27" s="196">
        <f>SUM(K28,K32,K30)</f>
        <v>0</v>
      </c>
      <c r="L27" s="190"/>
      <c r="M27" s="70"/>
    </row>
    <row r="28" spans="1:13" s="49" customFormat="1" ht="35.25" customHeight="1" thickBot="1">
      <c r="A28" s="11530"/>
      <c r="B28" s="191">
        <v>92108</v>
      </c>
      <c r="C28" s="192" t="s">
        <v>222</v>
      </c>
      <c r="D28" s="136"/>
      <c r="E28" s="197">
        <f>SUM(E29)</f>
        <v>70000</v>
      </c>
      <c r="F28" s="198">
        <f>SUM(F29)</f>
        <v>70000</v>
      </c>
      <c r="G28" s="197"/>
      <c r="H28" s="199">
        <f>SUM(H29)</f>
        <v>70000</v>
      </c>
      <c r="I28" s="200">
        <f>SUM(J28:K28)</f>
        <v>70000</v>
      </c>
      <c r="J28" s="201">
        <f>SUM(J29)</f>
        <v>70000</v>
      </c>
      <c r="K28" s="202">
        <f>SUM(K29)</f>
        <v>0</v>
      </c>
      <c r="L28" s="108"/>
    </row>
    <row r="29" spans="1:13" s="49" customFormat="1" ht="74.25" customHeight="1" thickBot="1">
      <c r="A29" s="11530"/>
      <c r="B29" s="173"/>
      <c r="C29" s="203"/>
      <c r="D29" s="174" t="s">
        <v>71</v>
      </c>
      <c r="E29" s="175">
        <v>70000</v>
      </c>
      <c r="F29" s="176">
        <v>70000</v>
      </c>
      <c r="G29" s="174" t="s">
        <v>247</v>
      </c>
      <c r="H29" s="175">
        <v>70000</v>
      </c>
      <c r="I29" s="204">
        <f>J29</f>
        <v>70000</v>
      </c>
      <c r="J29" s="176">
        <v>70000</v>
      </c>
      <c r="K29" s="204">
        <v>0</v>
      </c>
      <c r="L29" s="218" t="s">
        <v>271</v>
      </c>
    </row>
    <row r="30" spans="1:13" s="69" customFormat="1" ht="24" customHeight="1" thickBot="1">
      <c r="A30" s="11531"/>
      <c r="B30" s="191">
        <v>92116</v>
      </c>
      <c r="C30" s="192" t="s">
        <v>248</v>
      </c>
      <c r="D30" s="136"/>
      <c r="E30" s="197">
        <f>SUM(E31:E31)</f>
        <v>114000</v>
      </c>
      <c r="F30" s="198">
        <f>SUM(F31:F31)</f>
        <v>114000</v>
      </c>
      <c r="G30" s="197"/>
      <c r="H30" s="199">
        <f>SUM(H31:H31)</f>
        <v>114000</v>
      </c>
      <c r="I30" s="200">
        <f>SUM(J30:K30)</f>
        <v>114000</v>
      </c>
      <c r="J30" s="201">
        <f>SUM(J31:J31)</f>
        <v>114000</v>
      </c>
      <c r="K30" s="202">
        <f>SUM(K31:K31)</f>
        <v>0</v>
      </c>
      <c r="L30" s="108"/>
    </row>
    <row r="31" spans="1:13" s="49" customFormat="1" ht="81" customHeight="1" thickBot="1">
      <c r="A31" s="11531"/>
      <c r="B31" s="174"/>
      <c r="C31" s="205"/>
      <c r="D31" s="206" t="s">
        <v>198</v>
      </c>
      <c r="E31" s="175">
        <v>114000</v>
      </c>
      <c r="F31" s="176">
        <v>114000</v>
      </c>
      <c r="G31" s="174" t="s">
        <v>247</v>
      </c>
      <c r="H31" s="207">
        <v>114000</v>
      </c>
      <c r="I31" s="208">
        <f>J31</f>
        <v>114000</v>
      </c>
      <c r="J31" s="176">
        <v>114000</v>
      </c>
      <c r="K31" s="204">
        <v>0</v>
      </c>
      <c r="L31" s="218" t="s">
        <v>270</v>
      </c>
    </row>
    <row r="32" spans="1:13" s="49" customFormat="1" ht="29.25" customHeight="1" thickBot="1">
      <c r="A32" s="209"/>
      <c r="B32" s="210" t="s">
        <v>246</v>
      </c>
      <c r="C32" s="211" t="s">
        <v>228</v>
      </c>
      <c r="D32" s="170"/>
      <c r="E32" s="212">
        <f>SUM(E33)</f>
        <v>19000</v>
      </c>
      <c r="F32" s="213">
        <f>SUM(F33)</f>
        <v>19000</v>
      </c>
      <c r="G32" s="212"/>
      <c r="H32" s="214">
        <f>SUM(H33)</f>
        <v>19000</v>
      </c>
      <c r="I32" s="215">
        <f>SUM(J32:K32)</f>
        <v>19000</v>
      </c>
      <c r="J32" s="216">
        <f>SUM(J33)</f>
        <v>19000</v>
      </c>
      <c r="K32" s="172">
        <f>SUM(K33)</f>
        <v>0</v>
      </c>
      <c r="L32" s="109"/>
    </row>
    <row r="33" spans="1:12" s="49" customFormat="1" ht="65.25" customHeight="1" thickBot="1">
      <c r="A33" s="209"/>
      <c r="B33" s="173"/>
      <c r="C33" s="203"/>
      <c r="D33" s="174" t="s">
        <v>71</v>
      </c>
      <c r="E33" s="175">
        <v>19000</v>
      </c>
      <c r="F33" s="176">
        <v>19000</v>
      </c>
      <c r="G33" s="174" t="s">
        <v>247</v>
      </c>
      <c r="H33" s="207">
        <v>19000</v>
      </c>
      <c r="I33" s="208">
        <f>J33</f>
        <v>19000</v>
      </c>
      <c r="J33" s="176">
        <v>19000</v>
      </c>
      <c r="K33" s="204">
        <v>0</v>
      </c>
      <c r="L33" s="218" t="s">
        <v>287</v>
      </c>
    </row>
    <row r="34" spans="1:12" ht="36.75" customHeight="1" thickBot="1">
      <c r="A34" s="11522" t="s">
        <v>269</v>
      </c>
      <c r="B34" s="11532"/>
      <c r="C34" s="11532"/>
      <c r="D34" s="11533"/>
      <c r="E34" s="229">
        <f>SUM(E7,E22,E27,E19,E16)</f>
        <v>24741925</v>
      </c>
      <c r="F34" s="229">
        <f>SUM(F7,F22,F27,F19,F16)</f>
        <v>23290898.600000001</v>
      </c>
      <c r="G34" s="229"/>
      <c r="H34" s="229">
        <f>SUM(H7,H22,H27,H19,H16)</f>
        <v>24741925</v>
      </c>
      <c r="I34" s="219">
        <f>SUM(I7,I22,I27,I19,I16)</f>
        <v>23290898.600000001</v>
      </c>
      <c r="J34" s="219">
        <f>SUM(J7,J22,J27,J19,J16)</f>
        <v>14581592.859999999</v>
      </c>
      <c r="K34" s="219">
        <f>SUM(K7,K22,K27,K19,K16)</f>
        <v>8709305.7400000002</v>
      </c>
      <c r="L34" s="217"/>
    </row>
    <row r="36" spans="1:12">
      <c r="J36" s="54"/>
    </row>
    <row r="37" spans="1:12">
      <c r="E37" s="54"/>
      <c r="F37" s="54"/>
      <c r="G37" s="54"/>
      <c r="H37" s="54"/>
      <c r="I37" s="54"/>
      <c r="J37" s="54"/>
      <c r="K37" s="54"/>
    </row>
    <row r="38" spans="1:12">
      <c r="E38" s="54"/>
      <c r="F38" s="54"/>
      <c r="G38" s="54"/>
      <c r="H38" s="54"/>
      <c r="I38" s="54"/>
      <c r="J38" s="54"/>
      <c r="K38" s="54"/>
    </row>
    <row r="39" spans="1:12">
      <c r="E39" s="54"/>
      <c r="F39" s="54"/>
      <c r="G39" s="54"/>
      <c r="H39" s="54"/>
      <c r="I39" s="54"/>
      <c r="J39" s="54"/>
    </row>
    <row r="40" spans="1:12">
      <c r="J40" s="54"/>
    </row>
  </sheetData>
  <mergeCells count="42">
    <mergeCell ref="A1:L1"/>
    <mergeCell ref="A2:L2"/>
    <mergeCell ref="A3:B3"/>
    <mergeCell ref="A4:A6"/>
    <mergeCell ref="B4:B6"/>
    <mergeCell ref="C4:C6"/>
    <mergeCell ref="D4:D6"/>
    <mergeCell ref="E4:F5"/>
    <mergeCell ref="G4:G6"/>
    <mergeCell ref="H4:K4"/>
    <mergeCell ref="L4:L6"/>
    <mergeCell ref="H5:H6"/>
    <mergeCell ref="I5:I6"/>
    <mergeCell ref="J5:K5"/>
    <mergeCell ref="A8:A12"/>
    <mergeCell ref="B9:B10"/>
    <mergeCell ref="C9:C10"/>
    <mergeCell ref="B13:B15"/>
    <mergeCell ref="D13:D15"/>
    <mergeCell ref="K13:K15"/>
    <mergeCell ref="L13:L15"/>
    <mergeCell ref="A23:A26"/>
    <mergeCell ref="B24:B26"/>
    <mergeCell ref="C24:C26"/>
    <mergeCell ref="D24:D26"/>
    <mergeCell ref="E24:E26"/>
    <mergeCell ref="F24:F26"/>
    <mergeCell ref="G24:G26"/>
    <mergeCell ref="I24:I26"/>
    <mergeCell ref="J24:J26"/>
    <mergeCell ref="K24:K26"/>
    <mergeCell ref="L24:L26"/>
    <mergeCell ref="E13:E15"/>
    <mergeCell ref="F13:F15"/>
    <mergeCell ref="G13:G15"/>
    <mergeCell ref="A28:A29"/>
    <mergeCell ref="A30:A31"/>
    <mergeCell ref="A34:D34"/>
    <mergeCell ref="H24:H26"/>
    <mergeCell ref="J13:J15"/>
    <mergeCell ref="H13:H15"/>
    <mergeCell ref="I13:I15"/>
  </mergeCells>
  <printOptions horizontalCentered="1"/>
  <pageMargins left="0.25" right="0.25" top="0.75" bottom="0.75" header="0.3" footer="0.3"/>
  <pageSetup paperSize="9" scale="63" fitToHeight="0" orientation="landscape" r:id="rId1"/>
  <headerFooter>
    <oddFooter>Strona &amp;P z &amp;N</oddFooter>
  </headerFooter>
  <rowBreaks count="3" manualBreakCount="3">
    <brk id="12" max="11" man="1"/>
    <brk id="21" max="11" man="1"/>
    <brk id="26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FA59-7968-4B1F-A6E0-BCB221288540}">
  <sheetPr>
    <pageSetUpPr fitToPage="1"/>
  </sheetPr>
  <dimension ref="A1:K116"/>
  <sheetViews>
    <sheetView view="pageBreakPreview" zoomScale="90" zoomScaleNormal="100" zoomScaleSheetLayoutView="90" workbookViewId="0">
      <pane ySplit="6" topLeftCell="A7" activePane="bottomLeft" state="frozen"/>
      <selection activeCell="A42" sqref="A42:H71"/>
      <selection pane="bottomLeft" activeCell="F117" sqref="F117"/>
    </sheetView>
  </sheetViews>
  <sheetFormatPr defaultRowHeight="14.25"/>
  <cols>
    <col min="1" max="1" width="7.42578125" style="105" customWidth="1"/>
    <col min="2" max="2" width="11" style="105" customWidth="1"/>
    <col min="3" max="3" width="32.28515625" style="48" customWidth="1"/>
    <col min="4" max="4" width="10.85546875" style="47" customWidth="1"/>
    <col min="5" max="5" width="15" style="47" customWidth="1"/>
    <col min="6" max="6" width="16.85546875" style="47" customWidth="1"/>
    <col min="7" max="8" width="16.140625" style="47" customWidth="1"/>
    <col min="9" max="9" width="87.140625" style="1683" customWidth="1"/>
    <col min="10" max="254" width="9.140625" style="44"/>
    <col min="255" max="255" width="7" style="44" customWidth="1"/>
    <col min="256" max="256" width="10.7109375" style="44" customWidth="1"/>
    <col min="257" max="257" width="15.7109375" style="44" customWidth="1"/>
    <col min="258" max="259" width="13.42578125" style="44" customWidth="1"/>
    <col min="260" max="260" width="17.85546875" style="44" customWidth="1"/>
    <col min="261" max="261" width="16" style="44" customWidth="1"/>
    <col min="262" max="262" width="43.42578125" style="44" customWidth="1"/>
    <col min="263" max="510" width="9.140625" style="44"/>
    <col min="511" max="511" width="7" style="44" customWidth="1"/>
    <col min="512" max="512" width="10.7109375" style="44" customWidth="1"/>
    <col min="513" max="513" width="15.7109375" style="44" customWidth="1"/>
    <col min="514" max="515" width="13.42578125" style="44" customWidth="1"/>
    <col min="516" max="516" width="17.85546875" style="44" customWidth="1"/>
    <col min="517" max="517" width="16" style="44" customWidth="1"/>
    <col min="518" max="518" width="43.42578125" style="44" customWidth="1"/>
    <col min="519" max="766" width="9.140625" style="44"/>
    <col min="767" max="767" width="7" style="44" customWidth="1"/>
    <col min="768" max="768" width="10.7109375" style="44" customWidth="1"/>
    <col min="769" max="769" width="15.7109375" style="44" customWidth="1"/>
    <col min="770" max="771" width="13.42578125" style="44" customWidth="1"/>
    <col min="772" max="772" width="17.85546875" style="44" customWidth="1"/>
    <col min="773" max="773" width="16" style="44" customWidth="1"/>
    <col min="774" max="774" width="43.42578125" style="44" customWidth="1"/>
    <col min="775" max="1022" width="9.140625" style="44"/>
    <col min="1023" max="1023" width="7" style="44" customWidth="1"/>
    <col min="1024" max="1024" width="10.7109375" style="44" customWidth="1"/>
    <col min="1025" max="1025" width="15.7109375" style="44" customWidth="1"/>
    <col min="1026" max="1027" width="13.42578125" style="44" customWidth="1"/>
    <col min="1028" max="1028" width="17.85546875" style="44" customWidth="1"/>
    <col min="1029" max="1029" width="16" style="44" customWidth="1"/>
    <col min="1030" max="1030" width="43.42578125" style="44" customWidth="1"/>
    <col min="1031" max="1278" width="9.140625" style="44"/>
    <col min="1279" max="1279" width="7" style="44" customWidth="1"/>
    <col min="1280" max="1280" width="10.7109375" style="44" customWidth="1"/>
    <col min="1281" max="1281" width="15.7109375" style="44" customWidth="1"/>
    <col min="1282" max="1283" width="13.42578125" style="44" customWidth="1"/>
    <col min="1284" max="1284" width="17.85546875" style="44" customWidth="1"/>
    <col min="1285" max="1285" width="16" style="44" customWidth="1"/>
    <col min="1286" max="1286" width="43.42578125" style="44" customWidth="1"/>
    <col min="1287" max="1534" width="9.140625" style="44"/>
    <col min="1535" max="1535" width="7" style="44" customWidth="1"/>
    <col min="1536" max="1536" width="10.7109375" style="44" customWidth="1"/>
    <col min="1537" max="1537" width="15.7109375" style="44" customWidth="1"/>
    <col min="1538" max="1539" width="13.42578125" style="44" customWidth="1"/>
    <col min="1540" max="1540" width="17.85546875" style="44" customWidth="1"/>
    <col min="1541" max="1541" width="16" style="44" customWidth="1"/>
    <col min="1542" max="1542" width="43.42578125" style="44" customWidth="1"/>
    <col min="1543" max="1790" width="9.140625" style="44"/>
    <col min="1791" max="1791" width="7" style="44" customWidth="1"/>
    <col min="1792" max="1792" width="10.7109375" style="44" customWidth="1"/>
    <col min="1793" max="1793" width="15.7109375" style="44" customWidth="1"/>
    <col min="1794" max="1795" width="13.42578125" style="44" customWidth="1"/>
    <col min="1796" max="1796" width="17.85546875" style="44" customWidth="1"/>
    <col min="1797" max="1797" width="16" style="44" customWidth="1"/>
    <col min="1798" max="1798" width="43.42578125" style="44" customWidth="1"/>
    <col min="1799" max="2046" width="9.140625" style="44"/>
    <col min="2047" max="2047" width="7" style="44" customWidth="1"/>
    <col min="2048" max="2048" width="10.7109375" style="44" customWidth="1"/>
    <col min="2049" max="2049" width="15.7109375" style="44" customWidth="1"/>
    <col min="2050" max="2051" width="13.42578125" style="44" customWidth="1"/>
    <col min="2052" max="2052" width="17.85546875" style="44" customWidth="1"/>
    <col min="2053" max="2053" width="16" style="44" customWidth="1"/>
    <col min="2054" max="2054" width="43.42578125" style="44" customWidth="1"/>
    <col min="2055" max="2302" width="9.140625" style="44"/>
    <col min="2303" max="2303" width="7" style="44" customWidth="1"/>
    <col min="2304" max="2304" width="10.7109375" style="44" customWidth="1"/>
    <col min="2305" max="2305" width="15.7109375" style="44" customWidth="1"/>
    <col min="2306" max="2307" width="13.42578125" style="44" customWidth="1"/>
    <col min="2308" max="2308" width="17.85546875" style="44" customWidth="1"/>
    <col min="2309" max="2309" width="16" style="44" customWidth="1"/>
    <col min="2310" max="2310" width="43.42578125" style="44" customWidth="1"/>
    <col min="2311" max="2558" width="9.140625" style="44"/>
    <col min="2559" max="2559" width="7" style="44" customWidth="1"/>
    <col min="2560" max="2560" width="10.7109375" style="44" customWidth="1"/>
    <col min="2561" max="2561" width="15.7109375" style="44" customWidth="1"/>
    <col min="2562" max="2563" width="13.42578125" style="44" customWidth="1"/>
    <col min="2564" max="2564" width="17.85546875" style="44" customWidth="1"/>
    <col min="2565" max="2565" width="16" style="44" customWidth="1"/>
    <col min="2566" max="2566" width="43.42578125" style="44" customWidth="1"/>
    <col min="2567" max="2814" width="9.140625" style="44"/>
    <col min="2815" max="2815" width="7" style="44" customWidth="1"/>
    <col min="2816" max="2816" width="10.7109375" style="44" customWidth="1"/>
    <col min="2817" max="2817" width="15.7109375" style="44" customWidth="1"/>
    <col min="2818" max="2819" width="13.42578125" style="44" customWidth="1"/>
    <col min="2820" max="2820" width="17.85546875" style="44" customWidth="1"/>
    <col min="2821" max="2821" width="16" style="44" customWidth="1"/>
    <col min="2822" max="2822" width="43.42578125" style="44" customWidth="1"/>
    <col min="2823" max="3070" width="9.140625" style="44"/>
    <col min="3071" max="3071" width="7" style="44" customWidth="1"/>
    <col min="3072" max="3072" width="10.7109375" style="44" customWidth="1"/>
    <col min="3073" max="3073" width="15.7109375" style="44" customWidth="1"/>
    <col min="3074" max="3075" width="13.42578125" style="44" customWidth="1"/>
    <col min="3076" max="3076" width="17.85546875" style="44" customWidth="1"/>
    <col min="3077" max="3077" width="16" style="44" customWidth="1"/>
    <col min="3078" max="3078" width="43.42578125" style="44" customWidth="1"/>
    <col min="3079" max="3326" width="9.140625" style="44"/>
    <col min="3327" max="3327" width="7" style="44" customWidth="1"/>
    <col min="3328" max="3328" width="10.7109375" style="44" customWidth="1"/>
    <col min="3329" max="3329" width="15.7109375" style="44" customWidth="1"/>
    <col min="3330" max="3331" width="13.42578125" style="44" customWidth="1"/>
    <col min="3332" max="3332" width="17.85546875" style="44" customWidth="1"/>
    <col min="3333" max="3333" width="16" style="44" customWidth="1"/>
    <col min="3334" max="3334" width="43.42578125" style="44" customWidth="1"/>
    <col min="3335" max="3582" width="9.140625" style="44"/>
    <col min="3583" max="3583" width="7" style="44" customWidth="1"/>
    <col min="3584" max="3584" width="10.7109375" style="44" customWidth="1"/>
    <col min="3585" max="3585" width="15.7109375" style="44" customWidth="1"/>
    <col min="3586" max="3587" width="13.42578125" style="44" customWidth="1"/>
    <col min="3588" max="3588" width="17.85546875" style="44" customWidth="1"/>
    <col min="3589" max="3589" width="16" style="44" customWidth="1"/>
    <col min="3590" max="3590" width="43.42578125" style="44" customWidth="1"/>
    <col min="3591" max="3838" width="9.140625" style="44"/>
    <col min="3839" max="3839" width="7" style="44" customWidth="1"/>
    <col min="3840" max="3840" width="10.7109375" style="44" customWidth="1"/>
    <col min="3841" max="3841" width="15.7109375" style="44" customWidth="1"/>
    <col min="3842" max="3843" width="13.42578125" style="44" customWidth="1"/>
    <col min="3844" max="3844" width="17.85546875" style="44" customWidth="1"/>
    <col min="3845" max="3845" width="16" style="44" customWidth="1"/>
    <col min="3846" max="3846" width="43.42578125" style="44" customWidth="1"/>
    <col min="3847" max="4094" width="9.140625" style="44"/>
    <col min="4095" max="4095" width="7" style="44" customWidth="1"/>
    <col min="4096" max="4096" width="10.7109375" style="44" customWidth="1"/>
    <col min="4097" max="4097" width="15.7109375" style="44" customWidth="1"/>
    <col min="4098" max="4099" width="13.42578125" style="44" customWidth="1"/>
    <col min="4100" max="4100" width="17.85546875" style="44" customWidth="1"/>
    <col min="4101" max="4101" width="16" style="44" customWidth="1"/>
    <col min="4102" max="4102" width="43.42578125" style="44" customWidth="1"/>
    <col min="4103" max="4350" width="9.140625" style="44"/>
    <col min="4351" max="4351" width="7" style="44" customWidth="1"/>
    <col min="4352" max="4352" width="10.7109375" style="44" customWidth="1"/>
    <col min="4353" max="4353" width="15.7109375" style="44" customWidth="1"/>
    <col min="4354" max="4355" width="13.42578125" style="44" customWidth="1"/>
    <col min="4356" max="4356" width="17.85546875" style="44" customWidth="1"/>
    <col min="4357" max="4357" width="16" style="44" customWidth="1"/>
    <col min="4358" max="4358" width="43.42578125" style="44" customWidth="1"/>
    <col min="4359" max="4606" width="9.140625" style="44"/>
    <col min="4607" max="4607" width="7" style="44" customWidth="1"/>
    <col min="4608" max="4608" width="10.7109375" style="44" customWidth="1"/>
    <col min="4609" max="4609" width="15.7109375" style="44" customWidth="1"/>
    <col min="4610" max="4611" width="13.42578125" style="44" customWidth="1"/>
    <col min="4612" max="4612" width="17.85546875" style="44" customWidth="1"/>
    <col min="4613" max="4613" width="16" style="44" customWidth="1"/>
    <col min="4614" max="4614" width="43.42578125" style="44" customWidth="1"/>
    <col min="4615" max="4862" width="9.140625" style="44"/>
    <col min="4863" max="4863" width="7" style="44" customWidth="1"/>
    <col min="4864" max="4864" width="10.7109375" style="44" customWidth="1"/>
    <col min="4865" max="4865" width="15.7109375" style="44" customWidth="1"/>
    <col min="4866" max="4867" width="13.42578125" style="44" customWidth="1"/>
    <col min="4868" max="4868" width="17.85546875" style="44" customWidth="1"/>
    <col min="4869" max="4869" width="16" style="44" customWidth="1"/>
    <col min="4870" max="4870" width="43.42578125" style="44" customWidth="1"/>
    <col min="4871" max="5118" width="9.140625" style="44"/>
    <col min="5119" max="5119" width="7" style="44" customWidth="1"/>
    <col min="5120" max="5120" width="10.7109375" style="44" customWidth="1"/>
    <col min="5121" max="5121" width="15.7109375" style="44" customWidth="1"/>
    <col min="5122" max="5123" width="13.42578125" style="44" customWidth="1"/>
    <col min="5124" max="5124" width="17.85546875" style="44" customWidth="1"/>
    <col min="5125" max="5125" width="16" style="44" customWidth="1"/>
    <col min="5126" max="5126" width="43.42578125" style="44" customWidth="1"/>
    <col min="5127" max="5374" width="9.140625" style="44"/>
    <col min="5375" max="5375" width="7" style="44" customWidth="1"/>
    <col min="5376" max="5376" width="10.7109375" style="44" customWidth="1"/>
    <col min="5377" max="5377" width="15.7109375" style="44" customWidth="1"/>
    <col min="5378" max="5379" width="13.42578125" style="44" customWidth="1"/>
    <col min="5380" max="5380" width="17.85546875" style="44" customWidth="1"/>
    <col min="5381" max="5381" width="16" style="44" customWidth="1"/>
    <col min="5382" max="5382" width="43.42578125" style="44" customWidth="1"/>
    <col min="5383" max="5630" width="9.140625" style="44"/>
    <col min="5631" max="5631" width="7" style="44" customWidth="1"/>
    <col min="5632" max="5632" width="10.7109375" style="44" customWidth="1"/>
    <col min="5633" max="5633" width="15.7109375" style="44" customWidth="1"/>
    <col min="5634" max="5635" width="13.42578125" style="44" customWidth="1"/>
    <col min="5636" max="5636" width="17.85546875" style="44" customWidth="1"/>
    <col min="5637" max="5637" width="16" style="44" customWidth="1"/>
    <col min="5638" max="5638" width="43.42578125" style="44" customWidth="1"/>
    <col min="5639" max="5886" width="9.140625" style="44"/>
    <col min="5887" max="5887" width="7" style="44" customWidth="1"/>
    <col min="5888" max="5888" width="10.7109375" style="44" customWidth="1"/>
    <col min="5889" max="5889" width="15.7109375" style="44" customWidth="1"/>
    <col min="5890" max="5891" width="13.42578125" style="44" customWidth="1"/>
    <col min="5892" max="5892" width="17.85546875" style="44" customWidth="1"/>
    <col min="5893" max="5893" width="16" style="44" customWidth="1"/>
    <col min="5894" max="5894" width="43.42578125" style="44" customWidth="1"/>
    <col min="5895" max="6142" width="9.140625" style="44"/>
    <col min="6143" max="6143" width="7" style="44" customWidth="1"/>
    <col min="6144" max="6144" width="10.7109375" style="44" customWidth="1"/>
    <col min="6145" max="6145" width="15.7109375" style="44" customWidth="1"/>
    <col min="6146" max="6147" width="13.42578125" style="44" customWidth="1"/>
    <col min="6148" max="6148" width="17.85546875" style="44" customWidth="1"/>
    <col min="6149" max="6149" width="16" style="44" customWidth="1"/>
    <col min="6150" max="6150" width="43.42578125" style="44" customWidth="1"/>
    <col min="6151" max="6398" width="9.140625" style="44"/>
    <col min="6399" max="6399" width="7" style="44" customWidth="1"/>
    <col min="6400" max="6400" width="10.7109375" style="44" customWidth="1"/>
    <col min="6401" max="6401" width="15.7109375" style="44" customWidth="1"/>
    <col min="6402" max="6403" width="13.42578125" style="44" customWidth="1"/>
    <col min="6404" max="6404" width="17.85546875" style="44" customWidth="1"/>
    <col min="6405" max="6405" width="16" style="44" customWidth="1"/>
    <col min="6406" max="6406" width="43.42578125" style="44" customWidth="1"/>
    <col min="6407" max="6654" width="9.140625" style="44"/>
    <col min="6655" max="6655" width="7" style="44" customWidth="1"/>
    <col min="6656" max="6656" width="10.7109375" style="44" customWidth="1"/>
    <col min="6657" max="6657" width="15.7109375" style="44" customWidth="1"/>
    <col min="6658" max="6659" width="13.42578125" style="44" customWidth="1"/>
    <col min="6660" max="6660" width="17.85546875" style="44" customWidth="1"/>
    <col min="6661" max="6661" width="16" style="44" customWidth="1"/>
    <col min="6662" max="6662" width="43.42578125" style="44" customWidth="1"/>
    <col min="6663" max="6910" width="9.140625" style="44"/>
    <col min="6911" max="6911" width="7" style="44" customWidth="1"/>
    <col min="6912" max="6912" width="10.7109375" style="44" customWidth="1"/>
    <col min="6913" max="6913" width="15.7109375" style="44" customWidth="1"/>
    <col min="6914" max="6915" width="13.42578125" style="44" customWidth="1"/>
    <col min="6916" max="6916" width="17.85546875" style="44" customWidth="1"/>
    <col min="6917" max="6917" width="16" style="44" customWidth="1"/>
    <col min="6918" max="6918" width="43.42578125" style="44" customWidth="1"/>
    <col min="6919" max="7166" width="9.140625" style="44"/>
    <col min="7167" max="7167" width="7" style="44" customWidth="1"/>
    <col min="7168" max="7168" width="10.7109375" style="44" customWidth="1"/>
    <col min="7169" max="7169" width="15.7109375" style="44" customWidth="1"/>
    <col min="7170" max="7171" width="13.42578125" style="44" customWidth="1"/>
    <col min="7172" max="7172" width="17.85546875" style="44" customWidth="1"/>
    <col min="7173" max="7173" width="16" style="44" customWidth="1"/>
    <col min="7174" max="7174" width="43.42578125" style="44" customWidth="1"/>
    <col min="7175" max="7422" width="9.140625" style="44"/>
    <col min="7423" max="7423" width="7" style="44" customWidth="1"/>
    <col min="7424" max="7424" width="10.7109375" style="44" customWidth="1"/>
    <col min="7425" max="7425" width="15.7109375" style="44" customWidth="1"/>
    <col min="7426" max="7427" width="13.42578125" style="44" customWidth="1"/>
    <col min="7428" max="7428" width="17.85546875" style="44" customWidth="1"/>
    <col min="7429" max="7429" width="16" style="44" customWidth="1"/>
    <col min="7430" max="7430" width="43.42578125" style="44" customWidth="1"/>
    <col min="7431" max="7678" width="9.140625" style="44"/>
    <col min="7679" max="7679" width="7" style="44" customWidth="1"/>
    <col min="7680" max="7680" width="10.7109375" style="44" customWidth="1"/>
    <col min="7681" max="7681" width="15.7109375" style="44" customWidth="1"/>
    <col min="7682" max="7683" width="13.42578125" style="44" customWidth="1"/>
    <col min="7684" max="7684" width="17.85546875" style="44" customWidth="1"/>
    <col min="7685" max="7685" width="16" style="44" customWidth="1"/>
    <col min="7686" max="7686" width="43.42578125" style="44" customWidth="1"/>
    <col min="7687" max="7934" width="9.140625" style="44"/>
    <col min="7935" max="7935" width="7" style="44" customWidth="1"/>
    <col min="7936" max="7936" width="10.7109375" style="44" customWidth="1"/>
    <col min="7937" max="7937" width="15.7109375" style="44" customWidth="1"/>
    <col min="7938" max="7939" width="13.42578125" style="44" customWidth="1"/>
    <col min="7940" max="7940" width="17.85546875" style="44" customWidth="1"/>
    <col min="7941" max="7941" width="16" style="44" customWidth="1"/>
    <col min="7942" max="7942" width="43.42578125" style="44" customWidth="1"/>
    <col min="7943" max="8190" width="9.140625" style="44"/>
    <col min="8191" max="8191" width="7" style="44" customWidth="1"/>
    <col min="8192" max="8192" width="10.7109375" style="44" customWidth="1"/>
    <col min="8193" max="8193" width="15.7109375" style="44" customWidth="1"/>
    <col min="8194" max="8195" width="13.42578125" style="44" customWidth="1"/>
    <col min="8196" max="8196" width="17.85546875" style="44" customWidth="1"/>
    <col min="8197" max="8197" width="16" style="44" customWidth="1"/>
    <col min="8198" max="8198" width="43.42578125" style="44" customWidth="1"/>
    <col min="8199" max="8446" width="9.140625" style="44"/>
    <col min="8447" max="8447" width="7" style="44" customWidth="1"/>
    <col min="8448" max="8448" width="10.7109375" style="44" customWidth="1"/>
    <col min="8449" max="8449" width="15.7109375" style="44" customWidth="1"/>
    <col min="8450" max="8451" width="13.42578125" style="44" customWidth="1"/>
    <col min="8452" max="8452" width="17.85546875" style="44" customWidth="1"/>
    <col min="8453" max="8453" width="16" style="44" customWidth="1"/>
    <col min="8454" max="8454" width="43.42578125" style="44" customWidth="1"/>
    <col min="8455" max="8702" width="9.140625" style="44"/>
    <col min="8703" max="8703" width="7" style="44" customWidth="1"/>
    <col min="8704" max="8704" width="10.7109375" style="44" customWidth="1"/>
    <col min="8705" max="8705" width="15.7109375" style="44" customWidth="1"/>
    <col min="8706" max="8707" width="13.42578125" style="44" customWidth="1"/>
    <col min="8708" max="8708" width="17.85546875" style="44" customWidth="1"/>
    <col min="8709" max="8709" width="16" style="44" customWidth="1"/>
    <col min="8710" max="8710" width="43.42578125" style="44" customWidth="1"/>
    <col min="8711" max="8958" width="9.140625" style="44"/>
    <col min="8959" max="8959" width="7" style="44" customWidth="1"/>
    <col min="8960" max="8960" width="10.7109375" style="44" customWidth="1"/>
    <col min="8961" max="8961" width="15.7109375" style="44" customWidth="1"/>
    <col min="8962" max="8963" width="13.42578125" style="44" customWidth="1"/>
    <col min="8964" max="8964" width="17.85546875" style="44" customWidth="1"/>
    <col min="8965" max="8965" width="16" style="44" customWidth="1"/>
    <col min="8966" max="8966" width="43.42578125" style="44" customWidth="1"/>
    <col min="8967" max="9214" width="9.140625" style="44"/>
    <col min="9215" max="9215" width="7" style="44" customWidth="1"/>
    <col min="9216" max="9216" width="10.7109375" style="44" customWidth="1"/>
    <col min="9217" max="9217" width="15.7109375" style="44" customWidth="1"/>
    <col min="9218" max="9219" width="13.42578125" style="44" customWidth="1"/>
    <col min="9220" max="9220" width="17.85546875" style="44" customWidth="1"/>
    <col min="9221" max="9221" width="16" style="44" customWidth="1"/>
    <col min="9222" max="9222" width="43.42578125" style="44" customWidth="1"/>
    <col min="9223" max="9470" width="9.140625" style="44"/>
    <col min="9471" max="9471" width="7" style="44" customWidth="1"/>
    <col min="9472" max="9472" width="10.7109375" style="44" customWidth="1"/>
    <col min="9473" max="9473" width="15.7109375" style="44" customWidth="1"/>
    <col min="9474" max="9475" width="13.42578125" style="44" customWidth="1"/>
    <col min="9476" max="9476" width="17.85546875" style="44" customWidth="1"/>
    <col min="9477" max="9477" width="16" style="44" customWidth="1"/>
    <col min="9478" max="9478" width="43.42578125" style="44" customWidth="1"/>
    <col min="9479" max="9726" width="9.140625" style="44"/>
    <col min="9727" max="9727" width="7" style="44" customWidth="1"/>
    <col min="9728" max="9728" width="10.7109375" style="44" customWidth="1"/>
    <col min="9729" max="9729" width="15.7109375" style="44" customWidth="1"/>
    <col min="9730" max="9731" width="13.42578125" style="44" customWidth="1"/>
    <col min="9732" max="9732" width="17.85546875" style="44" customWidth="1"/>
    <col min="9733" max="9733" width="16" style="44" customWidth="1"/>
    <col min="9734" max="9734" width="43.42578125" style="44" customWidth="1"/>
    <col min="9735" max="9982" width="9.140625" style="44"/>
    <col min="9983" max="9983" width="7" style="44" customWidth="1"/>
    <col min="9984" max="9984" width="10.7109375" style="44" customWidth="1"/>
    <col min="9985" max="9985" width="15.7109375" style="44" customWidth="1"/>
    <col min="9986" max="9987" width="13.42578125" style="44" customWidth="1"/>
    <col min="9988" max="9988" width="17.85546875" style="44" customWidth="1"/>
    <col min="9989" max="9989" width="16" style="44" customWidth="1"/>
    <col min="9990" max="9990" width="43.42578125" style="44" customWidth="1"/>
    <col min="9991" max="10238" width="9.140625" style="44"/>
    <col min="10239" max="10239" width="7" style="44" customWidth="1"/>
    <col min="10240" max="10240" width="10.7109375" style="44" customWidth="1"/>
    <col min="10241" max="10241" width="15.7109375" style="44" customWidth="1"/>
    <col min="10242" max="10243" width="13.42578125" style="44" customWidth="1"/>
    <col min="10244" max="10244" width="17.85546875" style="44" customWidth="1"/>
    <col min="10245" max="10245" width="16" style="44" customWidth="1"/>
    <col min="10246" max="10246" width="43.42578125" style="44" customWidth="1"/>
    <col min="10247" max="10494" width="9.140625" style="44"/>
    <col min="10495" max="10495" width="7" style="44" customWidth="1"/>
    <col min="10496" max="10496" width="10.7109375" style="44" customWidth="1"/>
    <col min="10497" max="10497" width="15.7109375" style="44" customWidth="1"/>
    <col min="10498" max="10499" width="13.42578125" style="44" customWidth="1"/>
    <col min="10500" max="10500" width="17.85546875" style="44" customWidth="1"/>
    <col min="10501" max="10501" width="16" style="44" customWidth="1"/>
    <col min="10502" max="10502" width="43.42578125" style="44" customWidth="1"/>
    <col min="10503" max="10750" width="9.140625" style="44"/>
    <col min="10751" max="10751" width="7" style="44" customWidth="1"/>
    <col min="10752" max="10752" width="10.7109375" style="44" customWidth="1"/>
    <col min="10753" max="10753" width="15.7109375" style="44" customWidth="1"/>
    <col min="10754" max="10755" width="13.42578125" style="44" customWidth="1"/>
    <col min="10756" max="10756" width="17.85546875" style="44" customWidth="1"/>
    <col min="10757" max="10757" width="16" style="44" customWidth="1"/>
    <col min="10758" max="10758" width="43.42578125" style="44" customWidth="1"/>
    <col min="10759" max="11006" width="9.140625" style="44"/>
    <col min="11007" max="11007" width="7" style="44" customWidth="1"/>
    <col min="11008" max="11008" width="10.7109375" style="44" customWidth="1"/>
    <col min="11009" max="11009" width="15.7109375" style="44" customWidth="1"/>
    <col min="11010" max="11011" width="13.42578125" style="44" customWidth="1"/>
    <col min="11012" max="11012" width="17.85546875" style="44" customWidth="1"/>
    <col min="11013" max="11013" width="16" style="44" customWidth="1"/>
    <col min="11014" max="11014" width="43.42578125" style="44" customWidth="1"/>
    <col min="11015" max="11262" width="9.140625" style="44"/>
    <col min="11263" max="11263" width="7" style="44" customWidth="1"/>
    <col min="11264" max="11264" width="10.7109375" style="44" customWidth="1"/>
    <col min="11265" max="11265" width="15.7109375" style="44" customWidth="1"/>
    <col min="11266" max="11267" width="13.42578125" style="44" customWidth="1"/>
    <col min="11268" max="11268" width="17.85546875" style="44" customWidth="1"/>
    <col min="11269" max="11269" width="16" style="44" customWidth="1"/>
    <col min="11270" max="11270" width="43.42578125" style="44" customWidth="1"/>
    <col min="11271" max="11518" width="9.140625" style="44"/>
    <col min="11519" max="11519" width="7" style="44" customWidth="1"/>
    <col min="11520" max="11520" width="10.7109375" style="44" customWidth="1"/>
    <col min="11521" max="11521" width="15.7109375" style="44" customWidth="1"/>
    <col min="11522" max="11523" width="13.42578125" style="44" customWidth="1"/>
    <col min="11524" max="11524" width="17.85546875" style="44" customWidth="1"/>
    <col min="11525" max="11525" width="16" style="44" customWidth="1"/>
    <col min="11526" max="11526" width="43.42578125" style="44" customWidth="1"/>
    <col min="11527" max="11774" width="9.140625" style="44"/>
    <col min="11775" max="11775" width="7" style="44" customWidth="1"/>
    <col min="11776" max="11776" width="10.7109375" style="44" customWidth="1"/>
    <col min="11777" max="11777" width="15.7109375" style="44" customWidth="1"/>
    <col min="11778" max="11779" width="13.42578125" style="44" customWidth="1"/>
    <col min="11780" max="11780" width="17.85546875" style="44" customWidth="1"/>
    <col min="11781" max="11781" width="16" style="44" customWidth="1"/>
    <col min="11782" max="11782" width="43.42578125" style="44" customWidth="1"/>
    <col min="11783" max="12030" width="9.140625" style="44"/>
    <col min="12031" max="12031" width="7" style="44" customWidth="1"/>
    <col min="12032" max="12032" width="10.7109375" style="44" customWidth="1"/>
    <col min="12033" max="12033" width="15.7109375" style="44" customWidth="1"/>
    <col min="12034" max="12035" width="13.42578125" style="44" customWidth="1"/>
    <col min="12036" max="12036" width="17.85546875" style="44" customWidth="1"/>
    <col min="12037" max="12037" width="16" style="44" customWidth="1"/>
    <col min="12038" max="12038" width="43.42578125" style="44" customWidth="1"/>
    <col min="12039" max="12286" width="9.140625" style="44"/>
    <col min="12287" max="12287" width="7" style="44" customWidth="1"/>
    <col min="12288" max="12288" width="10.7109375" style="44" customWidth="1"/>
    <col min="12289" max="12289" width="15.7109375" style="44" customWidth="1"/>
    <col min="12290" max="12291" width="13.42578125" style="44" customWidth="1"/>
    <col min="12292" max="12292" width="17.85546875" style="44" customWidth="1"/>
    <col min="12293" max="12293" width="16" style="44" customWidth="1"/>
    <col min="12294" max="12294" width="43.42578125" style="44" customWidth="1"/>
    <col min="12295" max="12542" width="9.140625" style="44"/>
    <col min="12543" max="12543" width="7" style="44" customWidth="1"/>
    <col min="12544" max="12544" width="10.7109375" style="44" customWidth="1"/>
    <col min="12545" max="12545" width="15.7109375" style="44" customWidth="1"/>
    <col min="12546" max="12547" width="13.42578125" style="44" customWidth="1"/>
    <col min="12548" max="12548" width="17.85546875" style="44" customWidth="1"/>
    <col min="12549" max="12549" width="16" style="44" customWidth="1"/>
    <col min="12550" max="12550" width="43.42578125" style="44" customWidth="1"/>
    <col min="12551" max="12798" width="9.140625" style="44"/>
    <col min="12799" max="12799" width="7" style="44" customWidth="1"/>
    <col min="12800" max="12800" width="10.7109375" style="44" customWidth="1"/>
    <col min="12801" max="12801" width="15.7109375" style="44" customWidth="1"/>
    <col min="12802" max="12803" width="13.42578125" style="44" customWidth="1"/>
    <col min="12804" max="12804" width="17.85546875" style="44" customWidth="1"/>
    <col min="12805" max="12805" width="16" style="44" customWidth="1"/>
    <col min="12806" max="12806" width="43.42578125" style="44" customWidth="1"/>
    <col min="12807" max="13054" width="9.140625" style="44"/>
    <col min="13055" max="13055" width="7" style="44" customWidth="1"/>
    <col min="13056" max="13056" width="10.7109375" style="44" customWidth="1"/>
    <col min="13057" max="13057" width="15.7109375" style="44" customWidth="1"/>
    <col min="13058" max="13059" width="13.42578125" style="44" customWidth="1"/>
    <col min="13060" max="13060" width="17.85546875" style="44" customWidth="1"/>
    <col min="13061" max="13061" width="16" style="44" customWidth="1"/>
    <col min="13062" max="13062" width="43.42578125" style="44" customWidth="1"/>
    <col min="13063" max="13310" width="9.140625" style="44"/>
    <col min="13311" max="13311" width="7" style="44" customWidth="1"/>
    <col min="13312" max="13312" width="10.7109375" style="44" customWidth="1"/>
    <col min="13313" max="13313" width="15.7109375" style="44" customWidth="1"/>
    <col min="13314" max="13315" width="13.42578125" style="44" customWidth="1"/>
    <col min="13316" max="13316" width="17.85546875" style="44" customWidth="1"/>
    <col min="13317" max="13317" width="16" style="44" customWidth="1"/>
    <col min="13318" max="13318" width="43.42578125" style="44" customWidth="1"/>
    <col min="13319" max="13566" width="9.140625" style="44"/>
    <col min="13567" max="13567" width="7" style="44" customWidth="1"/>
    <col min="13568" max="13568" width="10.7109375" style="44" customWidth="1"/>
    <col min="13569" max="13569" width="15.7109375" style="44" customWidth="1"/>
    <col min="13570" max="13571" width="13.42578125" style="44" customWidth="1"/>
    <col min="13572" max="13572" width="17.85546875" style="44" customWidth="1"/>
    <col min="13573" max="13573" width="16" style="44" customWidth="1"/>
    <col min="13574" max="13574" width="43.42578125" style="44" customWidth="1"/>
    <col min="13575" max="13822" width="9.140625" style="44"/>
    <col min="13823" max="13823" width="7" style="44" customWidth="1"/>
    <col min="13824" max="13824" width="10.7109375" style="44" customWidth="1"/>
    <col min="13825" max="13825" width="15.7109375" style="44" customWidth="1"/>
    <col min="13826" max="13827" width="13.42578125" style="44" customWidth="1"/>
    <col min="13828" max="13828" width="17.85546875" style="44" customWidth="1"/>
    <col min="13829" max="13829" width="16" style="44" customWidth="1"/>
    <col min="13830" max="13830" width="43.42578125" style="44" customWidth="1"/>
    <col min="13831" max="14078" width="9.140625" style="44"/>
    <col min="14079" max="14079" width="7" style="44" customWidth="1"/>
    <col min="14080" max="14080" width="10.7109375" style="44" customWidth="1"/>
    <col min="14081" max="14081" width="15.7109375" style="44" customWidth="1"/>
    <col min="14082" max="14083" width="13.42578125" style="44" customWidth="1"/>
    <col min="14084" max="14084" width="17.85546875" style="44" customWidth="1"/>
    <col min="14085" max="14085" width="16" style="44" customWidth="1"/>
    <col min="14086" max="14086" width="43.42578125" style="44" customWidth="1"/>
    <col min="14087" max="14334" width="9.140625" style="44"/>
    <col min="14335" max="14335" width="7" style="44" customWidth="1"/>
    <col min="14336" max="14336" width="10.7109375" style="44" customWidth="1"/>
    <col min="14337" max="14337" width="15.7109375" style="44" customWidth="1"/>
    <col min="14338" max="14339" width="13.42578125" style="44" customWidth="1"/>
    <col min="14340" max="14340" width="17.85546875" style="44" customWidth="1"/>
    <col min="14341" max="14341" width="16" style="44" customWidth="1"/>
    <col min="14342" max="14342" width="43.42578125" style="44" customWidth="1"/>
    <col min="14343" max="14590" width="9.140625" style="44"/>
    <col min="14591" max="14591" width="7" style="44" customWidth="1"/>
    <col min="14592" max="14592" width="10.7109375" style="44" customWidth="1"/>
    <col min="14593" max="14593" width="15.7109375" style="44" customWidth="1"/>
    <col min="14594" max="14595" width="13.42578125" style="44" customWidth="1"/>
    <col min="14596" max="14596" width="17.85546875" style="44" customWidth="1"/>
    <col min="14597" max="14597" width="16" style="44" customWidth="1"/>
    <col min="14598" max="14598" width="43.42578125" style="44" customWidth="1"/>
    <col min="14599" max="14846" width="9.140625" style="44"/>
    <col min="14847" max="14847" width="7" style="44" customWidth="1"/>
    <col min="14848" max="14848" width="10.7109375" style="44" customWidth="1"/>
    <col min="14849" max="14849" width="15.7109375" style="44" customWidth="1"/>
    <col min="14850" max="14851" width="13.42578125" style="44" customWidth="1"/>
    <col min="14852" max="14852" width="17.85546875" style="44" customWidth="1"/>
    <col min="14853" max="14853" width="16" style="44" customWidth="1"/>
    <col min="14854" max="14854" width="43.42578125" style="44" customWidth="1"/>
    <col min="14855" max="15102" width="9.140625" style="44"/>
    <col min="15103" max="15103" width="7" style="44" customWidth="1"/>
    <col min="15104" max="15104" width="10.7109375" style="44" customWidth="1"/>
    <col min="15105" max="15105" width="15.7109375" style="44" customWidth="1"/>
    <col min="15106" max="15107" width="13.42578125" style="44" customWidth="1"/>
    <col min="15108" max="15108" width="17.85546875" style="44" customWidth="1"/>
    <col min="15109" max="15109" width="16" style="44" customWidth="1"/>
    <col min="15110" max="15110" width="43.42578125" style="44" customWidth="1"/>
    <col min="15111" max="15358" width="9.140625" style="44"/>
    <col min="15359" max="15359" width="7" style="44" customWidth="1"/>
    <col min="15360" max="15360" width="10.7109375" style="44" customWidth="1"/>
    <col min="15361" max="15361" width="15.7109375" style="44" customWidth="1"/>
    <col min="15362" max="15363" width="13.42578125" style="44" customWidth="1"/>
    <col min="15364" max="15364" width="17.85546875" style="44" customWidth="1"/>
    <col min="15365" max="15365" width="16" style="44" customWidth="1"/>
    <col min="15366" max="15366" width="43.42578125" style="44" customWidth="1"/>
    <col min="15367" max="15614" width="9.140625" style="44"/>
    <col min="15615" max="15615" width="7" style="44" customWidth="1"/>
    <col min="15616" max="15616" width="10.7109375" style="44" customWidth="1"/>
    <col min="15617" max="15617" width="15.7109375" style="44" customWidth="1"/>
    <col min="15618" max="15619" width="13.42578125" style="44" customWidth="1"/>
    <col min="15620" max="15620" width="17.85546875" style="44" customWidth="1"/>
    <col min="15621" max="15621" width="16" style="44" customWidth="1"/>
    <col min="15622" max="15622" width="43.42578125" style="44" customWidth="1"/>
    <col min="15623" max="15870" width="9.140625" style="44"/>
    <col min="15871" max="15871" width="7" style="44" customWidth="1"/>
    <col min="15872" max="15872" width="10.7109375" style="44" customWidth="1"/>
    <col min="15873" max="15873" width="15.7109375" style="44" customWidth="1"/>
    <col min="15874" max="15875" width="13.42578125" style="44" customWidth="1"/>
    <col min="15876" max="15876" width="17.85546875" style="44" customWidth="1"/>
    <col min="15877" max="15877" width="16" style="44" customWidth="1"/>
    <col min="15878" max="15878" width="43.42578125" style="44" customWidth="1"/>
    <col min="15879" max="16126" width="9.140625" style="44"/>
    <col min="16127" max="16127" width="7" style="44" customWidth="1"/>
    <col min="16128" max="16128" width="10.7109375" style="44" customWidth="1"/>
    <col min="16129" max="16129" width="15.7109375" style="44" customWidth="1"/>
    <col min="16130" max="16131" width="13.42578125" style="44" customWidth="1"/>
    <col min="16132" max="16132" width="17.85546875" style="44" customWidth="1"/>
    <col min="16133" max="16133" width="16" style="44" customWidth="1"/>
    <col min="16134" max="16134" width="43.42578125" style="44" customWidth="1"/>
    <col min="16135" max="16384" width="9.140625" style="44"/>
  </cols>
  <sheetData>
    <row r="1" spans="1:9" s="43" customFormat="1" ht="17.25" customHeight="1">
      <c r="A1" s="473"/>
      <c r="B1" s="473"/>
      <c r="C1" s="727"/>
      <c r="D1" s="728"/>
      <c r="E1" s="728"/>
      <c r="F1" s="728"/>
      <c r="G1" s="728"/>
      <c r="H1" s="728"/>
      <c r="I1" s="1679"/>
    </row>
    <row r="2" spans="1:9" s="43" customFormat="1" ht="45.75" customHeight="1">
      <c r="A2" s="11599" t="s">
        <v>419</v>
      </c>
      <c r="B2" s="11599"/>
      <c r="C2" s="11599"/>
      <c r="D2" s="11599"/>
      <c r="E2" s="11599"/>
      <c r="F2" s="11599"/>
      <c r="G2" s="11599"/>
      <c r="H2" s="11599"/>
      <c r="I2" s="11599"/>
    </row>
    <row r="3" spans="1:9" s="43" customFormat="1" ht="18" customHeight="1" thickBot="1">
      <c r="A3" s="11600"/>
      <c r="B3" s="11600"/>
      <c r="C3" s="729"/>
      <c r="D3" s="729"/>
      <c r="E3" s="729"/>
      <c r="F3" s="729"/>
      <c r="G3" s="729"/>
      <c r="H3" s="729"/>
      <c r="I3" s="681" t="s">
        <v>0</v>
      </c>
    </row>
    <row r="4" spans="1:9" s="43" customFormat="1" ht="15.75" customHeight="1" thickBot="1">
      <c r="A4" s="11494" t="s">
        <v>1</v>
      </c>
      <c r="B4" s="11481" t="s">
        <v>260</v>
      </c>
      <c r="C4" s="11484" t="s">
        <v>263</v>
      </c>
      <c r="D4" s="11492" t="s">
        <v>4</v>
      </c>
      <c r="E4" s="11493" t="s">
        <v>268</v>
      </c>
      <c r="F4" s="11492"/>
      <c r="G4" s="11492"/>
      <c r="H4" s="11601"/>
      <c r="I4" s="11494" t="s">
        <v>275</v>
      </c>
    </row>
    <row r="5" spans="1:9" s="43" customFormat="1" ht="21" customHeight="1" thickBot="1">
      <c r="A5" s="11494"/>
      <c r="B5" s="11482"/>
      <c r="C5" s="11485"/>
      <c r="D5" s="11492"/>
      <c r="E5" s="11487" t="s">
        <v>266</v>
      </c>
      <c r="F5" s="11492" t="s">
        <v>265</v>
      </c>
      <c r="G5" s="11603" t="s">
        <v>267</v>
      </c>
      <c r="H5" s="11604"/>
      <c r="I5" s="11494"/>
    </row>
    <row r="6" spans="1:9" s="43" customFormat="1" ht="24" customHeight="1" thickBot="1">
      <c r="A6" s="11481"/>
      <c r="B6" s="11483"/>
      <c r="C6" s="11486"/>
      <c r="D6" s="11484"/>
      <c r="E6" s="11495"/>
      <c r="F6" s="11484"/>
      <c r="G6" s="730" t="s">
        <v>262</v>
      </c>
      <c r="H6" s="731" t="s">
        <v>261</v>
      </c>
      <c r="I6" s="11602"/>
    </row>
    <row r="7" spans="1:9" s="690" customFormat="1" ht="24" customHeight="1" thickBot="1">
      <c r="A7" s="732" t="s">
        <v>17</v>
      </c>
      <c r="B7" s="733"/>
      <c r="C7" s="734" t="s">
        <v>372</v>
      </c>
      <c r="D7" s="733"/>
      <c r="E7" s="735">
        <f>SUM(E8)</f>
        <v>22568673</v>
      </c>
      <c r="F7" s="119">
        <f>SUM(F8)</f>
        <v>17312574.530000001</v>
      </c>
      <c r="G7" s="736">
        <f>SUM(G8)</f>
        <v>3741272.73</v>
      </c>
      <c r="H7" s="119">
        <f>SUM(H8)</f>
        <v>13571301.800000001</v>
      </c>
      <c r="I7" s="737"/>
    </row>
    <row r="8" spans="1:9" s="46" customFormat="1" ht="38.1" customHeight="1" thickBot="1">
      <c r="A8" s="11605"/>
      <c r="B8" s="122" t="s">
        <v>35</v>
      </c>
      <c r="C8" s="10278" t="s">
        <v>36</v>
      </c>
      <c r="D8" s="122"/>
      <c r="E8" s="738">
        <f>SUM(E9:E12)</f>
        <v>22568673</v>
      </c>
      <c r="F8" s="124">
        <f>SUM(F9:F12)</f>
        <v>17312574.530000001</v>
      </c>
      <c r="G8" s="739">
        <f>SUM(G9:G12)</f>
        <v>3741272.73</v>
      </c>
      <c r="H8" s="124">
        <f>SUM(H9:H12)</f>
        <v>13571301.800000001</v>
      </c>
      <c r="I8" s="740"/>
    </row>
    <row r="9" spans="1:9" ht="33" customHeight="1">
      <c r="A9" s="11527"/>
      <c r="B9" s="11606"/>
      <c r="C9" s="11608"/>
      <c r="D9" s="10265" t="s">
        <v>374</v>
      </c>
      <c r="E9" s="10279">
        <v>5140851</v>
      </c>
      <c r="F9" s="706">
        <f>SUM(G9:H9)</f>
        <v>3714135.13</v>
      </c>
      <c r="G9" s="10253">
        <v>3714135.13</v>
      </c>
      <c r="H9" s="706">
        <v>0</v>
      </c>
      <c r="I9" s="10298" t="s">
        <v>420</v>
      </c>
    </row>
    <row r="10" spans="1:9" ht="33" customHeight="1">
      <c r="A10" s="11527"/>
      <c r="B10" s="11607"/>
      <c r="C10" s="11609"/>
      <c r="D10" s="10280" t="s">
        <v>198</v>
      </c>
      <c r="E10" s="1744">
        <v>50000</v>
      </c>
      <c r="F10" s="706">
        <f>SUM(G10:H10)</f>
        <v>27137.599999999999</v>
      </c>
      <c r="G10" s="1745">
        <v>27137.599999999999</v>
      </c>
      <c r="H10" s="10257">
        <v>0</v>
      </c>
      <c r="I10" s="10299" t="s">
        <v>1075</v>
      </c>
    </row>
    <row r="11" spans="1:9" ht="32.25" customHeight="1">
      <c r="A11" s="11527"/>
      <c r="B11" s="11607"/>
      <c r="C11" s="11609"/>
      <c r="D11" s="10280" t="s">
        <v>378</v>
      </c>
      <c r="E11" s="1744">
        <v>17347822</v>
      </c>
      <c r="F11" s="706">
        <f>SUM(G11:H11)</f>
        <v>13554187.800000001</v>
      </c>
      <c r="G11" s="1745">
        <v>0</v>
      </c>
      <c r="H11" s="10257">
        <v>13554187.800000001</v>
      </c>
      <c r="I11" s="741" t="s">
        <v>1074</v>
      </c>
    </row>
    <row r="12" spans="1:9" ht="37.5" customHeight="1" thickBot="1">
      <c r="A12" s="11594"/>
      <c r="B12" s="11607"/>
      <c r="C12" s="11609"/>
      <c r="D12" s="10280" t="s">
        <v>379</v>
      </c>
      <c r="E12" s="1744">
        <v>30000</v>
      </c>
      <c r="F12" s="706">
        <f>SUM(G12:H12)</f>
        <v>17114</v>
      </c>
      <c r="G12" s="1745">
        <v>0</v>
      </c>
      <c r="H12" s="10257">
        <v>17114</v>
      </c>
      <c r="I12" s="741" t="s">
        <v>1076</v>
      </c>
    </row>
    <row r="13" spans="1:9" s="43" customFormat="1" ht="24" customHeight="1" thickBot="1">
      <c r="A13" s="732" t="s">
        <v>259</v>
      </c>
      <c r="B13" s="10312"/>
      <c r="C13" s="10281" t="s">
        <v>274</v>
      </c>
      <c r="D13" s="10313"/>
      <c r="E13" s="735">
        <f>SUM(E21,E14,E18,E23,E26)</f>
        <v>21907636</v>
      </c>
      <c r="F13" s="10315">
        <f t="shared" ref="F13:H13" si="0">SUM(F21,F14,F18,F23,F26)</f>
        <v>20054486.07</v>
      </c>
      <c r="G13" s="10315">
        <f t="shared" si="0"/>
        <v>14065291.33</v>
      </c>
      <c r="H13" s="10315">
        <f t="shared" si="0"/>
        <v>5989194.7400000002</v>
      </c>
      <c r="I13" s="10375"/>
    </row>
    <row r="14" spans="1:9" s="751" customFormat="1" ht="38.1" customHeight="1" thickBot="1">
      <c r="A14" s="714"/>
      <c r="B14" s="122" t="s">
        <v>421</v>
      </c>
      <c r="C14" s="746" t="s">
        <v>422</v>
      </c>
      <c r="D14" s="747"/>
      <c r="E14" s="748">
        <f>SUM(E15:E17)</f>
        <v>12365292</v>
      </c>
      <c r="F14" s="749">
        <f>SUM(F15:F17)</f>
        <v>12365291.33</v>
      </c>
      <c r="G14" s="749">
        <f>SUM(G15:G17)</f>
        <v>12365291.33</v>
      </c>
      <c r="H14" s="750">
        <f>SUM(H15:H17)</f>
        <v>0</v>
      </c>
      <c r="I14" s="745"/>
    </row>
    <row r="15" spans="1:9" s="751" customFormat="1" ht="31.5" customHeight="1">
      <c r="A15" s="714"/>
      <c r="B15" s="752"/>
      <c r="C15" s="753"/>
      <c r="D15" s="754" t="s">
        <v>374</v>
      </c>
      <c r="E15" s="755">
        <v>638344</v>
      </c>
      <c r="F15" s="756">
        <f>SUM(G15:H15)</f>
        <v>638344.38</v>
      </c>
      <c r="G15" s="757">
        <v>638344.38</v>
      </c>
      <c r="H15" s="756">
        <v>0</v>
      </c>
      <c r="I15" s="11591" t="s">
        <v>423</v>
      </c>
    </row>
    <row r="16" spans="1:9" s="43" customFormat="1" ht="30.75" customHeight="1">
      <c r="A16" s="11527"/>
      <c r="B16" s="11595"/>
      <c r="C16" s="11597"/>
      <c r="D16" s="759" t="s">
        <v>198</v>
      </c>
      <c r="E16" s="760">
        <v>3832695</v>
      </c>
      <c r="F16" s="761">
        <f>SUM(G16:H16)</f>
        <v>3832694.82</v>
      </c>
      <c r="G16" s="762">
        <v>3832694.82</v>
      </c>
      <c r="H16" s="10257">
        <v>0</v>
      </c>
      <c r="I16" s="11592"/>
    </row>
    <row r="17" spans="1:9" s="43" customFormat="1" ht="33" customHeight="1" thickBot="1">
      <c r="A17" s="11594"/>
      <c r="B17" s="11596"/>
      <c r="C17" s="11598"/>
      <c r="D17" s="764" t="s">
        <v>247</v>
      </c>
      <c r="E17" s="765">
        <v>7894253</v>
      </c>
      <c r="F17" s="766">
        <f>SUM(G17:H17)</f>
        <v>7894252.1299999999</v>
      </c>
      <c r="G17" s="10473">
        <v>7894252.1299999999</v>
      </c>
      <c r="H17" s="10473">
        <v>0</v>
      </c>
      <c r="I17" s="11593"/>
    </row>
    <row r="18" spans="1:9" s="50" customFormat="1" ht="24" customHeight="1" thickBot="1">
      <c r="A18" s="56"/>
      <c r="B18" s="136" t="s">
        <v>257</v>
      </c>
      <c r="C18" s="1690" t="s">
        <v>83</v>
      </c>
      <c r="D18" s="1664"/>
      <c r="E18" s="199">
        <f>SUM(E19:E20)</f>
        <v>5412344</v>
      </c>
      <c r="F18" s="141">
        <f>SUM(F19:F20)</f>
        <v>5283873.26</v>
      </c>
      <c r="G18" s="141">
        <f>SUM(G19:G20)</f>
        <v>0</v>
      </c>
      <c r="H18" s="141">
        <f>SUM(H19:H20)</f>
        <v>5283873.26</v>
      </c>
      <c r="I18" s="1691"/>
    </row>
    <row r="19" spans="1:9" s="50" customFormat="1" ht="309" customHeight="1" thickBot="1">
      <c r="A19" s="11530"/>
      <c r="B19" s="11612"/>
      <c r="C19" s="11610"/>
      <c r="D19" s="10376">
        <v>6610</v>
      </c>
      <c r="E19" s="10490">
        <v>4543479</v>
      </c>
      <c r="F19" s="10491">
        <f>SUM(H19:H19)</f>
        <v>4542829.5</v>
      </c>
      <c r="G19" s="10492">
        <v>0</v>
      </c>
      <c r="H19" s="10491">
        <v>4542829.5</v>
      </c>
      <c r="I19" s="10377" t="s">
        <v>1106</v>
      </c>
    </row>
    <row r="20" spans="1:9" s="50" customFormat="1" ht="228" customHeight="1" thickBot="1">
      <c r="A20" s="11530"/>
      <c r="B20" s="11613"/>
      <c r="C20" s="11611"/>
      <c r="D20" s="10378">
        <v>6610</v>
      </c>
      <c r="E20" s="10379">
        <v>868865</v>
      </c>
      <c r="F20" s="10493">
        <f>SUM(H20:H20)</f>
        <v>741043.76</v>
      </c>
      <c r="G20" s="10494">
        <v>0</v>
      </c>
      <c r="H20" s="10493">
        <v>741043.76</v>
      </c>
      <c r="I20" s="10380" t="s">
        <v>1114</v>
      </c>
    </row>
    <row r="21" spans="1:9" s="50" customFormat="1" ht="24" customHeight="1" thickBot="1">
      <c r="A21" s="714"/>
      <c r="B21" s="122" t="s">
        <v>424</v>
      </c>
      <c r="C21" s="743" t="s">
        <v>425</v>
      </c>
      <c r="D21" s="744"/>
      <c r="E21" s="738">
        <f>SUM(E22:E22)</f>
        <v>1000000</v>
      </c>
      <c r="F21" s="124">
        <f>SUM(F22:F22)</f>
        <v>0</v>
      </c>
      <c r="G21" s="124">
        <f>SUM(G22:G22)</f>
        <v>0</v>
      </c>
      <c r="H21" s="124">
        <f>SUM(H22:H22)</f>
        <v>0</v>
      </c>
      <c r="I21" s="745"/>
    </row>
    <row r="22" spans="1:9" s="50" customFormat="1" ht="83.25" customHeight="1" thickBot="1">
      <c r="A22" s="714"/>
      <c r="B22" s="770"/>
      <c r="C22" s="873"/>
      <c r="D22" s="816">
        <v>2710</v>
      </c>
      <c r="E22" s="771">
        <v>1000000</v>
      </c>
      <c r="F22" s="10257">
        <f>SUM(G22:H22)</f>
        <v>0</v>
      </c>
      <c r="G22" s="1745">
        <v>0</v>
      </c>
      <c r="H22" s="10257">
        <v>0</v>
      </c>
      <c r="I22" s="741" t="s">
        <v>467</v>
      </c>
    </row>
    <row r="23" spans="1:9" s="50" customFormat="1" ht="24" customHeight="1" thickBot="1">
      <c r="A23" s="714"/>
      <c r="B23" s="122" t="s">
        <v>426</v>
      </c>
      <c r="C23" s="743" t="s">
        <v>427</v>
      </c>
      <c r="D23" s="744"/>
      <c r="E23" s="772">
        <f>SUM(E24:E25)</f>
        <v>1430000</v>
      </c>
      <c r="F23" s="773">
        <f>SUM(F24:F25)</f>
        <v>705321.48</v>
      </c>
      <c r="G23" s="773">
        <f>SUM(G24:G25)</f>
        <v>0</v>
      </c>
      <c r="H23" s="773">
        <f>SUM(H24:H25)</f>
        <v>705321.48</v>
      </c>
      <c r="I23" s="774"/>
    </row>
    <row r="24" spans="1:9" s="50" customFormat="1" ht="46.5" customHeight="1">
      <c r="A24" s="714"/>
      <c r="B24" s="758"/>
      <c r="C24" s="779"/>
      <c r="D24" s="11614">
        <v>6300</v>
      </c>
      <c r="E24" s="780">
        <v>1000000</v>
      </c>
      <c r="F24" s="706">
        <f t="shared" ref="F24:F25" si="1">SUM(G24:H24)</f>
        <v>275321.48</v>
      </c>
      <c r="G24" s="781">
        <v>0</v>
      </c>
      <c r="H24" s="782">
        <v>275321.48</v>
      </c>
      <c r="I24" s="783" t="s">
        <v>428</v>
      </c>
    </row>
    <row r="25" spans="1:9" s="50" customFormat="1" ht="56.25" customHeight="1" thickBot="1">
      <c r="A25" s="714"/>
      <c r="B25" s="758"/>
      <c r="C25" s="779"/>
      <c r="D25" s="11615"/>
      <c r="E25" s="784">
        <v>430000</v>
      </c>
      <c r="F25" s="10257">
        <f t="shared" si="1"/>
        <v>430000</v>
      </c>
      <c r="G25" s="709">
        <v>0</v>
      </c>
      <c r="H25" s="785">
        <v>430000</v>
      </c>
      <c r="I25" s="783" t="s">
        <v>472</v>
      </c>
    </row>
    <row r="26" spans="1:9" s="43" customFormat="1" ht="33.75" customHeight="1" thickBot="1">
      <c r="A26" s="699"/>
      <c r="B26" s="122" t="s">
        <v>780</v>
      </c>
      <c r="C26" s="795" t="s">
        <v>546</v>
      </c>
      <c r="D26" s="796"/>
      <c r="E26" s="738">
        <f>SUM(E27:E27)</f>
        <v>1700000</v>
      </c>
      <c r="F26" s="124">
        <f>SUM(F27:F27)</f>
        <v>1700000</v>
      </c>
      <c r="G26" s="739">
        <f>SUM(G27:G27)</f>
        <v>1700000</v>
      </c>
      <c r="H26" s="124">
        <f>SUM(H27:H27)</f>
        <v>0</v>
      </c>
      <c r="I26" s="801"/>
    </row>
    <row r="27" spans="1:9" s="43" customFormat="1" ht="83.25" customHeight="1" thickBot="1">
      <c r="A27" s="763"/>
      <c r="B27" s="10381"/>
      <c r="C27" s="10382"/>
      <c r="D27" s="10383">
        <v>2710</v>
      </c>
      <c r="E27" s="10384">
        <v>1700000</v>
      </c>
      <c r="F27" s="10385">
        <f>SUM(G27:H27)</f>
        <v>1700000</v>
      </c>
      <c r="G27" s="10386">
        <v>1700000</v>
      </c>
      <c r="H27" s="10385">
        <v>0</v>
      </c>
      <c r="I27" s="10387" t="s">
        <v>1090</v>
      </c>
    </row>
    <row r="28" spans="1:9" s="690" customFormat="1" ht="24" customHeight="1" thickBot="1">
      <c r="A28" s="732" t="s">
        <v>550</v>
      </c>
      <c r="B28" s="733"/>
      <c r="C28" s="734"/>
      <c r="D28" s="733"/>
      <c r="E28" s="735">
        <f>SUM(E29,E34)</f>
        <v>186684</v>
      </c>
      <c r="F28" s="119">
        <f>SUM(F29,F34)</f>
        <v>176206.04</v>
      </c>
      <c r="G28" s="119">
        <f>SUM(G29,G34)</f>
        <v>116206.05</v>
      </c>
      <c r="H28" s="119">
        <f>SUM(H29,H34)</f>
        <v>59999.99</v>
      </c>
      <c r="I28" s="737"/>
    </row>
    <row r="29" spans="1:9" s="46" customFormat="1" ht="38.1" customHeight="1" thickBot="1">
      <c r="A29" s="11605"/>
      <c r="B29" s="122" t="s">
        <v>785</v>
      </c>
      <c r="C29" s="10278" t="s">
        <v>786</v>
      </c>
      <c r="D29" s="122"/>
      <c r="E29" s="738">
        <f>SUM(E30:E33)</f>
        <v>169279</v>
      </c>
      <c r="F29" s="124">
        <f>SUM(F30:F33)</f>
        <v>158801.04</v>
      </c>
      <c r="G29" s="739">
        <f>SUM(G30:G33)</f>
        <v>98801.05</v>
      </c>
      <c r="H29" s="124">
        <f>SUM(H30:H33)</f>
        <v>59999.99</v>
      </c>
      <c r="I29" s="740"/>
    </row>
    <row r="30" spans="1:9" ht="239.25" customHeight="1">
      <c r="A30" s="11527"/>
      <c r="B30" s="11616"/>
      <c r="C30" s="11618"/>
      <c r="D30" s="11620">
        <v>2710</v>
      </c>
      <c r="E30" s="11670">
        <v>99279</v>
      </c>
      <c r="F30" s="11668">
        <f>G30</f>
        <v>98801.05</v>
      </c>
      <c r="G30" s="11668">
        <v>98801.05</v>
      </c>
      <c r="H30" s="11668">
        <v>0</v>
      </c>
      <c r="I30" s="11666" t="s">
        <v>1077</v>
      </c>
    </row>
    <row r="31" spans="1:9" ht="129" customHeight="1">
      <c r="A31" s="11527"/>
      <c r="B31" s="11502"/>
      <c r="C31" s="11505"/>
      <c r="D31" s="11621"/>
      <c r="E31" s="11671"/>
      <c r="F31" s="11669"/>
      <c r="G31" s="11669"/>
      <c r="H31" s="11669"/>
      <c r="I31" s="11667"/>
    </row>
    <row r="32" spans="1:9" ht="171.75" customHeight="1">
      <c r="A32" s="11527"/>
      <c r="B32" s="11502"/>
      <c r="C32" s="11505"/>
      <c r="D32" s="11622">
        <v>6300</v>
      </c>
      <c r="E32" s="10388">
        <v>50000</v>
      </c>
      <c r="F32" s="10475">
        <f>G32+H32</f>
        <v>39999.99</v>
      </c>
      <c r="G32" s="10389">
        <v>0</v>
      </c>
      <c r="H32" s="10390">
        <v>39999.99</v>
      </c>
      <c r="I32" s="10476" t="s">
        <v>1079</v>
      </c>
    </row>
    <row r="33" spans="1:9" ht="46.5" customHeight="1" thickBot="1">
      <c r="A33" s="11527"/>
      <c r="B33" s="11617"/>
      <c r="C33" s="11619"/>
      <c r="D33" s="11615"/>
      <c r="E33" s="10391">
        <v>20000</v>
      </c>
      <c r="F33" s="10473">
        <f>G33+H33</f>
        <v>20000</v>
      </c>
      <c r="G33" s="10392">
        <v>0</v>
      </c>
      <c r="H33" s="10393">
        <v>20000</v>
      </c>
      <c r="I33" s="10394" t="s">
        <v>1078</v>
      </c>
    </row>
    <row r="34" spans="1:9" s="716" customFormat="1" ht="21" customHeight="1" thickBot="1">
      <c r="A34" s="11595"/>
      <c r="B34" s="10300" t="s">
        <v>551</v>
      </c>
      <c r="C34" s="10301" t="s">
        <v>44</v>
      </c>
      <c r="D34" s="747"/>
      <c r="E34" s="10302">
        <f>E35</f>
        <v>17405</v>
      </c>
      <c r="F34" s="10303">
        <f>F35</f>
        <v>17405</v>
      </c>
      <c r="G34" s="10304">
        <f>G35</f>
        <v>17405</v>
      </c>
      <c r="H34" s="10303">
        <f>H35</f>
        <v>0</v>
      </c>
      <c r="I34" s="10305"/>
    </row>
    <row r="35" spans="1:9" ht="62.25" customHeight="1" thickBot="1">
      <c r="A35" s="11596"/>
      <c r="B35" s="10230"/>
      <c r="C35" s="10289"/>
      <c r="D35" s="764" t="s">
        <v>71</v>
      </c>
      <c r="E35" s="10290">
        <v>17405</v>
      </c>
      <c r="F35" s="10292">
        <f>SUM(G35:H35)</f>
        <v>17405</v>
      </c>
      <c r="G35" s="10291">
        <v>17405</v>
      </c>
      <c r="H35" s="10292">
        <v>0</v>
      </c>
      <c r="I35" s="10306" t="s">
        <v>1080</v>
      </c>
    </row>
    <row r="36" spans="1:9" ht="42" customHeight="1" thickBot="1">
      <c r="A36" s="732" t="s">
        <v>429</v>
      </c>
      <c r="B36" s="10312"/>
      <c r="C36" s="10281" t="s">
        <v>92</v>
      </c>
      <c r="D36" s="10313"/>
      <c r="E36" s="735">
        <f>SUM(E37,E41)</f>
        <v>416488</v>
      </c>
      <c r="F36" s="10315">
        <f t="shared" ref="F36:H36" si="2">SUM(F37,F41)</f>
        <v>411924</v>
      </c>
      <c r="G36" s="10315">
        <f t="shared" si="2"/>
        <v>151592</v>
      </c>
      <c r="H36" s="10315">
        <f t="shared" si="2"/>
        <v>260332</v>
      </c>
      <c r="I36" s="786"/>
    </row>
    <row r="37" spans="1:9" ht="38.1" customHeight="1" thickBot="1">
      <c r="A37" s="10314"/>
      <c r="B37" s="10307" t="s">
        <v>430</v>
      </c>
      <c r="C37" s="10308" t="s">
        <v>93</v>
      </c>
      <c r="D37" s="10309"/>
      <c r="E37" s="10310">
        <f>SUM(E38:E40)</f>
        <v>369488</v>
      </c>
      <c r="F37" s="10311">
        <f>SUM(F38:F40)</f>
        <v>364924</v>
      </c>
      <c r="G37" s="10495">
        <f>SUM(G38:G40)</f>
        <v>136592</v>
      </c>
      <c r="H37" s="10496">
        <f>SUM(H38:H40)</f>
        <v>228332</v>
      </c>
      <c r="I37" s="787"/>
    </row>
    <row r="38" spans="1:9" ht="303" customHeight="1" thickBot="1">
      <c r="A38" s="788"/>
      <c r="B38" s="10395"/>
      <c r="C38" s="10396"/>
      <c r="D38" s="10383" t="s">
        <v>71</v>
      </c>
      <c r="E38" s="10397">
        <v>139000</v>
      </c>
      <c r="F38" s="10398">
        <f>SUM(G38:H38)</f>
        <v>136592</v>
      </c>
      <c r="G38" s="10398">
        <v>136592</v>
      </c>
      <c r="H38" s="10398">
        <v>0</v>
      </c>
      <c r="I38" s="10413" t="s">
        <v>1081</v>
      </c>
    </row>
    <row r="39" spans="1:9" ht="409.5" customHeight="1">
      <c r="A39" s="11629"/>
      <c r="B39" s="11627"/>
      <c r="C39" s="11625"/>
      <c r="D39" s="11623">
        <v>6300</v>
      </c>
      <c r="E39" s="11635">
        <v>230488</v>
      </c>
      <c r="F39" s="11633">
        <f t="shared" ref="F39" si="3">SUM(G39:H39)</f>
        <v>228332</v>
      </c>
      <c r="G39" s="11633">
        <v>0</v>
      </c>
      <c r="H39" s="11633">
        <v>228332</v>
      </c>
      <c r="I39" s="11631" t="s">
        <v>1082</v>
      </c>
    </row>
    <row r="40" spans="1:9" ht="20.25" customHeight="1" thickBot="1">
      <c r="A40" s="11630"/>
      <c r="B40" s="11628"/>
      <c r="C40" s="11626"/>
      <c r="D40" s="11615"/>
      <c r="E40" s="11636"/>
      <c r="F40" s="11634"/>
      <c r="G40" s="11634"/>
      <c r="H40" s="11634"/>
      <c r="I40" s="11632"/>
    </row>
    <row r="41" spans="1:9" s="51" customFormat="1" ht="38.1" customHeight="1" thickBot="1">
      <c r="A41" s="1644"/>
      <c r="B41" s="170" t="s">
        <v>431</v>
      </c>
      <c r="C41" s="1645" t="s">
        <v>44</v>
      </c>
      <c r="D41" s="1646"/>
      <c r="E41" s="197">
        <f>SUM(E42:E43)</f>
        <v>47000</v>
      </c>
      <c r="F41" s="213">
        <f>SUM(F42:F43)</f>
        <v>47000</v>
      </c>
      <c r="G41" s="141">
        <f>SUM(G42:G43)</f>
        <v>15000</v>
      </c>
      <c r="H41" s="213">
        <f>SUM(H42:H43)</f>
        <v>32000</v>
      </c>
      <c r="I41" s="1647"/>
    </row>
    <row r="42" spans="1:9" s="793" customFormat="1" ht="59.25" customHeight="1">
      <c r="A42" s="1644"/>
      <c r="B42" s="10399"/>
      <c r="C42" s="10400"/>
      <c r="D42" s="10401">
        <v>2710</v>
      </c>
      <c r="E42" s="10402">
        <v>15000</v>
      </c>
      <c r="F42" s="10404">
        <f>SUM(G42:H42)</f>
        <v>15000</v>
      </c>
      <c r="G42" s="10403">
        <v>15000</v>
      </c>
      <c r="H42" s="10404">
        <v>0</v>
      </c>
      <c r="I42" s="10421" t="s">
        <v>1083</v>
      </c>
    </row>
    <row r="43" spans="1:9" s="793" customFormat="1" ht="87" customHeight="1" thickBot="1">
      <c r="A43" s="1654"/>
      <c r="B43" s="174"/>
      <c r="C43" s="1655"/>
      <c r="D43" s="1656">
        <v>6300</v>
      </c>
      <c r="E43" s="207">
        <v>32000</v>
      </c>
      <c r="F43" s="179">
        <f>SUM(G43:H43)</f>
        <v>32000</v>
      </c>
      <c r="G43" s="180">
        <v>0</v>
      </c>
      <c r="H43" s="179">
        <v>32000</v>
      </c>
      <c r="I43" s="1657" t="s">
        <v>1086</v>
      </c>
    </row>
    <row r="44" spans="1:9" s="716" customFormat="1" ht="24" customHeight="1" thickBot="1">
      <c r="A44" s="732" t="s">
        <v>432</v>
      </c>
      <c r="B44" s="114"/>
      <c r="C44" s="10281" t="s">
        <v>102</v>
      </c>
      <c r="D44" s="10282"/>
      <c r="E44" s="118">
        <f>E45</f>
        <v>184500</v>
      </c>
      <c r="F44" s="736">
        <f>F45</f>
        <v>0</v>
      </c>
      <c r="G44" s="119">
        <f t="shared" ref="G44:H44" si="4">G45</f>
        <v>0</v>
      </c>
      <c r="H44" s="736">
        <f t="shared" si="4"/>
        <v>0</v>
      </c>
      <c r="I44" s="790"/>
    </row>
    <row r="45" spans="1:9" s="716" customFormat="1" ht="21" customHeight="1" thickBot="1">
      <c r="A45" s="11624"/>
      <c r="B45" s="10283" t="s">
        <v>793</v>
      </c>
      <c r="C45" s="10284" t="s">
        <v>1073</v>
      </c>
      <c r="D45" s="10285"/>
      <c r="E45" s="10286">
        <f>E46</f>
        <v>184500</v>
      </c>
      <c r="F45" s="10287">
        <f>F46</f>
        <v>0</v>
      </c>
      <c r="G45" s="10288">
        <f>G46</f>
        <v>0</v>
      </c>
      <c r="H45" s="10287">
        <f>H46</f>
        <v>0</v>
      </c>
      <c r="I45" s="791"/>
    </row>
    <row r="46" spans="1:9" ht="75" customHeight="1" thickBot="1">
      <c r="A46" s="11596"/>
      <c r="B46" s="10230"/>
      <c r="C46" s="10289"/>
      <c r="D46" s="764" t="s">
        <v>71</v>
      </c>
      <c r="E46" s="10290">
        <v>184500</v>
      </c>
      <c r="F46" s="10292">
        <f>SUM(G46:H46)</f>
        <v>0</v>
      </c>
      <c r="G46" s="10291">
        <v>0</v>
      </c>
      <c r="H46" s="10292">
        <v>0</v>
      </c>
      <c r="I46" s="10306" t="s">
        <v>1088</v>
      </c>
    </row>
    <row r="47" spans="1:9" s="792" customFormat="1" ht="24.75" customHeight="1" thickBot="1">
      <c r="A47" s="1639" t="s">
        <v>336</v>
      </c>
      <c r="B47" s="1640"/>
      <c r="C47" s="1641" t="s">
        <v>113</v>
      </c>
      <c r="D47" s="1642"/>
      <c r="E47" s="185">
        <f>E48+E51</f>
        <v>363950</v>
      </c>
      <c r="F47" s="185">
        <f t="shared" ref="F47:H47" si="5">F48+F51</f>
        <v>321956.84000000003</v>
      </c>
      <c r="G47" s="185">
        <f t="shared" si="5"/>
        <v>321956.84000000003</v>
      </c>
      <c r="H47" s="185">
        <f t="shared" si="5"/>
        <v>0</v>
      </c>
      <c r="I47" s="1643"/>
    </row>
    <row r="48" spans="1:9" s="51" customFormat="1" ht="38.1" customHeight="1" thickBot="1">
      <c r="A48" s="1644"/>
      <c r="B48" s="170" t="s">
        <v>433</v>
      </c>
      <c r="C48" s="1645" t="s">
        <v>118</v>
      </c>
      <c r="D48" s="1646"/>
      <c r="E48" s="197">
        <f>SUM(E49:E50)</f>
        <v>348950</v>
      </c>
      <c r="F48" s="213">
        <f>SUM(F49:F50)</f>
        <v>306956.84000000003</v>
      </c>
      <c r="G48" s="141">
        <f>SUM(G49:G50)</f>
        <v>306956.84000000003</v>
      </c>
      <c r="H48" s="213">
        <f>SUM(H49:H50)</f>
        <v>0</v>
      </c>
      <c r="I48" s="1647"/>
    </row>
    <row r="49" spans="1:9" s="793" customFormat="1" ht="46.5" customHeight="1">
      <c r="A49" s="1644"/>
      <c r="B49" s="1621"/>
      <c r="C49" s="1648"/>
      <c r="D49" s="1649" t="s">
        <v>69</v>
      </c>
      <c r="E49" s="1650">
        <v>330000</v>
      </c>
      <c r="F49" s="1652">
        <f>SUM(G49:H49)</f>
        <v>297128.84000000003</v>
      </c>
      <c r="G49" s="1651">
        <v>297128.84000000003</v>
      </c>
      <c r="H49" s="1652">
        <v>0</v>
      </c>
      <c r="I49" s="1653" t="s">
        <v>434</v>
      </c>
    </row>
    <row r="50" spans="1:9" s="793" customFormat="1" ht="46.5" customHeight="1" thickBot="1">
      <c r="A50" s="1654"/>
      <c r="B50" s="174"/>
      <c r="C50" s="1655"/>
      <c r="D50" s="1656" t="s">
        <v>71</v>
      </c>
      <c r="E50" s="207">
        <v>18950</v>
      </c>
      <c r="F50" s="179">
        <f>SUM(G50:H50)</f>
        <v>9828</v>
      </c>
      <c r="G50" s="180">
        <v>9828</v>
      </c>
      <c r="H50" s="179">
        <v>0</v>
      </c>
      <c r="I50" s="1657" t="s">
        <v>1107</v>
      </c>
    </row>
    <row r="51" spans="1:9" s="716" customFormat="1" ht="24" customHeight="1" thickBot="1">
      <c r="A51" s="56"/>
      <c r="B51" s="10283" t="s">
        <v>337</v>
      </c>
      <c r="C51" s="10284" t="s">
        <v>44</v>
      </c>
      <c r="D51" s="10285"/>
      <c r="E51" s="10286">
        <f>E52</f>
        <v>15000</v>
      </c>
      <c r="F51" s="10287">
        <f>F52</f>
        <v>15000</v>
      </c>
      <c r="G51" s="10288">
        <f>G52</f>
        <v>15000</v>
      </c>
      <c r="H51" s="10287">
        <f>H52</f>
        <v>0</v>
      </c>
      <c r="I51" s="791"/>
    </row>
    <row r="52" spans="1:9" ht="59.25" customHeight="1" thickBot="1">
      <c r="A52" s="718"/>
      <c r="B52" s="10230"/>
      <c r="C52" s="10289"/>
      <c r="D52" s="764" t="s">
        <v>71</v>
      </c>
      <c r="E52" s="10290">
        <v>15000</v>
      </c>
      <c r="F52" s="10292">
        <f>SUM(G52:H52)</f>
        <v>15000</v>
      </c>
      <c r="G52" s="10291">
        <v>15000</v>
      </c>
      <c r="H52" s="10292">
        <v>0</v>
      </c>
      <c r="I52" s="10316" t="s">
        <v>1084</v>
      </c>
    </row>
    <row r="53" spans="1:9" s="792" customFormat="1" ht="50.25" customHeight="1" thickBot="1">
      <c r="A53" s="1639" t="s">
        <v>435</v>
      </c>
      <c r="B53" s="184"/>
      <c r="C53" s="1658" t="s">
        <v>436</v>
      </c>
      <c r="D53" s="1659"/>
      <c r="E53" s="185">
        <f>E54</f>
        <v>60000</v>
      </c>
      <c r="F53" s="188">
        <f t="shared" ref="F53:H53" si="6">F54</f>
        <v>60000</v>
      </c>
      <c r="G53" s="188">
        <f t="shared" si="6"/>
        <v>60000</v>
      </c>
      <c r="H53" s="188">
        <f t="shared" si="6"/>
        <v>0</v>
      </c>
      <c r="I53" s="10318"/>
    </row>
    <row r="54" spans="1:9" ht="24" customHeight="1" thickBot="1">
      <c r="A54" s="1662"/>
      <c r="B54" s="136" t="s">
        <v>437</v>
      </c>
      <c r="C54" s="1663" t="s">
        <v>438</v>
      </c>
      <c r="D54" s="10319"/>
      <c r="E54" s="199">
        <f>SUM(E55:E55)</f>
        <v>60000</v>
      </c>
      <c r="F54" s="202">
        <f>SUM(G54:H54)</f>
        <v>60000</v>
      </c>
      <c r="G54" s="201">
        <f>SUM(G55:G55)</f>
        <v>60000</v>
      </c>
      <c r="H54" s="202">
        <f>SUM(H55:H55)</f>
        <v>0</v>
      </c>
      <c r="I54" s="10320"/>
    </row>
    <row r="55" spans="1:9" ht="129" thickBot="1">
      <c r="A55" s="1644"/>
      <c r="B55" s="10321"/>
      <c r="C55" s="153"/>
      <c r="D55" s="10322" t="s">
        <v>71</v>
      </c>
      <c r="E55" s="10323">
        <v>60000</v>
      </c>
      <c r="F55" s="10324">
        <f>SUM(G55:H55)</f>
        <v>60000</v>
      </c>
      <c r="G55" s="10325">
        <v>60000</v>
      </c>
      <c r="H55" s="10324">
        <v>0</v>
      </c>
      <c r="I55" s="10326" t="s">
        <v>1089</v>
      </c>
    </row>
    <row r="56" spans="1:9" s="43" customFormat="1" ht="24" customHeight="1" thickBot="1">
      <c r="A56" s="732" t="s">
        <v>439</v>
      </c>
      <c r="B56" s="733"/>
      <c r="C56" s="734" t="s">
        <v>156</v>
      </c>
      <c r="D56" s="794"/>
      <c r="E56" s="735">
        <f>E57+E59</f>
        <v>40000</v>
      </c>
      <c r="F56" s="119">
        <f>F57+F59</f>
        <v>40000</v>
      </c>
      <c r="G56" s="119">
        <f t="shared" ref="G56:H56" si="7">G57+G59</f>
        <v>20000</v>
      </c>
      <c r="H56" s="119">
        <f t="shared" si="7"/>
        <v>20000</v>
      </c>
      <c r="I56" s="813"/>
    </row>
    <row r="57" spans="1:9" s="802" customFormat="1" ht="24" customHeight="1" thickBot="1">
      <c r="A57" s="11569"/>
      <c r="B57" s="798">
        <v>80101</v>
      </c>
      <c r="C57" s="799" t="s">
        <v>440</v>
      </c>
      <c r="D57" s="744"/>
      <c r="E57" s="800">
        <f>SUM(E58:E58)</f>
        <v>20000</v>
      </c>
      <c r="F57" s="773">
        <f>SUM(F58:F58)</f>
        <v>20000</v>
      </c>
      <c r="G57" s="797">
        <f>SUM(G58:G58)</f>
        <v>20000</v>
      </c>
      <c r="H57" s="773">
        <f>SUM(H58:H58)</f>
        <v>0</v>
      </c>
      <c r="I57" s="801"/>
    </row>
    <row r="58" spans="1:9" s="804" customFormat="1" ht="54.75" customHeight="1" thickBot="1">
      <c r="A58" s="11530"/>
      <c r="B58" s="10405"/>
      <c r="C58" s="10406"/>
      <c r="D58" s="10407">
        <v>2710</v>
      </c>
      <c r="E58" s="10408">
        <v>20000</v>
      </c>
      <c r="F58" s="10409">
        <f>SUM(G58:H58)</f>
        <v>20000</v>
      </c>
      <c r="G58" s="10410">
        <v>20000</v>
      </c>
      <c r="H58" s="10409">
        <v>0</v>
      </c>
      <c r="I58" s="10411" t="s">
        <v>468</v>
      </c>
    </row>
    <row r="59" spans="1:9" s="43" customFormat="1" ht="25.5" customHeight="1" thickBot="1">
      <c r="A59" s="11530"/>
      <c r="B59" s="122" t="s">
        <v>441</v>
      </c>
      <c r="C59" s="795" t="s">
        <v>44</v>
      </c>
      <c r="D59" s="796"/>
      <c r="E59" s="738">
        <f>SUM(E60:E60)</f>
        <v>20000</v>
      </c>
      <c r="F59" s="124">
        <f>SUM(F60:F60)</f>
        <v>20000</v>
      </c>
      <c r="G59" s="739">
        <f>SUM(G60:G60)</f>
        <v>0</v>
      </c>
      <c r="H59" s="124">
        <f>SUM(H60:H60)</f>
        <v>20000</v>
      </c>
      <c r="I59" s="801"/>
    </row>
    <row r="60" spans="1:9" s="43" customFormat="1" ht="65.25" customHeight="1" thickBot="1">
      <c r="A60" s="763"/>
      <c r="B60" s="721"/>
      <c r="C60" s="805"/>
      <c r="D60" s="806">
        <v>6300</v>
      </c>
      <c r="E60" s="807">
        <v>20000</v>
      </c>
      <c r="F60" s="808">
        <f>SUM(G60:H60)</f>
        <v>20000</v>
      </c>
      <c r="G60" s="720">
        <v>0</v>
      </c>
      <c r="H60" s="808">
        <v>20000</v>
      </c>
      <c r="I60" s="809" t="s">
        <v>473</v>
      </c>
    </row>
    <row r="61" spans="1:9" ht="24" hidden="1" customHeight="1" thickBot="1">
      <c r="A61" s="875" t="s">
        <v>390</v>
      </c>
      <c r="B61" s="876"/>
      <c r="C61" s="877" t="s">
        <v>173</v>
      </c>
      <c r="D61" s="878"/>
      <c r="E61" s="879">
        <f>E62</f>
        <v>0</v>
      </c>
      <c r="F61" s="880">
        <f>F62</f>
        <v>0</v>
      </c>
      <c r="G61" s="880">
        <f t="shared" ref="G61:H61" si="8">G62</f>
        <v>0</v>
      </c>
      <c r="H61" s="880">
        <f t="shared" si="8"/>
        <v>0</v>
      </c>
      <c r="I61" s="881"/>
    </row>
    <row r="62" spans="1:9" s="810" customFormat="1" ht="36" hidden="1" customHeight="1" thickBot="1">
      <c r="A62" s="474"/>
      <c r="B62" s="108">
        <v>85154</v>
      </c>
      <c r="C62" s="882" t="s">
        <v>442</v>
      </c>
      <c r="D62" s="870"/>
      <c r="E62" s="883">
        <f>SUM(E63:E63)</f>
        <v>0</v>
      </c>
      <c r="F62" s="874">
        <f>SUM(F63:F63)</f>
        <v>0</v>
      </c>
      <c r="G62" s="874">
        <f>SUM(G63:G63)</f>
        <v>0</v>
      </c>
      <c r="H62" s="874">
        <f>SUM(H63:H63)</f>
        <v>0</v>
      </c>
      <c r="I62" s="884"/>
    </row>
    <row r="63" spans="1:9" s="812" customFormat="1" ht="56.25" hidden="1" customHeight="1" thickBot="1">
      <c r="A63" s="475"/>
      <c r="B63" s="885"/>
      <c r="C63" s="886"/>
      <c r="D63" s="871"/>
      <c r="E63" s="887"/>
      <c r="F63" s="888"/>
      <c r="G63" s="889"/>
      <c r="H63" s="888"/>
      <c r="I63" s="872"/>
    </row>
    <row r="64" spans="1:9" s="690" customFormat="1" ht="48" customHeight="1" thickBot="1">
      <c r="A64" s="732" t="s">
        <v>338</v>
      </c>
      <c r="B64" s="733"/>
      <c r="C64" s="734" t="s">
        <v>183</v>
      </c>
      <c r="D64" s="794"/>
      <c r="E64" s="735">
        <f t="shared" ref="E64:H65" si="9">SUM(E65)</f>
        <v>13250</v>
      </c>
      <c r="F64" s="119">
        <f t="shared" si="9"/>
        <v>13250</v>
      </c>
      <c r="G64" s="736">
        <f t="shared" si="9"/>
        <v>13250</v>
      </c>
      <c r="H64" s="119">
        <f t="shared" si="9"/>
        <v>0</v>
      </c>
      <c r="I64" s="813"/>
    </row>
    <row r="65" spans="1:11" s="690" customFormat="1" ht="24.75" customHeight="1" thickBot="1">
      <c r="A65" s="11605"/>
      <c r="B65" s="122" t="s">
        <v>443</v>
      </c>
      <c r="C65" s="795" t="s">
        <v>44</v>
      </c>
      <c r="D65" s="744"/>
      <c r="E65" s="772">
        <f t="shared" si="9"/>
        <v>13250</v>
      </c>
      <c r="F65" s="773">
        <f t="shared" si="9"/>
        <v>13250</v>
      </c>
      <c r="G65" s="797">
        <f t="shared" si="9"/>
        <v>13250</v>
      </c>
      <c r="H65" s="773">
        <f t="shared" si="9"/>
        <v>0</v>
      </c>
      <c r="I65" s="815"/>
    </row>
    <row r="66" spans="1:11" s="690" customFormat="1" ht="60.75" customHeight="1" thickBot="1">
      <c r="A66" s="11594"/>
      <c r="B66" s="721"/>
      <c r="C66" s="805"/>
      <c r="D66" s="767" t="s">
        <v>71</v>
      </c>
      <c r="E66" s="1693">
        <v>13250</v>
      </c>
      <c r="F66" s="722">
        <f>SUM(G66:H66)</f>
        <v>13250</v>
      </c>
      <c r="G66" s="1694">
        <v>13250</v>
      </c>
      <c r="H66" s="722">
        <v>0</v>
      </c>
      <c r="I66" s="1695" t="s">
        <v>537</v>
      </c>
    </row>
    <row r="67" spans="1:11" s="814" customFormat="1" ht="38.1" customHeight="1" thickBot="1">
      <c r="A67" s="732" t="s">
        <v>444</v>
      </c>
      <c r="B67" s="733"/>
      <c r="C67" s="734" t="s">
        <v>191</v>
      </c>
      <c r="D67" s="794"/>
      <c r="E67" s="735">
        <f t="shared" ref="E67:H67" si="10">SUM(E68)</f>
        <v>185000</v>
      </c>
      <c r="F67" s="119">
        <f t="shared" si="10"/>
        <v>185000</v>
      </c>
      <c r="G67" s="736">
        <f t="shared" si="10"/>
        <v>185000</v>
      </c>
      <c r="H67" s="119">
        <f t="shared" si="10"/>
        <v>0</v>
      </c>
      <c r="I67" s="813"/>
    </row>
    <row r="68" spans="1:11" s="814" customFormat="1" ht="36" customHeight="1" thickBot="1">
      <c r="A68" s="11605"/>
      <c r="B68" s="122" t="s">
        <v>445</v>
      </c>
      <c r="C68" s="743" t="s">
        <v>446</v>
      </c>
      <c r="D68" s="744"/>
      <c r="E68" s="772">
        <f>SUM(E69:E69)</f>
        <v>185000</v>
      </c>
      <c r="F68" s="773">
        <f>SUM(F69:F69)</f>
        <v>185000</v>
      </c>
      <c r="G68" s="773">
        <f>SUM(G69:G69)</f>
        <v>185000</v>
      </c>
      <c r="H68" s="773">
        <f>SUM(H69:H69)</f>
        <v>0</v>
      </c>
      <c r="I68" s="815"/>
    </row>
    <row r="69" spans="1:11" s="814" customFormat="1" ht="60" customHeight="1" thickBot="1">
      <c r="A69" s="11527"/>
      <c r="B69" s="10381"/>
      <c r="C69" s="10382"/>
      <c r="D69" s="10383" t="s">
        <v>71</v>
      </c>
      <c r="E69" s="10412">
        <v>185000</v>
      </c>
      <c r="F69" s="10385">
        <f>SUM(G69:H69)</f>
        <v>185000</v>
      </c>
      <c r="G69" s="10386">
        <v>185000</v>
      </c>
      <c r="H69" s="10385">
        <v>0</v>
      </c>
      <c r="I69" s="10413" t="s">
        <v>469</v>
      </c>
    </row>
    <row r="70" spans="1:11" s="690" customFormat="1" ht="38.1" customHeight="1" thickBot="1">
      <c r="A70" s="732" t="s">
        <v>401</v>
      </c>
      <c r="B70" s="733"/>
      <c r="C70" s="734" t="s">
        <v>199</v>
      </c>
      <c r="D70" s="794"/>
      <c r="E70" s="735">
        <f>SUM(E71)</f>
        <v>199200</v>
      </c>
      <c r="F70" s="119">
        <f>SUM(F71)</f>
        <v>199200</v>
      </c>
      <c r="G70" s="736">
        <f>SUM(G71)</f>
        <v>39600</v>
      </c>
      <c r="H70" s="119">
        <f>SUM(H71)</f>
        <v>159600</v>
      </c>
      <c r="I70" s="737"/>
    </row>
    <row r="71" spans="1:11" s="690" customFormat="1" ht="24" customHeight="1" thickBot="1">
      <c r="A71" s="714"/>
      <c r="B71" s="818" t="s">
        <v>447</v>
      </c>
      <c r="C71" s="10293" t="s">
        <v>44</v>
      </c>
      <c r="D71" s="819"/>
      <c r="E71" s="10294">
        <f>SUM(E72:E73)</f>
        <v>199200</v>
      </c>
      <c r="F71" s="773">
        <f>SUM(F72:F73)</f>
        <v>199200</v>
      </c>
      <c r="G71" s="10295">
        <f>SUM(G72:G73)</f>
        <v>39600</v>
      </c>
      <c r="H71" s="10296">
        <f>SUM(H72:H73)</f>
        <v>159600</v>
      </c>
      <c r="I71" s="820"/>
    </row>
    <row r="72" spans="1:11" s="690" customFormat="1" ht="87" customHeight="1">
      <c r="A72" s="714"/>
      <c r="B72" s="11647"/>
      <c r="C72" s="11649"/>
      <c r="D72" s="10297" t="s">
        <v>71</v>
      </c>
      <c r="E72" s="780">
        <v>39600</v>
      </c>
      <c r="F72" s="782">
        <f>SUM(G72:H72)</f>
        <v>39600</v>
      </c>
      <c r="G72" s="781">
        <v>39600</v>
      </c>
      <c r="H72" s="782">
        <v>0</v>
      </c>
      <c r="I72" s="10317" t="s">
        <v>1085</v>
      </c>
    </row>
    <row r="73" spans="1:11" s="690" customFormat="1" ht="318" customHeight="1" thickBot="1">
      <c r="A73" s="834"/>
      <c r="B73" s="11648"/>
      <c r="C73" s="11650"/>
      <c r="D73" s="806" t="s">
        <v>243</v>
      </c>
      <c r="E73" s="807">
        <v>159600</v>
      </c>
      <c r="F73" s="808">
        <f>SUM(G73:H73)</f>
        <v>159600</v>
      </c>
      <c r="G73" s="720">
        <v>0</v>
      </c>
      <c r="H73" s="808">
        <v>159600</v>
      </c>
      <c r="I73" s="10477" t="s">
        <v>1087</v>
      </c>
    </row>
    <row r="74" spans="1:11" s="49" customFormat="1" ht="38.1" customHeight="1" thickBot="1">
      <c r="A74" s="1639" t="s">
        <v>249</v>
      </c>
      <c r="B74" s="184"/>
      <c r="C74" s="1658" t="s">
        <v>218</v>
      </c>
      <c r="D74" s="1659"/>
      <c r="E74" s="1660">
        <f>SUM(E75,E77,E81,E84)</f>
        <v>2796032</v>
      </c>
      <c r="F74" s="1660">
        <f t="shared" ref="F74:H74" si="11">SUM(F75,F77,F81,F84)</f>
        <v>2790010</v>
      </c>
      <c r="G74" s="1660">
        <f t="shared" si="11"/>
        <v>499330</v>
      </c>
      <c r="H74" s="185">
        <f t="shared" si="11"/>
        <v>2290680</v>
      </c>
      <c r="I74" s="1661"/>
    </row>
    <row r="75" spans="1:11" s="49" customFormat="1" ht="38.1" customHeight="1" thickBot="1">
      <c r="A75" s="1662"/>
      <c r="B75" s="136" t="s">
        <v>448</v>
      </c>
      <c r="C75" s="1663" t="s">
        <v>219</v>
      </c>
      <c r="D75" s="1664"/>
      <c r="E75" s="1665">
        <f>SUM(E76:E76)</f>
        <v>20000</v>
      </c>
      <c r="F75" s="194">
        <f>SUM(F76:F76)</f>
        <v>20000</v>
      </c>
      <c r="G75" s="1666">
        <f>SUM(G76:G76)</f>
        <v>20000</v>
      </c>
      <c r="H75" s="202">
        <f>SUM(H76:H76)</f>
        <v>0</v>
      </c>
      <c r="I75" s="1667"/>
    </row>
    <row r="76" spans="1:11" s="49" customFormat="1" ht="71.25" customHeight="1" thickBot="1">
      <c r="A76" s="1668"/>
      <c r="B76" s="10414"/>
      <c r="C76" s="10415"/>
      <c r="D76" s="10416" t="s">
        <v>71</v>
      </c>
      <c r="E76" s="10417">
        <v>20000</v>
      </c>
      <c r="F76" s="10493">
        <f>SUM(G76:H76)</f>
        <v>20000</v>
      </c>
      <c r="G76" s="10418">
        <v>20000</v>
      </c>
      <c r="H76" s="10419">
        <v>0</v>
      </c>
      <c r="I76" s="10420" t="s">
        <v>1108</v>
      </c>
    </row>
    <row r="77" spans="1:11" s="49" customFormat="1" ht="38.1" customHeight="1" thickBot="1">
      <c r="A77" s="891"/>
      <c r="B77" s="1684">
        <v>92109</v>
      </c>
      <c r="C77" s="1685" t="s">
        <v>223</v>
      </c>
      <c r="D77" s="1686"/>
      <c r="E77" s="1687">
        <f>SUM(E78:E80)</f>
        <v>419376</v>
      </c>
      <c r="F77" s="1688">
        <f>SUM(F78:F80)</f>
        <v>414884</v>
      </c>
      <c r="G77" s="1689">
        <f>SUM(G78:G80)</f>
        <v>215204</v>
      </c>
      <c r="H77" s="1688">
        <f>SUM(H78:H80)</f>
        <v>199680</v>
      </c>
      <c r="I77" s="892"/>
    </row>
    <row r="78" spans="1:11" s="49" customFormat="1" ht="363" customHeight="1">
      <c r="A78" s="893"/>
      <c r="B78" s="894"/>
      <c r="C78" s="895"/>
      <c r="D78" s="11654">
        <v>2710</v>
      </c>
      <c r="E78" s="11656">
        <v>219376</v>
      </c>
      <c r="F78" s="11637">
        <f>SUM(G78:H78)</f>
        <v>215204</v>
      </c>
      <c r="G78" s="11637">
        <v>215204</v>
      </c>
      <c r="H78" s="11637">
        <v>0</v>
      </c>
      <c r="I78" s="1692" t="s">
        <v>1109</v>
      </c>
    </row>
    <row r="79" spans="1:11" s="49" customFormat="1" ht="114.75" customHeight="1" thickBot="1">
      <c r="A79" s="890"/>
      <c r="B79" s="896"/>
      <c r="C79" s="897"/>
      <c r="D79" s="11655"/>
      <c r="E79" s="11657"/>
      <c r="F79" s="11638"/>
      <c r="G79" s="11638"/>
      <c r="H79" s="11638"/>
      <c r="I79" s="10478" t="s">
        <v>536</v>
      </c>
    </row>
    <row r="80" spans="1:11" s="49" customFormat="1" ht="396" customHeight="1" thickBot="1">
      <c r="A80" s="56"/>
      <c r="B80" s="898"/>
      <c r="C80" s="897"/>
      <c r="D80" s="1670">
        <v>6300</v>
      </c>
      <c r="E80" s="10479">
        <v>200000</v>
      </c>
      <c r="F80" s="10480">
        <f>SUM(G80:H80)</f>
        <v>199680</v>
      </c>
      <c r="G80" s="10480">
        <v>0</v>
      </c>
      <c r="H80" s="10480">
        <v>199680</v>
      </c>
      <c r="I80" s="1671" t="s">
        <v>1110</v>
      </c>
      <c r="K80" s="821"/>
    </row>
    <row r="81" spans="1:11" s="49" customFormat="1" ht="21" customHeight="1" thickBot="1">
      <c r="A81" s="56"/>
      <c r="B81" s="136" t="s">
        <v>449</v>
      </c>
      <c r="C81" s="1672" t="s">
        <v>248</v>
      </c>
      <c r="D81" s="1664"/>
      <c r="E81" s="197">
        <f>SUM(E82:E83)</f>
        <v>29585</v>
      </c>
      <c r="F81" s="197">
        <f t="shared" ref="F81:H81" si="12">SUM(F82:F83)</f>
        <v>29569</v>
      </c>
      <c r="G81" s="197">
        <f t="shared" si="12"/>
        <v>9569</v>
      </c>
      <c r="H81" s="197">
        <f t="shared" si="12"/>
        <v>20000</v>
      </c>
      <c r="I81" s="1667"/>
    </row>
    <row r="82" spans="1:11" s="793" customFormat="1" ht="54" customHeight="1">
      <c r="A82" s="56"/>
      <c r="B82" s="11612"/>
      <c r="C82" s="10422"/>
      <c r="D82" s="10423" t="s">
        <v>71</v>
      </c>
      <c r="E82" s="10424">
        <v>9585</v>
      </c>
      <c r="F82" s="10404">
        <f>SUM(G82:H82)</f>
        <v>9569</v>
      </c>
      <c r="G82" s="10425">
        <v>9569</v>
      </c>
      <c r="H82" s="10426">
        <v>0</v>
      </c>
      <c r="I82" s="10421" t="s">
        <v>534</v>
      </c>
    </row>
    <row r="83" spans="1:11" s="793" customFormat="1" ht="57" customHeight="1" thickBot="1">
      <c r="A83" s="56"/>
      <c r="B83" s="11651"/>
      <c r="C83" s="10427"/>
      <c r="D83" s="1675">
        <v>6300</v>
      </c>
      <c r="E83" s="10428">
        <v>20000</v>
      </c>
      <c r="F83" s="179">
        <f>SUM(G83:H83)</f>
        <v>20000</v>
      </c>
      <c r="G83" s="10429">
        <v>0</v>
      </c>
      <c r="H83" s="10474">
        <v>20000</v>
      </c>
      <c r="I83" s="1669" t="s">
        <v>535</v>
      </c>
    </row>
    <row r="84" spans="1:11" s="49" customFormat="1" ht="24" customHeight="1" thickBot="1">
      <c r="A84" s="110"/>
      <c r="B84" s="1676">
        <v>92195</v>
      </c>
      <c r="C84" s="1663" t="s">
        <v>44</v>
      </c>
      <c r="D84" s="1677"/>
      <c r="E84" s="1678">
        <f>SUM(E85:E88)</f>
        <v>2327071</v>
      </c>
      <c r="F84" s="202">
        <f>SUM(F85:F88)</f>
        <v>2325557</v>
      </c>
      <c r="G84" s="1666">
        <f>SUM(G85:G88)</f>
        <v>254557</v>
      </c>
      <c r="H84" s="202">
        <f>SUM(H85:H88)</f>
        <v>2071000</v>
      </c>
      <c r="I84" s="769"/>
    </row>
    <row r="85" spans="1:11" s="49" customFormat="1" ht="219.75" customHeight="1">
      <c r="A85" s="1644"/>
      <c r="B85" s="10430"/>
      <c r="C85" s="11662"/>
      <c r="D85" s="11654">
        <v>2710</v>
      </c>
      <c r="E85" s="11652">
        <v>256071</v>
      </c>
      <c r="F85" s="11637">
        <f>G85+H85</f>
        <v>254557</v>
      </c>
      <c r="G85" s="11664">
        <v>254557</v>
      </c>
      <c r="H85" s="11637">
        <v>0</v>
      </c>
      <c r="I85" s="11639" t="s">
        <v>1113</v>
      </c>
      <c r="K85" s="822"/>
    </row>
    <row r="86" spans="1:11" s="49" customFormat="1" ht="333" customHeight="1" thickBot="1">
      <c r="A86" s="1673"/>
      <c r="B86" s="1674"/>
      <c r="C86" s="11663"/>
      <c r="D86" s="11655"/>
      <c r="E86" s="11653"/>
      <c r="F86" s="11638"/>
      <c r="G86" s="11665"/>
      <c r="H86" s="11638"/>
      <c r="I86" s="11640"/>
    </row>
    <row r="87" spans="1:11" s="49" customFormat="1" ht="177.75" customHeight="1">
      <c r="A87" s="56"/>
      <c r="B87" s="10482"/>
      <c r="C87" s="10483"/>
      <c r="D87" s="11654">
        <v>6300</v>
      </c>
      <c r="E87" s="10479">
        <v>71000</v>
      </c>
      <c r="F87" s="10480">
        <f>G87+H87</f>
        <v>71000</v>
      </c>
      <c r="G87" s="10480">
        <v>0</v>
      </c>
      <c r="H87" s="10480">
        <v>71000</v>
      </c>
      <c r="I87" s="10485" t="s">
        <v>1112</v>
      </c>
    </row>
    <row r="88" spans="1:11" s="49" customFormat="1" ht="42" customHeight="1" thickBot="1">
      <c r="A88" s="10481"/>
      <c r="B88" s="899"/>
      <c r="C88" s="10484"/>
      <c r="D88" s="11655"/>
      <c r="E88" s="10487">
        <v>2000000</v>
      </c>
      <c r="F88" s="10488">
        <v>2000000</v>
      </c>
      <c r="G88" s="10488">
        <v>0</v>
      </c>
      <c r="H88" s="10489">
        <v>2000000</v>
      </c>
      <c r="I88" s="10486" t="s">
        <v>1111</v>
      </c>
    </row>
    <row r="89" spans="1:11" s="814" customFormat="1" ht="24" customHeight="1" thickBot="1">
      <c r="A89" s="732" t="s">
        <v>450</v>
      </c>
      <c r="B89" s="823"/>
      <c r="C89" s="734" t="s">
        <v>232</v>
      </c>
      <c r="D89" s="794"/>
      <c r="E89" s="824">
        <f>SUM(E90,E94,E96)</f>
        <v>1461114</v>
      </c>
      <c r="F89" s="916">
        <f t="shared" ref="F89:H89" si="13">SUM(F90,F94,F96)</f>
        <v>440587</v>
      </c>
      <c r="G89" s="916">
        <f t="shared" si="13"/>
        <v>72000</v>
      </c>
      <c r="H89" s="119">
        <f t="shared" si="13"/>
        <v>368587</v>
      </c>
      <c r="I89" s="813"/>
    </row>
    <row r="90" spans="1:11" s="814" customFormat="1" ht="24" customHeight="1" thickBot="1">
      <c r="A90" s="742"/>
      <c r="B90" s="825">
        <v>92601</v>
      </c>
      <c r="C90" s="795" t="s">
        <v>451</v>
      </c>
      <c r="D90" s="826"/>
      <c r="E90" s="800">
        <f>SUM(E91:E93)</f>
        <v>1060000</v>
      </c>
      <c r="F90" s="773">
        <f>SUM(F91:F93)</f>
        <v>40000</v>
      </c>
      <c r="G90" s="827">
        <f>SUM(G91:G93)</f>
        <v>20000</v>
      </c>
      <c r="H90" s="773">
        <f>SUM(H91:H93)</f>
        <v>20000</v>
      </c>
      <c r="I90" s="828"/>
    </row>
    <row r="91" spans="1:11" s="814" customFormat="1" ht="47.25" customHeight="1">
      <c r="A91" s="714"/>
      <c r="B91" s="11641"/>
      <c r="C91" s="11644"/>
      <c r="D91" s="811">
        <v>2710</v>
      </c>
      <c r="E91" s="777">
        <v>20000</v>
      </c>
      <c r="F91" s="10497">
        <f>SUM(G91:H91)</f>
        <v>20000</v>
      </c>
      <c r="G91" s="912">
        <v>20000</v>
      </c>
      <c r="H91" s="778">
        <v>0</v>
      </c>
      <c r="I91" s="10499" t="s">
        <v>470</v>
      </c>
    </row>
    <row r="92" spans="1:11" s="814" customFormat="1" ht="47.25" customHeight="1">
      <c r="A92" s="714"/>
      <c r="B92" s="11642"/>
      <c r="C92" s="11645"/>
      <c r="D92" s="11660">
        <v>6300</v>
      </c>
      <c r="E92" s="910">
        <v>1000000</v>
      </c>
      <c r="F92" s="761">
        <f>SUM(G92:H92)</f>
        <v>0</v>
      </c>
      <c r="G92" s="911">
        <v>0</v>
      </c>
      <c r="H92" s="817">
        <v>0</v>
      </c>
      <c r="I92" s="10500" t="s">
        <v>474</v>
      </c>
    </row>
    <row r="93" spans="1:11" s="814" customFormat="1" ht="95.25" customHeight="1" thickBot="1">
      <c r="A93" s="714"/>
      <c r="B93" s="11643"/>
      <c r="C93" s="11646"/>
      <c r="D93" s="11661"/>
      <c r="E93" s="829">
        <v>40000</v>
      </c>
      <c r="F93" s="803">
        <f>SUM(G93:H93)</f>
        <v>20000</v>
      </c>
      <c r="G93" s="831">
        <v>0</v>
      </c>
      <c r="H93" s="830">
        <v>20000</v>
      </c>
      <c r="I93" s="933" t="s">
        <v>477</v>
      </c>
    </row>
    <row r="94" spans="1:11" s="814" customFormat="1" ht="24" customHeight="1" thickBot="1">
      <c r="A94" s="742"/>
      <c r="B94" s="825">
        <v>92605</v>
      </c>
      <c r="C94" s="795" t="s">
        <v>451</v>
      </c>
      <c r="D94" s="826"/>
      <c r="E94" s="800">
        <f>SUM(E95:E95)</f>
        <v>200000</v>
      </c>
      <c r="F94" s="773">
        <f>SUM(F95:F95)</f>
        <v>200000</v>
      </c>
      <c r="G94" s="827">
        <f>SUM(G95:G95)</f>
        <v>0</v>
      </c>
      <c r="H94" s="773">
        <f>SUM(H95:H95)</f>
        <v>200000</v>
      </c>
      <c r="I94" s="828"/>
    </row>
    <row r="95" spans="1:11" s="814" customFormat="1" ht="39" customHeight="1" thickBot="1">
      <c r="A95" s="714"/>
      <c r="B95" s="913"/>
      <c r="C95" s="914"/>
      <c r="D95" s="915">
        <v>6300</v>
      </c>
      <c r="E95" s="775">
        <v>200000</v>
      </c>
      <c r="F95" s="789">
        <f>SUM(G95:H95)</f>
        <v>200000</v>
      </c>
      <c r="G95" s="835">
        <v>0</v>
      </c>
      <c r="H95" s="776">
        <v>200000</v>
      </c>
      <c r="I95" s="1680" t="s">
        <v>475</v>
      </c>
    </row>
    <row r="96" spans="1:11" s="50" customFormat="1" ht="24" customHeight="1" thickBot="1">
      <c r="A96" s="56"/>
      <c r="B96" s="818" t="s">
        <v>452</v>
      </c>
      <c r="C96" s="832" t="s">
        <v>44</v>
      </c>
      <c r="D96" s="819"/>
      <c r="E96" s="917">
        <f>SUM(E97:E98)</f>
        <v>201114</v>
      </c>
      <c r="F96" s="918">
        <f>SUM(F97:F98)</f>
        <v>200587</v>
      </c>
      <c r="G96" s="919">
        <f>SUM(G97:G98)</f>
        <v>52000</v>
      </c>
      <c r="H96" s="918">
        <f>SUM(H97:H98)</f>
        <v>148587</v>
      </c>
      <c r="I96" s="833"/>
    </row>
    <row r="97" spans="1:9" s="50" customFormat="1" ht="122.25" customHeight="1" thickBot="1">
      <c r="A97" s="834"/>
      <c r="B97" s="10431"/>
      <c r="C97" s="10432"/>
      <c r="D97" s="10407" t="s">
        <v>71</v>
      </c>
      <c r="E97" s="10433">
        <v>52000</v>
      </c>
      <c r="F97" s="10498">
        <f>SUM(G97:H97)</f>
        <v>52000</v>
      </c>
      <c r="G97" s="10434">
        <v>52000</v>
      </c>
      <c r="H97" s="10409">
        <v>0</v>
      </c>
      <c r="I97" s="10435" t="s">
        <v>471</v>
      </c>
    </row>
    <row r="98" spans="1:9" s="50" customFormat="1" ht="263.25" customHeight="1" thickBot="1">
      <c r="A98" s="55"/>
      <c r="B98" s="836"/>
      <c r="C98" s="837"/>
      <c r="D98" s="767" t="s">
        <v>243</v>
      </c>
      <c r="E98" s="768">
        <v>149114</v>
      </c>
      <c r="F98" s="10473">
        <f>SUM(G98:H98)</f>
        <v>148587</v>
      </c>
      <c r="G98" s="838">
        <v>0</v>
      </c>
      <c r="H98" s="722">
        <v>148587</v>
      </c>
      <c r="I98" s="839" t="s">
        <v>476</v>
      </c>
    </row>
    <row r="99" spans="1:9" s="43" customFormat="1" ht="39.75" customHeight="1" thickBot="1">
      <c r="A99" s="11658" t="s">
        <v>453</v>
      </c>
      <c r="B99" s="11658"/>
      <c r="C99" s="11659"/>
      <c r="D99" s="10436"/>
      <c r="E99" s="10437">
        <f>SUM(E7,E13,E36,E47,E53,E56,E61,E64,E67,E70,E74,E89,E44,E28)</f>
        <v>50382527</v>
      </c>
      <c r="F99" s="10438">
        <f t="shared" ref="F99:H99" si="14">SUM(F7,F13,F36,F47,F53,F56,F61,F64,F67,F70,F74,F89,F44,F28)</f>
        <v>42005194.480000004</v>
      </c>
      <c r="G99" s="10438">
        <f t="shared" si="14"/>
        <v>19285498.949999999</v>
      </c>
      <c r="H99" s="10438">
        <f t="shared" si="14"/>
        <v>22719695.529999997</v>
      </c>
      <c r="I99" s="10439"/>
    </row>
    <row r="101" spans="1:9">
      <c r="E101" s="840"/>
      <c r="F101" s="840"/>
      <c r="G101" s="840"/>
      <c r="H101" s="840"/>
      <c r="I101" s="1681"/>
    </row>
    <row r="102" spans="1:9" ht="15">
      <c r="D102" s="54"/>
      <c r="E102" s="54"/>
      <c r="F102" s="841"/>
      <c r="G102" s="841"/>
      <c r="H102" s="54"/>
      <c r="I102" s="1682"/>
    </row>
    <row r="103" spans="1:9" ht="15">
      <c r="D103" s="54"/>
      <c r="E103" s="54"/>
      <c r="F103" s="841"/>
      <c r="G103" s="841"/>
      <c r="H103" s="841"/>
      <c r="I103" s="1682"/>
    </row>
    <row r="104" spans="1:9" ht="15">
      <c r="D104" s="54"/>
      <c r="E104" s="54"/>
      <c r="F104" s="841"/>
      <c r="G104" s="841"/>
      <c r="H104" s="841"/>
      <c r="I104" s="1682"/>
    </row>
    <row r="105" spans="1:9" s="845" customFormat="1" ht="15">
      <c r="A105" s="842"/>
      <c r="B105" s="842"/>
      <c r="C105" s="843"/>
      <c r="D105" s="844"/>
      <c r="E105" s="54"/>
      <c r="F105" s="841"/>
      <c r="G105" s="841"/>
      <c r="H105" s="841"/>
      <c r="I105" s="1682"/>
    </row>
    <row r="106" spans="1:9" ht="15">
      <c r="E106" s="54"/>
      <c r="F106" s="841"/>
      <c r="G106" s="841"/>
      <c r="H106" s="841"/>
      <c r="I106" s="1682"/>
    </row>
    <row r="107" spans="1:9" ht="15">
      <c r="E107" s="54"/>
      <c r="F107" s="841"/>
      <c r="G107" s="841"/>
      <c r="I107" s="1682"/>
    </row>
    <row r="108" spans="1:9">
      <c r="E108" s="54"/>
      <c r="F108" s="841"/>
      <c r="G108" s="841"/>
      <c r="I108" s="1681"/>
    </row>
    <row r="109" spans="1:9">
      <c r="E109" s="54"/>
      <c r="F109" s="841"/>
      <c r="G109" s="846"/>
      <c r="H109" s="846"/>
      <c r="I109" s="846"/>
    </row>
    <row r="110" spans="1:9">
      <c r="E110" s="54"/>
      <c r="F110" s="841"/>
    </row>
    <row r="111" spans="1:9">
      <c r="E111" s="54"/>
      <c r="F111" s="841"/>
    </row>
    <row r="112" spans="1:9">
      <c r="E112" s="54"/>
      <c r="F112" s="841"/>
    </row>
    <row r="113" spans="1:11">
      <c r="E113" s="54"/>
      <c r="F113" s="841"/>
    </row>
    <row r="114" spans="1:11">
      <c r="E114" s="54"/>
      <c r="F114" s="841"/>
    </row>
    <row r="115" spans="1:11">
      <c r="E115" s="841"/>
    </row>
    <row r="116" spans="1:11" s="47" customFormat="1">
      <c r="A116" s="105"/>
      <c r="B116" s="105"/>
      <c r="C116" s="48"/>
      <c r="E116" s="841"/>
      <c r="I116" s="1683"/>
      <c r="J116" s="44"/>
      <c r="K116" s="44"/>
    </row>
  </sheetData>
  <mergeCells count="66">
    <mergeCell ref="I30:I31"/>
    <mergeCell ref="H30:H31"/>
    <mergeCell ref="G30:G31"/>
    <mergeCell ref="F30:F31"/>
    <mergeCell ref="E30:E31"/>
    <mergeCell ref="A99:C99"/>
    <mergeCell ref="D92:D93"/>
    <mergeCell ref="D85:D86"/>
    <mergeCell ref="C85:C86"/>
    <mergeCell ref="G85:G86"/>
    <mergeCell ref="H85:H86"/>
    <mergeCell ref="I85:I86"/>
    <mergeCell ref="B91:B93"/>
    <mergeCell ref="C91:C93"/>
    <mergeCell ref="B72:B73"/>
    <mergeCell ref="C72:C73"/>
    <mergeCell ref="B82:B83"/>
    <mergeCell ref="E85:E86"/>
    <mergeCell ref="F85:F86"/>
    <mergeCell ref="D87:D88"/>
    <mergeCell ref="H78:H79"/>
    <mergeCell ref="G78:G79"/>
    <mergeCell ref="F78:F79"/>
    <mergeCell ref="E78:E79"/>
    <mergeCell ref="D78:D79"/>
    <mergeCell ref="I39:I40"/>
    <mergeCell ref="H39:H40"/>
    <mergeCell ref="G39:G40"/>
    <mergeCell ref="F39:F40"/>
    <mergeCell ref="E39:E40"/>
    <mergeCell ref="D24:D25"/>
    <mergeCell ref="A68:A69"/>
    <mergeCell ref="A65:A66"/>
    <mergeCell ref="A29:A33"/>
    <mergeCell ref="B30:B33"/>
    <mergeCell ref="C30:C33"/>
    <mergeCell ref="D30:D31"/>
    <mergeCell ref="D32:D33"/>
    <mergeCell ref="A34:A35"/>
    <mergeCell ref="D39:D40"/>
    <mergeCell ref="A45:A46"/>
    <mergeCell ref="A57:A59"/>
    <mergeCell ref="C39:C40"/>
    <mergeCell ref="B39:B40"/>
    <mergeCell ref="A39:A40"/>
    <mergeCell ref="B9:B12"/>
    <mergeCell ref="C9:C12"/>
    <mergeCell ref="C19:C20"/>
    <mergeCell ref="A19:A20"/>
    <mergeCell ref="B19:B20"/>
    <mergeCell ref="I15:I17"/>
    <mergeCell ref="A16:A17"/>
    <mergeCell ref="B16:B17"/>
    <mergeCell ref="C16:C17"/>
    <mergeCell ref="A2:I2"/>
    <mergeCell ref="A3:B3"/>
    <mergeCell ref="A4:A6"/>
    <mergeCell ref="B4:B6"/>
    <mergeCell ref="C4:C6"/>
    <mergeCell ref="D4:D6"/>
    <mergeCell ref="E4:H4"/>
    <mergeCell ref="I4:I6"/>
    <mergeCell ref="E5:E6"/>
    <mergeCell ref="F5:F6"/>
    <mergeCell ref="G5:H5"/>
    <mergeCell ref="A8:A12"/>
  </mergeCells>
  <printOptions horizontalCentered="1"/>
  <pageMargins left="0.25" right="0.25" top="0.75" bottom="0.75" header="0.3" footer="0.3"/>
  <pageSetup paperSize="9" scale="67" fitToHeight="0" orientation="landscape" r:id="rId1"/>
  <headerFooter>
    <oddFooter>Strona &amp;P z &amp;N</oddFooter>
  </headerFooter>
  <rowBreaks count="9" manualBreakCount="9">
    <brk id="17" max="8" man="1"/>
    <brk id="20" max="8" man="1"/>
    <brk id="27" max="8" man="1"/>
    <brk id="33" max="8" man="1"/>
    <brk id="43" max="8" man="1"/>
    <brk id="58" max="8" man="1"/>
    <brk id="69" max="8" man="1"/>
    <brk id="76" max="8" man="1"/>
    <brk id="83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D445E-E198-43D0-BF83-7E2B6D63E1F8}">
  <sheetPr>
    <pageSetUpPr fitToPage="1"/>
  </sheetPr>
  <dimension ref="A1:J328"/>
  <sheetViews>
    <sheetView view="pageBreakPreview" zoomScale="90" zoomScaleNormal="100" zoomScaleSheetLayoutView="90" workbookViewId="0">
      <selection activeCell="J12" sqref="J12"/>
    </sheetView>
  </sheetViews>
  <sheetFormatPr defaultRowHeight="14.25"/>
  <cols>
    <col min="1" max="1" width="72.140625" style="10468" customWidth="1"/>
    <col min="2" max="2" width="19.7109375" style="10468" bestFit="1" customWidth="1"/>
    <col min="3" max="3" width="16" style="10468" customWidth="1"/>
    <col min="4" max="4" width="13.5703125" style="10468" customWidth="1"/>
    <col min="5" max="5" width="15.42578125" style="10440" bestFit="1" customWidth="1"/>
    <col min="6" max="6" width="9.140625" style="10440"/>
    <col min="7" max="7" width="15.42578125" style="10440" bestFit="1" customWidth="1"/>
    <col min="8" max="16384" width="9.140625" style="10440"/>
  </cols>
  <sheetData>
    <row r="1" spans="1:7">
      <c r="A1" s="11672" t="s">
        <v>1091</v>
      </c>
      <c r="B1" s="11672"/>
      <c r="C1" s="11672"/>
      <c r="D1" s="11672"/>
    </row>
    <row r="2" spans="1:7">
      <c r="A2" s="11672"/>
      <c r="B2" s="11672"/>
      <c r="C2" s="11672"/>
      <c r="D2" s="11672"/>
    </row>
    <row r="3" spans="1:7" ht="16.5" customHeight="1">
      <c r="A3" s="10441"/>
      <c r="B3" s="10441"/>
      <c r="C3" s="10441"/>
      <c r="D3" s="10441"/>
      <c r="E3" s="10442"/>
    </row>
    <row r="4" spans="1:7" ht="15.75">
      <c r="A4" s="11673" t="s">
        <v>1092</v>
      </c>
      <c r="B4" s="11673"/>
      <c r="C4" s="10441"/>
      <c r="D4" s="10441"/>
    </row>
    <row r="5" spans="1:7" ht="15.75" thickBot="1">
      <c r="A5" s="10441"/>
      <c r="B5" s="10441"/>
      <c r="C5" s="10441"/>
      <c r="D5" s="10443" t="s">
        <v>0</v>
      </c>
    </row>
    <row r="6" spans="1:7" ht="45.75" thickBot="1">
      <c r="A6" s="10444" t="s">
        <v>1093</v>
      </c>
      <c r="B6" s="10445" t="s">
        <v>6</v>
      </c>
      <c r="C6" s="10446" t="s">
        <v>7</v>
      </c>
      <c r="D6" s="10447" t="s">
        <v>1094</v>
      </c>
    </row>
    <row r="7" spans="1:7" ht="12.75" customHeight="1">
      <c r="A7" s="10448" t="s">
        <v>9</v>
      </c>
      <c r="B7" s="10449" t="s">
        <v>10</v>
      </c>
      <c r="C7" s="10450" t="s">
        <v>11</v>
      </c>
      <c r="D7" s="10449" t="s">
        <v>12</v>
      </c>
    </row>
    <row r="8" spans="1:7" ht="21" customHeight="1">
      <c r="A8" s="10451" t="s">
        <v>1095</v>
      </c>
      <c r="B8" s="10452">
        <v>691872</v>
      </c>
      <c r="C8" s="10453">
        <v>870522.31</v>
      </c>
      <c r="D8" s="10454">
        <f t="shared" ref="D8:D13" si="0">C8/B8*100</f>
        <v>125.82129497941817</v>
      </c>
    </row>
    <row r="9" spans="1:7" ht="21" customHeight="1">
      <c r="A9" s="10451" t="s">
        <v>1096</v>
      </c>
      <c r="B9" s="10452">
        <v>36897727</v>
      </c>
      <c r="C9" s="10453">
        <v>364000159.68000001</v>
      </c>
      <c r="D9" s="10454">
        <f t="shared" si="0"/>
        <v>986.51106524800309</v>
      </c>
    </row>
    <row r="10" spans="1:7" ht="57">
      <c r="A10" s="10455" t="s">
        <v>1097</v>
      </c>
      <c r="B10" s="10452">
        <v>0</v>
      </c>
      <c r="C10" s="10453">
        <v>181019556.59999999</v>
      </c>
      <c r="D10" s="10454" t="s">
        <v>1098</v>
      </c>
    </row>
    <row r="11" spans="1:7" ht="63.75" customHeight="1">
      <c r="A11" s="10455" t="s">
        <v>1099</v>
      </c>
      <c r="B11" s="10452">
        <v>25643044</v>
      </c>
      <c r="C11" s="10453">
        <v>54307355.390000001</v>
      </c>
      <c r="D11" s="10454">
        <f t="shared" si="0"/>
        <v>211.7820153878767</v>
      </c>
    </row>
    <row r="12" spans="1:7" ht="63" customHeight="1" thickBot="1">
      <c r="A12" s="10456" t="s">
        <v>1100</v>
      </c>
      <c r="B12" s="10452">
        <v>15475474</v>
      </c>
      <c r="C12" s="10453">
        <v>19488263.289999999</v>
      </c>
      <c r="D12" s="10454">
        <f t="shared" si="0"/>
        <v>125.92999277437318</v>
      </c>
      <c r="E12" s="10457"/>
      <c r="G12" s="10458"/>
    </row>
    <row r="13" spans="1:7" ht="25.5" customHeight="1" thickBot="1">
      <c r="A13" s="10444" t="s">
        <v>418</v>
      </c>
      <c r="B13" s="10459">
        <f>SUM(B8:B12)</f>
        <v>78708117</v>
      </c>
      <c r="C13" s="10460">
        <f>SUM(C8:C12)</f>
        <v>619685857.26999998</v>
      </c>
      <c r="D13" s="10460">
        <f t="shared" si="0"/>
        <v>787.32141091623373</v>
      </c>
    </row>
    <row r="14" spans="1:7" ht="15">
      <c r="A14" s="10461"/>
      <c r="B14" s="10461"/>
      <c r="C14" s="10461"/>
      <c r="D14" s="10461"/>
    </row>
    <row r="15" spans="1:7" ht="15">
      <c r="A15" s="10461"/>
      <c r="B15" s="10461"/>
      <c r="C15" s="10461"/>
      <c r="D15" s="10461"/>
    </row>
    <row r="16" spans="1:7" s="10462" customFormat="1" ht="15.75">
      <c r="A16" s="11673" t="s">
        <v>1101</v>
      </c>
      <c r="B16" s="11673"/>
      <c r="C16" s="10441"/>
      <c r="D16" s="10441"/>
    </row>
    <row r="17" spans="1:4" ht="15.75" thickBot="1">
      <c r="A17" s="10441"/>
      <c r="B17" s="10441"/>
      <c r="C17" s="10441"/>
      <c r="D17" s="10443" t="s">
        <v>0</v>
      </c>
    </row>
    <row r="18" spans="1:4" ht="51.75" customHeight="1" thickBot="1">
      <c r="A18" s="10444" t="s">
        <v>1102</v>
      </c>
      <c r="B18" s="10445" t="s">
        <v>6</v>
      </c>
      <c r="C18" s="10446" t="s">
        <v>7</v>
      </c>
      <c r="D18" s="10447" t="s">
        <v>1094</v>
      </c>
    </row>
    <row r="19" spans="1:4">
      <c r="A19" s="10448" t="s">
        <v>9</v>
      </c>
      <c r="B19" s="10449" t="s">
        <v>10</v>
      </c>
      <c r="C19" s="10450" t="s">
        <v>11</v>
      </c>
      <c r="D19" s="10449" t="s">
        <v>12</v>
      </c>
    </row>
    <row r="20" spans="1:4" ht="19.5" customHeight="1">
      <c r="A20" s="10451" t="s">
        <v>1103</v>
      </c>
      <c r="B20" s="10463">
        <v>20560000</v>
      </c>
      <c r="C20" s="10464">
        <v>20560000</v>
      </c>
      <c r="D20" s="10465">
        <f t="shared" ref="D20:D22" si="1">C20/B20*100</f>
        <v>100</v>
      </c>
    </row>
    <row r="21" spans="1:4" ht="19.5" customHeight="1">
      <c r="A21" s="10466" t="s">
        <v>1104</v>
      </c>
      <c r="B21" s="10463">
        <v>12000000</v>
      </c>
      <c r="C21" s="10464">
        <v>12000000</v>
      </c>
      <c r="D21" s="10465">
        <f t="shared" si="1"/>
        <v>100</v>
      </c>
    </row>
    <row r="22" spans="1:4" ht="19.5" customHeight="1" thickBot="1">
      <c r="A22" s="10455" t="s">
        <v>1105</v>
      </c>
      <c r="B22" s="10463">
        <v>4337727</v>
      </c>
      <c r="C22" s="10464">
        <v>1191422.42</v>
      </c>
      <c r="D22" s="10465">
        <f t="shared" si="1"/>
        <v>27.466514605460418</v>
      </c>
    </row>
    <row r="23" spans="1:4" ht="24" customHeight="1" thickBot="1">
      <c r="A23" s="10444" t="s">
        <v>418</v>
      </c>
      <c r="B23" s="10459">
        <f>SUM(B20:B22)</f>
        <v>36897727</v>
      </c>
      <c r="C23" s="10467">
        <f>SUM(C20:C22)</f>
        <v>33751422.420000002</v>
      </c>
      <c r="D23" s="10460">
        <f>C23/B23*100</f>
        <v>91.472904062626952</v>
      </c>
    </row>
    <row r="27" spans="1:4">
      <c r="B27" s="10469"/>
    </row>
    <row r="28" spans="1:4">
      <c r="B28" s="10469"/>
    </row>
    <row r="29" spans="1:4" ht="15">
      <c r="B29" s="10470"/>
    </row>
    <row r="93" ht="14.25" customHeight="1"/>
    <row r="328" spans="10:10">
      <c r="J328" s="10440" t="e">
        <f>G328/D328</f>
        <v>#DIV/0!</v>
      </c>
    </row>
  </sheetData>
  <mergeCells count="3">
    <mergeCell ref="A1:D2"/>
    <mergeCell ref="A4:B4"/>
    <mergeCell ref="A16:B16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Strona &amp;P z &amp;N</oddFooter>
  </headerFooter>
  <rowBreaks count="1" manualBreakCount="1">
    <brk id="14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9EB66-64E1-4446-9F01-6F1706916DD5}">
  <sheetPr>
    <pageSetUpPr fitToPage="1"/>
  </sheetPr>
  <dimension ref="A1:K22"/>
  <sheetViews>
    <sheetView view="pageBreakPreview" zoomScaleNormal="75" zoomScaleSheetLayoutView="100" workbookViewId="0">
      <selection activeCell="M8" sqref="M8"/>
    </sheetView>
  </sheetViews>
  <sheetFormatPr defaultRowHeight="15"/>
  <cols>
    <col min="1" max="1" width="5.28515625" style="847" customWidth="1"/>
    <col min="2" max="2" width="8.5703125" style="847" customWidth="1"/>
    <col min="3" max="3" width="10.140625" style="847" customWidth="1"/>
    <col min="4" max="4" width="61" style="847" customWidth="1"/>
    <col min="5" max="5" width="14" style="847" customWidth="1"/>
    <col min="6" max="6" width="14.85546875" style="847" customWidth="1"/>
    <col min="7" max="7" width="13" style="847" customWidth="1"/>
    <col min="8" max="8" width="15.42578125" style="847" customWidth="1"/>
    <col min="9" max="16384" width="9.140625" style="847"/>
  </cols>
  <sheetData>
    <row r="1" spans="1:11" s="921" customFormat="1" ht="47.25" customHeight="1">
      <c r="A1" s="920"/>
      <c r="B1" s="11682" t="s">
        <v>454</v>
      </c>
      <c r="C1" s="11682"/>
      <c r="D1" s="11682"/>
      <c r="E1" s="11682"/>
      <c r="F1" s="11682"/>
      <c r="G1" s="11682"/>
      <c r="H1" s="11682"/>
    </row>
    <row r="2" spans="1:11" s="921" customFormat="1" ht="15.75" thickBot="1">
      <c r="A2" s="920"/>
      <c r="B2" s="848"/>
      <c r="C2" s="848"/>
      <c r="D2" s="849"/>
      <c r="E2" s="849"/>
      <c r="F2" s="849"/>
      <c r="G2" s="849"/>
      <c r="H2" s="850" t="s">
        <v>0</v>
      </c>
    </row>
    <row r="3" spans="1:11" s="921" customFormat="1" ht="19.5" customHeight="1" thickBot="1">
      <c r="A3" s="11683" t="s">
        <v>455</v>
      </c>
      <c r="B3" s="11684" t="s">
        <v>1</v>
      </c>
      <c r="C3" s="11684" t="s">
        <v>260</v>
      </c>
      <c r="D3" s="11680" t="s">
        <v>456</v>
      </c>
      <c r="E3" s="11684" t="s">
        <v>370</v>
      </c>
      <c r="F3" s="11684"/>
      <c r="G3" s="11684" t="s">
        <v>268</v>
      </c>
      <c r="H3" s="11684"/>
    </row>
    <row r="4" spans="1:11" s="921" customFormat="1" ht="22.5" customHeight="1" thickBot="1">
      <c r="A4" s="11683"/>
      <c r="B4" s="11684"/>
      <c r="C4" s="11684"/>
      <c r="D4" s="11680"/>
      <c r="E4" s="851" t="s">
        <v>457</v>
      </c>
      <c r="F4" s="922" t="s">
        <v>7</v>
      </c>
      <c r="G4" s="851" t="s">
        <v>457</v>
      </c>
      <c r="H4" s="922" t="s">
        <v>7</v>
      </c>
    </row>
    <row r="5" spans="1:11" s="921" customFormat="1" ht="15.75" thickBot="1">
      <c r="A5" s="923">
        <v>1</v>
      </c>
      <c r="B5" s="852">
        <v>2</v>
      </c>
      <c r="C5" s="852">
        <v>3</v>
      </c>
      <c r="D5" s="853">
        <v>4</v>
      </c>
      <c r="E5" s="854">
        <v>5</v>
      </c>
      <c r="F5" s="852">
        <v>6</v>
      </c>
      <c r="G5" s="923">
        <v>7</v>
      </c>
      <c r="H5" s="852">
        <v>8</v>
      </c>
    </row>
    <row r="6" spans="1:11" ht="30.75" customHeight="1">
      <c r="A6" s="924">
        <v>1</v>
      </c>
      <c r="B6" s="855">
        <v>801</v>
      </c>
      <c r="C6" s="855">
        <v>80102</v>
      </c>
      <c r="D6" s="856" t="s">
        <v>458</v>
      </c>
      <c r="E6" s="857">
        <v>16847</v>
      </c>
      <c r="F6" s="929">
        <v>11519.5</v>
      </c>
      <c r="G6" s="857">
        <v>16847</v>
      </c>
      <c r="H6" s="929">
        <v>11519.5</v>
      </c>
    </row>
    <row r="7" spans="1:11" ht="23.25" customHeight="1">
      <c r="A7" s="925">
        <v>2</v>
      </c>
      <c r="B7" s="858">
        <v>801</v>
      </c>
      <c r="C7" s="858">
        <v>80102</v>
      </c>
      <c r="D7" s="859" t="s">
        <v>459</v>
      </c>
      <c r="E7" s="860">
        <v>3000</v>
      </c>
      <c r="F7" s="930">
        <v>811.59</v>
      </c>
      <c r="G7" s="860">
        <v>3000</v>
      </c>
      <c r="H7" s="930">
        <v>811.59</v>
      </c>
    </row>
    <row r="8" spans="1:11" ht="31.5" customHeight="1">
      <c r="A8" s="926">
        <v>3</v>
      </c>
      <c r="B8" s="861">
        <v>801</v>
      </c>
      <c r="C8" s="861">
        <v>80130</v>
      </c>
      <c r="D8" s="859" t="s">
        <v>460</v>
      </c>
      <c r="E8" s="860">
        <v>72000</v>
      </c>
      <c r="F8" s="930">
        <v>38135.040000000001</v>
      </c>
      <c r="G8" s="860">
        <v>72000</v>
      </c>
      <c r="H8" s="930">
        <v>38104.14</v>
      </c>
    </row>
    <row r="9" spans="1:11" ht="31.5" customHeight="1">
      <c r="A9" s="927">
        <v>4</v>
      </c>
      <c r="B9" s="861">
        <v>801</v>
      </c>
      <c r="C9" s="861">
        <v>80130</v>
      </c>
      <c r="D9" s="859" t="s">
        <v>461</v>
      </c>
      <c r="E9" s="860">
        <v>9866</v>
      </c>
      <c r="F9" s="930">
        <v>4403.2299999999996</v>
      </c>
      <c r="G9" s="860">
        <v>9866</v>
      </c>
      <c r="H9" s="930">
        <v>4403.2299999999996</v>
      </c>
      <c r="I9" s="862"/>
      <c r="J9" s="862"/>
    </row>
    <row r="10" spans="1:11" ht="31.5" customHeight="1">
      <c r="A10" s="925">
        <v>5</v>
      </c>
      <c r="B10" s="861">
        <v>801</v>
      </c>
      <c r="C10" s="861">
        <v>80130</v>
      </c>
      <c r="D10" s="859" t="s">
        <v>462</v>
      </c>
      <c r="E10" s="860">
        <v>1500</v>
      </c>
      <c r="F10" s="931">
        <v>310.57</v>
      </c>
      <c r="G10" s="860">
        <v>1500</v>
      </c>
      <c r="H10" s="931">
        <v>310.57</v>
      </c>
    </row>
    <row r="11" spans="1:11" ht="31.5" customHeight="1">
      <c r="A11" s="927">
        <v>6</v>
      </c>
      <c r="B11" s="861">
        <v>801</v>
      </c>
      <c r="C11" s="861">
        <v>80130</v>
      </c>
      <c r="D11" s="859" t="s">
        <v>463</v>
      </c>
      <c r="E11" s="860">
        <v>83000</v>
      </c>
      <c r="F11" s="930">
        <v>80199.070000000007</v>
      </c>
      <c r="G11" s="860">
        <v>83000</v>
      </c>
      <c r="H11" s="930">
        <v>80199.070000000007</v>
      </c>
    </row>
    <row r="12" spans="1:11" ht="23.25" customHeight="1">
      <c r="A12" s="927">
        <v>7</v>
      </c>
      <c r="B12" s="861">
        <v>801</v>
      </c>
      <c r="C12" s="861">
        <v>80130</v>
      </c>
      <c r="D12" s="11674" t="s">
        <v>464</v>
      </c>
      <c r="E12" s="860">
        <v>273231</v>
      </c>
      <c r="F12" s="930">
        <v>157111.66</v>
      </c>
      <c r="G12" s="860">
        <v>273231</v>
      </c>
      <c r="H12" s="930">
        <v>157111.66</v>
      </c>
    </row>
    <row r="13" spans="1:11" ht="23.25" customHeight="1">
      <c r="A13" s="928">
        <v>8</v>
      </c>
      <c r="B13" s="861">
        <v>854</v>
      </c>
      <c r="C13" s="861">
        <v>85410</v>
      </c>
      <c r="D13" s="11674"/>
      <c r="E13" s="860">
        <v>389940</v>
      </c>
      <c r="F13" s="930">
        <v>130236.74</v>
      </c>
      <c r="G13" s="860">
        <v>389940</v>
      </c>
      <c r="H13" s="930">
        <v>130236.74</v>
      </c>
    </row>
    <row r="14" spans="1:11" ht="23.25" customHeight="1">
      <c r="A14" s="925">
        <v>9</v>
      </c>
      <c r="B14" s="11675">
        <v>801</v>
      </c>
      <c r="C14" s="858">
        <v>80146</v>
      </c>
      <c r="D14" s="11677" t="s">
        <v>465</v>
      </c>
      <c r="E14" s="860">
        <v>1575193</v>
      </c>
      <c r="F14" s="930">
        <v>896432.24</v>
      </c>
      <c r="G14" s="860">
        <v>1575193</v>
      </c>
      <c r="H14" s="930">
        <v>895155.92</v>
      </c>
      <c r="J14" s="863"/>
      <c r="K14" s="863"/>
    </row>
    <row r="15" spans="1:11" ht="23.25" customHeight="1">
      <c r="A15" s="926">
        <v>10</v>
      </c>
      <c r="B15" s="11676"/>
      <c r="C15" s="858">
        <v>80147</v>
      </c>
      <c r="D15" s="11678"/>
      <c r="E15" s="860">
        <v>333150</v>
      </c>
      <c r="F15" s="930">
        <v>229833.37</v>
      </c>
      <c r="G15" s="860">
        <v>333150</v>
      </c>
      <c r="H15" s="930">
        <v>229728.95</v>
      </c>
      <c r="J15" s="863"/>
      <c r="K15" s="863"/>
    </row>
    <row r="16" spans="1:11" ht="23.25" customHeight="1" thickBot="1">
      <c r="A16" s="926">
        <v>11</v>
      </c>
      <c r="B16" s="858">
        <v>854</v>
      </c>
      <c r="C16" s="858">
        <v>85417</v>
      </c>
      <c r="D16" s="11679"/>
      <c r="E16" s="860">
        <v>2137334</v>
      </c>
      <c r="F16" s="930">
        <v>1683958.56</v>
      </c>
      <c r="G16" s="860">
        <v>2137334</v>
      </c>
      <c r="H16" s="930">
        <v>1683260.11</v>
      </c>
      <c r="J16" s="863"/>
      <c r="K16" s="863"/>
    </row>
    <row r="17" spans="1:8" ht="31.5" customHeight="1" thickBot="1">
      <c r="A17" s="11680" t="s">
        <v>466</v>
      </c>
      <c r="B17" s="11681"/>
      <c r="C17" s="11681"/>
      <c r="D17" s="11681"/>
      <c r="E17" s="864">
        <f>SUM(E6:E16)</f>
        <v>4895061</v>
      </c>
      <c r="F17" s="1494">
        <f>SUM(F6:F16)</f>
        <v>3232951.5700000003</v>
      </c>
      <c r="G17" s="864">
        <f>SUM(G6:G16)</f>
        <v>4895061</v>
      </c>
      <c r="H17" s="1494">
        <f>SUM(H6:H16)</f>
        <v>3230841.48</v>
      </c>
    </row>
    <row r="19" spans="1:8">
      <c r="E19" s="865"/>
      <c r="F19" s="866"/>
      <c r="G19" s="865"/>
      <c r="H19" s="865"/>
    </row>
    <row r="20" spans="1:8">
      <c r="D20" s="867"/>
      <c r="E20" s="868"/>
      <c r="F20" s="932"/>
      <c r="G20" s="868"/>
      <c r="H20" s="868"/>
    </row>
    <row r="21" spans="1:8">
      <c r="E21" s="868"/>
      <c r="F21" s="868"/>
      <c r="G21" s="868"/>
      <c r="H21" s="868"/>
    </row>
    <row r="22" spans="1:8">
      <c r="E22" s="869"/>
      <c r="F22" s="869"/>
      <c r="G22" s="869"/>
      <c r="H22" s="869"/>
    </row>
  </sheetData>
  <mergeCells count="11">
    <mergeCell ref="D12:D13"/>
    <mergeCell ref="B14:B15"/>
    <mergeCell ref="D14:D16"/>
    <mergeCell ref="A17:D17"/>
    <mergeCell ref="B1:H1"/>
    <mergeCell ref="A3:A4"/>
    <mergeCell ref="B3:B4"/>
    <mergeCell ref="C3:C4"/>
    <mergeCell ref="D3:D4"/>
    <mergeCell ref="E3:F3"/>
    <mergeCell ref="G3:H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Strona &amp;P z &amp;N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16</vt:i4>
      </vt:variant>
    </vt:vector>
  </HeadingPairs>
  <TitlesOfParts>
    <vt:vector size="25" baseType="lpstr">
      <vt:lpstr>dochody</vt:lpstr>
      <vt:lpstr>wydatki </vt:lpstr>
      <vt:lpstr>adm.rząd.doch. </vt:lpstr>
      <vt:lpstr>adm.rzad.wyd.</vt:lpstr>
      <vt:lpstr>ustawy szczegól.</vt:lpstr>
      <vt:lpstr>dotacjena podst. porozumień </vt:lpstr>
      <vt:lpstr>dotacje udzielone innym jst</vt:lpstr>
      <vt:lpstr>przych i rozch.</vt:lpstr>
      <vt:lpstr>wyodrębniony rachunek</vt:lpstr>
      <vt:lpstr>adm.rzad.wyd.!Obszar_wydruku</vt:lpstr>
      <vt:lpstr>'adm.rząd.doch. '!Obszar_wydruku</vt:lpstr>
      <vt:lpstr>dochody!Obszar_wydruku</vt:lpstr>
      <vt:lpstr>'dotacje udzielone innym jst'!Obszar_wydruku</vt:lpstr>
      <vt:lpstr>'dotacjena podst. porozumień '!Obszar_wydruku</vt:lpstr>
      <vt:lpstr>'przych i rozch.'!Obszar_wydruku</vt:lpstr>
      <vt:lpstr>'ustawy szczegól.'!Obszar_wydruku</vt:lpstr>
      <vt:lpstr>'wydatki '!Obszar_wydruku</vt:lpstr>
      <vt:lpstr>'wyodrębniony rachunek'!Obszar_wydruku</vt:lpstr>
      <vt:lpstr>adm.rzad.wyd.!Tytuły_wydruku</vt:lpstr>
      <vt:lpstr>'adm.rząd.doch. '!Tytuły_wydruku</vt:lpstr>
      <vt:lpstr>dochody!Tytuły_wydruku</vt:lpstr>
      <vt:lpstr>'dotacje udzielone innym jst'!Tytuły_wydruku</vt:lpstr>
      <vt:lpstr>'dotacjena podst. porozumień '!Tytuły_wydruku</vt:lpstr>
      <vt:lpstr>'ustawy szczegól.'!Tytuły_wydruku</vt:lpstr>
      <vt:lpstr>'wydatki 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Jata Maria</dc:creator>
  <cp:lastModifiedBy>Szynal Anna</cp:lastModifiedBy>
  <cp:lastPrinted>2025-03-31T09:11:30Z</cp:lastPrinted>
  <dcterms:created xsi:type="dcterms:W3CDTF">2023-02-23T07:30:54Z</dcterms:created>
  <dcterms:modified xsi:type="dcterms:W3CDTF">2025-04-15T10:37:04Z</dcterms:modified>
</cp:coreProperties>
</file>